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LANEACIÓN\2023\PAGINA WEB\2023\"/>
    </mc:Choice>
  </mc:AlternateContent>
  <xr:revisionPtr revIDLastSave="0" documentId="13_ncr:1_{953CB18F-0A01-4841-9DF7-D2F262711794}" xr6:coauthVersionLast="47" xr6:coauthVersionMax="47" xr10:uidLastSave="{00000000-0000-0000-0000-000000000000}"/>
  <bookViews>
    <workbookView xWindow="-110" yWindow="-110" windowWidth="19420" windowHeight="10300" tabRatio="567" activeTab="6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Hoja1" sheetId="11" r:id="rId8"/>
    <sheet name="MinEnergía (2)" sheetId="2" state="hidden" r:id="rId9"/>
  </sheets>
  <externalReferences>
    <externalReference r:id="rId10"/>
  </externalReference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17" i="11" l="1"/>
  <c r="AC317" i="11"/>
  <c r="AB317" i="11"/>
  <c r="Z317" i="11"/>
  <c r="X317" i="11"/>
  <c r="X303" i="11" s="1"/>
  <c r="X304" i="11" s="1"/>
  <c r="AM316" i="11"/>
  <c r="AL316" i="11"/>
  <c r="AJ316" i="11"/>
  <c r="AG316" i="11"/>
  <c r="AK316" i="11" s="1"/>
  <c r="AE316" i="11"/>
  <c r="AA316" i="11"/>
  <c r="Y316" i="11"/>
  <c r="W316" i="11"/>
  <c r="AD316" i="11" s="1"/>
  <c r="AF316" i="11" s="1"/>
  <c r="AM315" i="11"/>
  <c r="AN315" i="11" s="1"/>
  <c r="AL315" i="11"/>
  <c r="AJ315" i="11"/>
  <c r="AJ317" i="11" s="1"/>
  <c r="AJ303" i="11" s="1"/>
  <c r="AJ304" i="11" s="1"/>
  <c r="AG315" i="11"/>
  <c r="AK315" i="11" s="1"/>
  <c r="AK317" i="11" s="1"/>
  <c r="AK303" i="11" s="1"/>
  <c r="AE315" i="11"/>
  <c r="AA315" i="11"/>
  <c r="Y315" i="11"/>
  <c r="W315" i="11"/>
  <c r="AD315" i="11" s="1"/>
  <c r="AF315" i="11" s="1"/>
  <c r="AM314" i="11"/>
  <c r="AL314" i="11"/>
  <c r="AJ314" i="11"/>
  <c r="AG314" i="11"/>
  <c r="AE314" i="11"/>
  <c r="AA314" i="11"/>
  <c r="Y314" i="11"/>
  <c r="AD314" i="11" s="1"/>
  <c r="AF314" i="11" s="1"/>
  <c r="W314" i="11"/>
  <c r="AM313" i="11"/>
  <c r="AN313" i="11" s="1"/>
  <c r="AL313" i="11"/>
  <c r="AJ313" i="11"/>
  <c r="AK313" i="11" s="1"/>
  <c r="AG313" i="11"/>
  <c r="AE313" i="11"/>
  <c r="AA313" i="11"/>
  <c r="Y313" i="11"/>
  <c r="W313" i="11"/>
  <c r="AD313" i="11" s="1"/>
  <c r="AM312" i="11"/>
  <c r="AL312" i="11"/>
  <c r="AJ312" i="11"/>
  <c r="AG312" i="11"/>
  <c r="AK312" i="11" s="1"/>
  <c r="AE312" i="11"/>
  <c r="AA312" i="11"/>
  <c r="Y312" i="11"/>
  <c r="W312" i="11"/>
  <c r="AD312" i="11" s="1"/>
  <c r="AF312" i="11" s="1"/>
  <c r="AM311" i="11"/>
  <c r="AL311" i="11"/>
  <c r="AJ311" i="11"/>
  <c r="AK311" i="11" s="1"/>
  <c r="AG311" i="11"/>
  <c r="AH311" i="11" s="1"/>
  <c r="AE311" i="11"/>
  <c r="AA311" i="11"/>
  <c r="Y311" i="11"/>
  <c r="AD311" i="11" s="1"/>
  <c r="W311" i="11"/>
  <c r="AM310" i="11"/>
  <c r="AL310" i="11"/>
  <c r="AJ310" i="11"/>
  <c r="AK310" i="11" s="1"/>
  <c r="AG310" i="11"/>
  <c r="AE310" i="11"/>
  <c r="AA310" i="11"/>
  <c r="Y310" i="11"/>
  <c r="W310" i="11"/>
  <c r="AD310" i="11" s="1"/>
  <c r="AM309" i="11"/>
  <c r="AL309" i="11"/>
  <c r="AK309" i="11"/>
  <c r="AJ309" i="11"/>
  <c r="AG309" i="11"/>
  <c r="AE309" i="11"/>
  <c r="AA309" i="11"/>
  <c r="AD309" i="11" s="1"/>
  <c r="Y309" i="11"/>
  <c r="W309" i="11"/>
  <c r="AM308" i="11"/>
  <c r="AM317" i="11" s="1"/>
  <c r="AL308" i="11"/>
  <c r="AJ308" i="11"/>
  <c r="AG308" i="11"/>
  <c r="AG317" i="11" s="1"/>
  <c r="AE308" i="11"/>
  <c r="AE317" i="11" s="1"/>
  <c r="AE303" i="11" s="1"/>
  <c r="AE304" i="11" s="1"/>
  <c r="AD308" i="11"/>
  <c r="AF308" i="11" s="1"/>
  <c r="AA308" i="11"/>
  <c r="AA317" i="11" s="1"/>
  <c r="AA303" i="11" s="1"/>
  <c r="AA304" i="11" s="1"/>
  <c r="Y308" i="11"/>
  <c r="Y317" i="11" s="1"/>
  <c r="Y303" i="11" s="1"/>
  <c r="Y304" i="11" s="1"/>
  <c r="W308" i="11"/>
  <c r="W317" i="11" s="1"/>
  <c r="W303" i="11" s="1"/>
  <c r="W304" i="11" s="1"/>
  <c r="AL304" i="11"/>
  <c r="Z304" i="11"/>
  <c r="AL303" i="11"/>
  <c r="AC303" i="11"/>
  <c r="AB303" i="11"/>
  <c r="AB304" i="11" s="1"/>
  <c r="AM302" i="11"/>
  <c r="AL302" i="11"/>
  <c r="AK302" i="11"/>
  <c r="AJ302" i="11"/>
  <c r="AG302" i="11"/>
  <c r="AE302" i="11"/>
  <c r="AA302" i="11"/>
  <c r="Y302" i="11"/>
  <c r="Y300" i="11" s="1"/>
  <c r="W302" i="11"/>
  <c r="AD302" i="11" s="1"/>
  <c r="AM301" i="11"/>
  <c r="AM300" i="11" s="1"/>
  <c r="AL301" i="11"/>
  <c r="AJ301" i="11"/>
  <c r="AJ300" i="11" s="1"/>
  <c r="AG301" i="11"/>
  <c r="AK301" i="11" s="1"/>
  <c r="AK300" i="11" s="1"/>
  <c r="AE301" i="11"/>
  <c r="AD301" i="11"/>
  <c r="AF301" i="11" s="1"/>
  <c r="AA301" i="11"/>
  <c r="Y301" i="11"/>
  <c r="W301" i="11"/>
  <c r="AL300" i="11"/>
  <c r="AE300" i="11"/>
  <c r="AB300" i="11"/>
  <c r="AA300" i="11"/>
  <c r="X300" i="11"/>
  <c r="W300" i="11"/>
  <c r="AM299" i="11"/>
  <c r="AN299" i="11" s="1"/>
  <c r="AL299" i="11"/>
  <c r="AG299" i="11"/>
  <c r="AE299" i="11"/>
  <c r="AA299" i="11"/>
  <c r="Y299" i="11"/>
  <c r="W299" i="11"/>
  <c r="AD299" i="11" s="1"/>
  <c r="AM298" i="11"/>
  <c r="AL298" i="11"/>
  <c r="AG298" i="11"/>
  <c r="AE298" i="11"/>
  <c r="AA298" i="11"/>
  <c r="Y298" i="11"/>
  <c r="W298" i="11"/>
  <c r="AD298" i="11" s="1"/>
  <c r="AF298" i="11" s="1"/>
  <c r="AM297" i="11"/>
  <c r="AL297" i="11"/>
  <c r="AJ297" i="11"/>
  <c r="AG297" i="11"/>
  <c r="AK297" i="11" s="1"/>
  <c r="AE297" i="11"/>
  <c r="AD297" i="11"/>
  <c r="AF297" i="11" s="1"/>
  <c r="AA297" i="11"/>
  <c r="Y297" i="11"/>
  <c r="W297" i="11"/>
  <c r="AM296" i="11"/>
  <c r="AL296" i="11"/>
  <c r="AJ296" i="11"/>
  <c r="AG296" i="11"/>
  <c r="AK296" i="11" s="1"/>
  <c r="AE296" i="11"/>
  <c r="AD296" i="11"/>
  <c r="AN296" i="11" s="1"/>
  <c r="AA296" i="11"/>
  <c r="Y296" i="11"/>
  <c r="W296" i="11"/>
  <c r="AM295" i="11"/>
  <c r="AM294" i="11" s="1"/>
  <c r="AL295" i="11"/>
  <c r="AJ295" i="11"/>
  <c r="AG295" i="11"/>
  <c r="AK295" i="11" s="1"/>
  <c r="AE295" i="11"/>
  <c r="AE294" i="11" s="1"/>
  <c r="AA295" i="11"/>
  <c r="AA294" i="11" s="1"/>
  <c r="Y295" i="11"/>
  <c r="W295" i="11"/>
  <c r="AD295" i="11" s="1"/>
  <c r="AL294" i="11"/>
  <c r="AJ294" i="11"/>
  <c r="AC294" i="11"/>
  <c r="AC304" i="11" s="1"/>
  <c r="AB294" i="11"/>
  <c r="Y294" i="11"/>
  <c r="X294" i="11"/>
  <c r="W294" i="11"/>
  <c r="AL289" i="11"/>
  <c r="AC289" i="11"/>
  <c r="AB289" i="11"/>
  <c r="Z289" i="11"/>
  <c r="X289" i="11"/>
  <c r="X269" i="11" s="1"/>
  <c r="X270" i="11" s="1"/>
  <c r="AM288" i="11"/>
  <c r="AN288" i="11" s="1"/>
  <c r="AL288" i="11"/>
  <c r="AK288" i="11"/>
  <c r="AJ288" i="11"/>
  <c r="AG288" i="11"/>
  <c r="AH288" i="11" s="1"/>
  <c r="AE288" i="11"/>
  <c r="AA288" i="11"/>
  <c r="Y288" i="11"/>
  <c r="W288" i="11"/>
  <c r="AD288" i="11" s="1"/>
  <c r="AF288" i="11" s="1"/>
  <c r="AM287" i="11"/>
  <c r="AN287" i="11" s="1"/>
  <c r="AL287" i="11"/>
  <c r="AJ287" i="11"/>
  <c r="AG287" i="11"/>
  <c r="AK287" i="11" s="1"/>
  <c r="AE287" i="11"/>
  <c r="AA287" i="11"/>
  <c r="Y287" i="11"/>
  <c r="W287" i="11"/>
  <c r="AD287" i="11" s="1"/>
  <c r="AF287" i="11" s="1"/>
  <c r="AM286" i="11"/>
  <c r="AN286" i="11" s="1"/>
  <c r="AL286" i="11"/>
  <c r="AJ286" i="11"/>
  <c r="AG286" i="11"/>
  <c r="AH286" i="11" s="1"/>
  <c r="AF286" i="11"/>
  <c r="AE286" i="11"/>
  <c r="AD286" i="11"/>
  <c r="AA286" i="11"/>
  <c r="Y286" i="11"/>
  <c r="W286" i="11"/>
  <c r="AM285" i="11"/>
  <c r="AN285" i="11" s="1"/>
  <c r="AL285" i="11"/>
  <c r="AJ285" i="11"/>
  <c r="AK285" i="11" s="1"/>
  <c r="AG285" i="11"/>
  <c r="AE285" i="11"/>
  <c r="AA285" i="11"/>
  <c r="Y285" i="11"/>
  <c r="W285" i="11"/>
  <c r="AD285" i="11" s="1"/>
  <c r="AM284" i="11"/>
  <c r="AL284" i="11"/>
  <c r="AJ284" i="11"/>
  <c r="AG284" i="11"/>
  <c r="AK284" i="11" s="1"/>
  <c r="AE284" i="11"/>
  <c r="AA284" i="11"/>
  <c r="Y284" i="11"/>
  <c r="W284" i="11"/>
  <c r="AD284" i="11" s="1"/>
  <c r="AM283" i="11"/>
  <c r="AL283" i="11"/>
  <c r="AJ283" i="11"/>
  <c r="AK283" i="11" s="1"/>
  <c r="AG283" i="11"/>
  <c r="AE283" i="11"/>
  <c r="AA283" i="11"/>
  <c r="Y283" i="11"/>
  <c r="AD283" i="11" s="1"/>
  <c r="W283" i="11"/>
  <c r="AM282" i="11"/>
  <c r="AL282" i="11"/>
  <c r="AK282" i="11"/>
  <c r="AJ282" i="11"/>
  <c r="AG282" i="11"/>
  <c r="AE282" i="11"/>
  <c r="AA282" i="11"/>
  <c r="Y282" i="11"/>
  <c r="W282" i="11"/>
  <c r="AD282" i="11" s="1"/>
  <c r="AM281" i="11"/>
  <c r="AN281" i="11" s="1"/>
  <c r="AL281" i="11"/>
  <c r="AK281" i="11"/>
  <c r="AJ281" i="11"/>
  <c r="AG281" i="11"/>
  <c r="AH281" i="11" s="1"/>
  <c r="AE281" i="11"/>
  <c r="AA281" i="11"/>
  <c r="Y281" i="11"/>
  <c r="AD281" i="11" s="1"/>
  <c r="AF281" i="11" s="1"/>
  <c r="W281" i="11"/>
  <c r="AM280" i="11"/>
  <c r="AL280" i="11"/>
  <c r="AJ280" i="11"/>
  <c r="AG280" i="11"/>
  <c r="AK280" i="11" s="1"/>
  <c r="AE280" i="11"/>
  <c r="AD280" i="11"/>
  <c r="AF280" i="11" s="1"/>
  <c r="AA280" i="11"/>
  <c r="Y280" i="11"/>
  <c r="W280" i="11"/>
  <c r="AM279" i="11"/>
  <c r="AL279" i="11"/>
  <c r="AK279" i="11"/>
  <c r="AJ279" i="11"/>
  <c r="AG279" i="11"/>
  <c r="AH279" i="11" s="1"/>
  <c r="AE279" i="11"/>
  <c r="AD279" i="11"/>
  <c r="AN279" i="11" s="1"/>
  <c r="AA279" i="11"/>
  <c r="Y279" i="11"/>
  <c r="W279" i="11"/>
  <c r="AM278" i="11"/>
  <c r="AL278" i="11"/>
  <c r="AJ278" i="11"/>
  <c r="AG278" i="11"/>
  <c r="AK278" i="11" s="1"/>
  <c r="AE278" i="11"/>
  <c r="AA278" i="11"/>
  <c r="Y278" i="11"/>
  <c r="W278" i="11"/>
  <c r="AD278" i="11" s="1"/>
  <c r="AF278" i="11" s="1"/>
  <c r="AM277" i="11"/>
  <c r="AL277" i="11"/>
  <c r="AJ277" i="11"/>
  <c r="AG277" i="11"/>
  <c r="AK277" i="11" s="1"/>
  <c r="AE277" i="11"/>
  <c r="AD277" i="11"/>
  <c r="AN277" i="11" s="1"/>
  <c r="AA277" i="11"/>
  <c r="Y277" i="11"/>
  <c r="W277" i="11"/>
  <c r="AM276" i="11"/>
  <c r="AL276" i="11"/>
  <c r="AJ276" i="11"/>
  <c r="AG276" i="11"/>
  <c r="AK276" i="11" s="1"/>
  <c r="AE276" i="11"/>
  <c r="AA276" i="11"/>
  <c r="Y276" i="11"/>
  <c r="W276" i="11"/>
  <c r="AD276" i="11" s="1"/>
  <c r="AM275" i="11"/>
  <c r="AL275" i="11"/>
  <c r="AK275" i="11"/>
  <c r="AJ275" i="11"/>
  <c r="AG275" i="11"/>
  <c r="AE275" i="11"/>
  <c r="AA275" i="11"/>
  <c r="Y275" i="11"/>
  <c r="W275" i="11"/>
  <c r="AD275" i="11" s="1"/>
  <c r="AM274" i="11"/>
  <c r="AM289" i="11" s="1"/>
  <c r="AL274" i="11"/>
  <c r="AJ274" i="11"/>
  <c r="AJ289" i="11" s="1"/>
  <c r="AJ269" i="11" s="1"/>
  <c r="AG274" i="11"/>
  <c r="AG289" i="11" s="1"/>
  <c r="AE274" i="11"/>
  <c r="AE289" i="11" s="1"/>
  <c r="AE269" i="11" s="1"/>
  <c r="AE270" i="11" s="1"/>
  <c r="AA274" i="11"/>
  <c r="AA289" i="11" s="1"/>
  <c r="AA269" i="11" s="1"/>
  <c r="AA270" i="11" s="1"/>
  <c r="Y274" i="11"/>
  <c r="Y289" i="11" s="1"/>
  <c r="Y269" i="11" s="1"/>
  <c r="W274" i="11"/>
  <c r="W289" i="11" s="1"/>
  <c r="W269" i="11" s="1"/>
  <c r="AL270" i="11"/>
  <c r="AB270" i="11"/>
  <c r="Z270" i="11"/>
  <c r="AL269" i="11"/>
  <c r="AC269" i="11"/>
  <c r="AC270" i="11" s="1"/>
  <c r="AB269" i="11"/>
  <c r="AM268" i="11"/>
  <c r="AN268" i="11" s="1"/>
  <c r="AL268" i="11"/>
  <c r="AJ268" i="11"/>
  <c r="AG268" i="11"/>
  <c r="AK268" i="11" s="1"/>
  <c r="AK266" i="11" s="1"/>
  <c r="AE268" i="11"/>
  <c r="AD268" i="11"/>
  <c r="AF268" i="11" s="1"/>
  <c r="AA268" i="11"/>
  <c r="Y268" i="11"/>
  <c r="W268" i="11"/>
  <c r="W266" i="11" s="1"/>
  <c r="AM267" i="11"/>
  <c r="AL267" i="11"/>
  <c r="AK267" i="11"/>
  <c r="AJ267" i="11"/>
  <c r="AJ266" i="11" s="1"/>
  <c r="AG267" i="11"/>
  <c r="AE267" i="11"/>
  <c r="AE266" i="11" s="1"/>
  <c r="AA267" i="11"/>
  <c r="Y267" i="11"/>
  <c r="AD267" i="11" s="1"/>
  <c r="W267" i="11"/>
  <c r="AM266" i="11"/>
  <c r="AL266" i="11"/>
  <c r="AB266" i="11"/>
  <c r="AA266" i="11"/>
  <c r="X266" i="11"/>
  <c r="AM265" i="11"/>
  <c r="AN265" i="11" s="1"/>
  <c r="AL265" i="11"/>
  <c r="AK265" i="11"/>
  <c r="AJ265" i="11"/>
  <c r="AG265" i="11"/>
  <c r="AH265" i="11" s="1"/>
  <c r="AE265" i="11"/>
  <c r="AA265" i="11"/>
  <c r="Y265" i="11"/>
  <c r="W265" i="11"/>
  <c r="AD265" i="11" s="1"/>
  <c r="AF265" i="11" s="1"/>
  <c r="AM264" i="11"/>
  <c r="AL264" i="11"/>
  <c r="AJ264" i="11"/>
  <c r="AG264" i="11"/>
  <c r="AK264" i="11" s="1"/>
  <c r="AE264" i="11"/>
  <c r="AA264" i="11"/>
  <c r="Y264" i="11"/>
  <c r="W264" i="11"/>
  <c r="AD264" i="11" s="1"/>
  <c r="AF264" i="11" s="1"/>
  <c r="AM263" i="11"/>
  <c r="AN263" i="11" s="1"/>
  <c r="AL263" i="11"/>
  <c r="AJ263" i="11"/>
  <c r="AG263" i="11"/>
  <c r="AH263" i="11" s="1"/>
  <c r="AF263" i="11"/>
  <c r="AE263" i="11"/>
  <c r="AD263" i="11"/>
  <c r="AA263" i="11"/>
  <c r="Y263" i="11"/>
  <c r="W263" i="11"/>
  <c r="AM262" i="11"/>
  <c r="AL262" i="11"/>
  <c r="AJ262" i="11"/>
  <c r="AK262" i="11" s="1"/>
  <c r="AG262" i="11"/>
  <c r="AE262" i="11"/>
  <c r="AA262" i="11"/>
  <c r="Y262" i="11"/>
  <c r="W262" i="11"/>
  <c r="AD262" i="11" s="1"/>
  <c r="AH262" i="11" s="1"/>
  <c r="AM261" i="11"/>
  <c r="AM260" i="11" s="1"/>
  <c r="AL261" i="11"/>
  <c r="AJ261" i="11"/>
  <c r="AG261" i="11"/>
  <c r="AK261" i="11" s="1"/>
  <c r="AE261" i="11"/>
  <c r="AE260" i="11" s="1"/>
  <c r="AA261" i="11"/>
  <c r="AA260" i="11" s="1"/>
  <c r="Y261" i="11"/>
  <c r="W261" i="11"/>
  <c r="AL260" i="11"/>
  <c r="AC260" i="11"/>
  <c r="AB260" i="11"/>
  <c r="Y260" i="11"/>
  <c r="X260" i="11"/>
  <c r="AL255" i="11"/>
  <c r="AB255" i="11"/>
  <c r="AB242" i="11" s="1"/>
  <c r="AB243" i="11" s="1"/>
  <c r="Z255" i="11"/>
  <c r="X255" i="11"/>
  <c r="AM254" i="11"/>
  <c r="AL254" i="11"/>
  <c r="AJ254" i="11"/>
  <c r="AG254" i="11"/>
  <c r="AK254" i="11" s="1"/>
  <c r="AE254" i="11"/>
  <c r="AC254" i="11"/>
  <c r="AA254" i="11"/>
  <c r="Y254" i="11"/>
  <c r="AD254" i="11" s="1"/>
  <c r="AF254" i="11" s="1"/>
  <c r="W254" i="11"/>
  <c r="AM253" i="11"/>
  <c r="AN253" i="11" s="1"/>
  <c r="AL253" i="11"/>
  <c r="AK253" i="11"/>
  <c r="AJ253" i="11"/>
  <c r="AG253" i="11"/>
  <c r="AE253" i="11"/>
  <c r="AA253" i="11"/>
  <c r="AC253" i="11" s="1"/>
  <c r="Y253" i="11"/>
  <c r="AD253" i="11" s="1"/>
  <c r="AF253" i="11" s="1"/>
  <c r="W253" i="11"/>
  <c r="AM252" i="11"/>
  <c r="AL252" i="11"/>
  <c r="AK252" i="11"/>
  <c r="AJ252" i="11"/>
  <c r="AG252" i="11"/>
  <c r="AE252" i="11"/>
  <c r="AC252" i="11"/>
  <c r="AA252" i="11"/>
  <c r="Y252" i="11"/>
  <c r="W252" i="11"/>
  <c r="AD252" i="11" s="1"/>
  <c r="AN252" i="11" s="1"/>
  <c r="AM251" i="11"/>
  <c r="AL251" i="11"/>
  <c r="AJ251" i="11"/>
  <c r="AG251" i="11"/>
  <c r="AK251" i="11" s="1"/>
  <c r="AE251" i="11"/>
  <c r="AC251" i="11"/>
  <c r="AA251" i="11"/>
  <c r="Y251" i="11"/>
  <c r="W251" i="11"/>
  <c r="AD251" i="11" s="1"/>
  <c r="AM250" i="11"/>
  <c r="AN250" i="11" s="1"/>
  <c r="AL250" i="11"/>
  <c r="AJ250" i="11"/>
  <c r="AG250" i="11"/>
  <c r="AK250" i="11" s="1"/>
  <c r="AE250" i="11"/>
  <c r="AA250" i="11"/>
  <c r="AC250" i="11" s="1"/>
  <c r="Y250" i="11"/>
  <c r="AD250" i="11" s="1"/>
  <c r="W250" i="11"/>
  <c r="AN249" i="11"/>
  <c r="AM249" i="11"/>
  <c r="AL249" i="11"/>
  <c r="AJ249" i="11"/>
  <c r="AG249" i="11"/>
  <c r="AE249" i="11"/>
  <c r="AD249" i="11"/>
  <c r="AF249" i="11" s="1"/>
  <c r="AA249" i="11"/>
  <c r="Y249" i="11"/>
  <c r="W249" i="11"/>
  <c r="AM248" i="11"/>
  <c r="AN248" i="11" s="1"/>
  <c r="AL248" i="11"/>
  <c r="AK248" i="11"/>
  <c r="AJ248" i="11"/>
  <c r="AG248" i="11"/>
  <c r="AE248" i="11"/>
  <c r="AD248" i="11"/>
  <c r="AF248" i="11" s="1"/>
  <c r="AA248" i="11"/>
  <c r="AC248" i="11" s="1"/>
  <c r="Y248" i="11"/>
  <c r="W248" i="11"/>
  <c r="AM247" i="11"/>
  <c r="AM255" i="11" s="1"/>
  <c r="AL247" i="11"/>
  <c r="AK247" i="11"/>
  <c r="AJ247" i="11"/>
  <c r="AG247" i="11"/>
  <c r="AE247" i="11"/>
  <c r="AE255" i="11" s="1"/>
  <c r="AE242" i="11" s="1"/>
  <c r="AE243" i="11" s="1"/>
  <c r="AA247" i="11"/>
  <c r="Y247" i="11"/>
  <c r="Y255" i="11" s="1"/>
  <c r="Y242" i="11" s="1"/>
  <c r="W247" i="11"/>
  <c r="W255" i="11" s="1"/>
  <c r="W242" i="11" s="1"/>
  <c r="AL243" i="11"/>
  <c r="Z243" i="11"/>
  <c r="AM242" i="11"/>
  <c r="AL242" i="11"/>
  <c r="X242" i="11"/>
  <c r="X243" i="11" s="1"/>
  <c r="AM241" i="11"/>
  <c r="AL241" i="11"/>
  <c r="AJ241" i="11"/>
  <c r="AJ239" i="11" s="1"/>
  <c r="AG241" i="11"/>
  <c r="AK241" i="11" s="1"/>
  <c r="AK239" i="11" s="1"/>
  <c r="AE241" i="11"/>
  <c r="AA241" i="11"/>
  <c r="Y241" i="11"/>
  <c r="Y239" i="11" s="1"/>
  <c r="W241" i="11"/>
  <c r="AM240" i="11"/>
  <c r="AM239" i="11" s="1"/>
  <c r="AL240" i="11"/>
  <c r="AK240" i="11"/>
  <c r="AJ240" i="11"/>
  <c r="AG240" i="11"/>
  <c r="AE240" i="11"/>
  <c r="AE239" i="11" s="1"/>
  <c r="AA240" i="11"/>
  <c r="AA239" i="11" s="1"/>
  <c r="Y240" i="11"/>
  <c r="W240" i="11"/>
  <c r="AD240" i="11" s="1"/>
  <c r="AL239" i="11"/>
  <c r="AB239" i="11"/>
  <c r="X239" i="11"/>
  <c r="AN238" i="11"/>
  <c r="AM238" i="11"/>
  <c r="AL238" i="11"/>
  <c r="AK238" i="11"/>
  <c r="AJ238" i="11"/>
  <c r="AG238" i="11"/>
  <c r="AE238" i="11"/>
  <c r="AA238" i="11"/>
  <c r="Y238" i="11"/>
  <c r="W238" i="11"/>
  <c r="AD238" i="11" s="1"/>
  <c r="AM237" i="11"/>
  <c r="AL237" i="11"/>
  <c r="AK237" i="11"/>
  <c r="AJ237" i="11"/>
  <c r="AG237" i="11"/>
  <c r="AE237" i="11"/>
  <c r="AA237" i="11"/>
  <c r="Y237" i="11"/>
  <c r="AD237" i="11" s="1"/>
  <c r="W237" i="11"/>
  <c r="AM236" i="11"/>
  <c r="AN236" i="11" s="1"/>
  <c r="AL236" i="11"/>
  <c r="AJ236" i="11"/>
  <c r="AG236" i="11"/>
  <c r="AE236" i="11"/>
  <c r="AA236" i="11"/>
  <c r="Y236" i="11"/>
  <c r="AD236" i="11" s="1"/>
  <c r="AF236" i="11" s="1"/>
  <c r="W236" i="11"/>
  <c r="AM235" i="11"/>
  <c r="AL235" i="11"/>
  <c r="AJ235" i="11"/>
  <c r="AG235" i="11"/>
  <c r="AK235" i="11" s="1"/>
  <c r="AE235" i="11"/>
  <c r="AD235" i="11"/>
  <c r="AF235" i="11" s="1"/>
  <c r="AA235" i="11"/>
  <c r="Y235" i="11"/>
  <c r="W235" i="11"/>
  <c r="AM234" i="11"/>
  <c r="AM233" i="11" s="1"/>
  <c r="AL234" i="11"/>
  <c r="AJ234" i="11"/>
  <c r="AJ233" i="11" s="1"/>
  <c r="AG234" i="11"/>
  <c r="AK234" i="11" s="1"/>
  <c r="AE234" i="11"/>
  <c r="AE233" i="11" s="1"/>
  <c r="AA234" i="11"/>
  <c r="Y234" i="11"/>
  <c r="W234" i="11"/>
  <c r="AD234" i="11" s="1"/>
  <c r="AL233" i="11"/>
  <c r="AC233" i="11"/>
  <c r="AB233" i="11"/>
  <c r="AA233" i="11"/>
  <c r="X233" i="11"/>
  <c r="W233" i="11"/>
  <c r="AL227" i="11"/>
  <c r="AJ227" i="11"/>
  <c r="AJ218" i="11" s="1"/>
  <c r="AJ219" i="11" s="1"/>
  <c r="AB227" i="11"/>
  <c r="AB218" i="11" s="1"/>
  <c r="AB219" i="11" s="1"/>
  <c r="Z227" i="11"/>
  <c r="X227" i="11"/>
  <c r="X218" i="11" s="1"/>
  <c r="X219" i="11" s="1"/>
  <c r="AM226" i="11"/>
  <c r="AL226" i="11"/>
  <c r="AJ226" i="11"/>
  <c r="AG226" i="11"/>
  <c r="AK226" i="11" s="1"/>
  <c r="AK227" i="11" s="1"/>
  <c r="AK218" i="11" s="1"/>
  <c r="AE226" i="11"/>
  <c r="AA226" i="11"/>
  <c r="AD226" i="11" s="1"/>
  <c r="AF226" i="11" s="1"/>
  <c r="Y226" i="11"/>
  <c r="W226" i="11"/>
  <c r="AM225" i="11"/>
  <c r="AL225" i="11"/>
  <c r="AK225" i="11"/>
  <c r="AJ225" i="11"/>
  <c r="AG225" i="11"/>
  <c r="AE225" i="11"/>
  <c r="AA225" i="11"/>
  <c r="AC225" i="11" s="1"/>
  <c r="Y225" i="11"/>
  <c r="X225" i="11"/>
  <c r="W225" i="11"/>
  <c r="AD225" i="11" s="1"/>
  <c r="AN225" i="11" s="1"/>
  <c r="AM224" i="11"/>
  <c r="AN224" i="11" s="1"/>
  <c r="AL224" i="11"/>
  <c r="AJ224" i="11"/>
  <c r="AG224" i="11"/>
  <c r="AK224" i="11" s="1"/>
  <c r="AE224" i="11"/>
  <c r="AD224" i="11"/>
  <c r="AF224" i="11" s="1"/>
  <c r="AA224" i="11"/>
  <c r="AC224" i="11" s="1"/>
  <c r="Y224" i="11"/>
  <c r="Y227" i="11" s="1"/>
  <c r="Y218" i="11" s="1"/>
  <c r="W224" i="11"/>
  <c r="AM223" i="11"/>
  <c r="AM227" i="11" s="1"/>
  <c r="AL223" i="11"/>
  <c r="AK223" i="11"/>
  <c r="AJ223" i="11"/>
  <c r="AG223" i="11"/>
  <c r="AE223" i="11"/>
  <c r="AE227" i="11" s="1"/>
  <c r="AE218" i="11" s="1"/>
  <c r="AA223" i="11"/>
  <c r="AC223" i="11" s="1"/>
  <c r="Y223" i="11"/>
  <c r="X223" i="11"/>
  <c r="W223" i="11"/>
  <c r="W227" i="11" s="1"/>
  <c r="W218" i="11" s="1"/>
  <c r="W219" i="11" s="1"/>
  <c r="AL219" i="11"/>
  <c r="Z219" i="11"/>
  <c r="AL218" i="11"/>
  <c r="AM217" i="11"/>
  <c r="AL217" i="11"/>
  <c r="AJ217" i="11"/>
  <c r="AG217" i="11"/>
  <c r="AK217" i="11" s="1"/>
  <c r="AE217" i="11"/>
  <c r="AD217" i="11"/>
  <c r="AF217" i="11" s="1"/>
  <c r="AA217" i="11"/>
  <c r="Y217" i="11"/>
  <c r="W217" i="11"/>
  <c r="W215" i="11" s="1"/>
  <c r="AM216" i="11"/>
  <c r="AN216" i="11" s="1"/>
  <c r="AL216" i="11"/>
  <c r="AJ216" i="11"/>
  <c r="AJ215" i="11" s="1"/>
  <c r="AG216" i="11"/>
  <c r="AE216" i="11"/>
  <c r="AE215" i="11" s="1"/>
  <c r="AA216" i="11"/>
  <c r="Y216" i="11"/>
  <c r="AD216" i="11" s="1"/>
  <c r="W216" i="11"/>
  <c r="AM215" i="11"/>
  <c r="AL215" i="11"/>
  <c r="AB215" i="11"/>
  <c r="AA215" i="11"/>
  <c r="X215" i="11"/>
  <c r="AM214" i="11"/>
  <c r="AN214" i="11" s="1"/>
  <c r="AL214" i="11"/>
  <c r="AG214" i="11"/>
  <c r="AH214" i="11" s="1"/>
  <c r="AE214" i="11"/>
  <c r="AA214" i="11"/>
  <c r="Y214" i="11"/>
  <c r="AD214" i="11" s="1"/>
  <c r="W214" i="11"/>
  <c r="AM213" i="11"/>
  <c r="AL213" i="11"/>
  <c r="AG213" i="11"/>
  <c r="AE213" i="11"/>
  <c r="AA213" i="11"/>
  <c r="Y213" i="11"/>
  <c r="W213" i="11"/>
  <c r="AD213" i="11" s="1"/>
  <c r="AN212" i="11"/>
  <c r="AM212" i="11"/>
  <c r="AL212" i="11"/>
  <c r="AK212" i="11"/>
  <c r="AJ212" i="11"/>
  <c r="AG212" i="11"/>
  <c r="AE212" i="11"/>
  <c r="AA212" i="11"/>
  <c r="Y212" i="11"/>
  <c r="W212" i="11"/>
  <c r="AD212" i="11" s="1"/>
  <c r="AM211" i="11"/>
  <c r="AN211" i="11" s="1"/>
  <c r="AL211" i="11"/>
  <c r="AK211" i="11"/>
  <c r="AJ211" i="11"/>
  <c r="AG211" i="11"/>
  <c r="AH211" i="11" s="1"/>
  <c r="AE211" i="11"/>
  <c r="AA211" i="11"/>
  <c r="Y211" i="11"/>
  <c r="AD211" i="11" s="1"/>
  <c r="AF211" i="11" s="1"/>
  <c r="W211" i="11"/>
  <c r="AM210" i="11"/>
  <c r="AM209" i="11" s="1"/>
  <c r="AL210" i="11"/>
  <c r="AJ210" i="11"/>
  <c r="AG210" i="11"/>
  <c r="AE210" i="11"/>
  <c r="AA210" i="11"/>
  <c r="Y210" i="11"/>
  <c r="AD210" i="11" s="1"/>
  <c r="AF210" i="11" s="1"/>
  <c r="W210" i="11"/>
  <c r="AL209" i="11"/>
  <c r="AJ209" i="11"/>
  <c r="AD209" i="11"/>
  <c r="AD220" i="11" s="1"/>
  <c r="AC209" i="11"/>
  <c r="AB209" i="11"/>
  <c r="AA209" i="11"/>
  <c r="X209" i="11"/>
  <c r="W209" i="11"/>
  <c r="AL204" i="11"/>
  <c r="AC204" i="11"/>
  <c r="AC191" i="11" s="1"/>
  <c r="AC192" i="11" s="1"/>
  <c r="AB204" i="11"/>
  <c r="Z204" i="11"/>
  <c r="AM203" i="11"/>
  <c r="AL203" i="11"/>
  <c r="AK203" i="11"/>
  <c r="AJ203" i="11"/>
  <c r="AG203" i="11"/>
  <c r="AH203" i="11" s="1"/>
  <c r="AE203" i="11"/>
  <c r="AA203" i="11"/>
  <c r="Y203" i="11"/>
  <c r="W203" i="11"/>
  <c r="AD203" i="11" s="1"/>
  <c r="AM202" i="11"/>
  <c r="AL202" i="11"/>
  <c r="AJ202" i="11"/>
  <c r="AG202" i="11"/>
  <c r="AK202" i="11" s="1"/>
  <c r="AE202" i="11"/>
  <c r="AA202" i="11"/>
  <c r="Y202" i="11"/>
  <c r="AD202" i="11" s="1"/>
  <c r="X202" i="11"/>
  <c r="W202" i="11"/>
  <c r="AM201" i="11"/>
  <c r="AL201" i="11"/>
  <c r="AK201" i="11"/>
  <c r="AJ201" i="11"/>
  <c r="AG201" i="11"/>
  <c r="AE201" i="11"/>
  <c r="AA201" i="11"/>
  <c r="Y201" i="11"/>
  <c r="W201" i="11"/>
  <c r="AD201" i="11" s="1"/>
  <c r="AM200" i="11"/>
  <c r="AL200" i="11"/>
  <c r="AK200" i="11"/>
  <c r="AJ200" i="11"/>
  <c r="AG200" i="11"/>
  <c r="AE200" i="11"/>
  <c r="AA200" i="11"/>
  <c r="Y200" i="11"/>
  <c r="AD200" i="11" s="1"/>
  <c r="W200" i="11"/>
  <c r="AM199" i="11"/>
  <c r="AN199" i="11" s="1"/>
  <c r="AL199" i="11"/>
  <c r="AK199" i="11"/>
  <c r="AJ199" i="11"/>
  <c r="AG199" i="11"/>
  <c r="AE199" i="11"/>
  <c r="AA199" i="11"/>
  <c r="Y199" i="11"/>
  <c r="AD199" i="11" s="1"/>
  <c r="AF199" i="11" s="1"/>
  <c r="W199" i="11"/>
  <c r="AM198" i="11"/>
  <c r="AN198" i="11" s="1"/>
  <c r="AL198" i="11"/>
  <c r="AJ198" i="11"/>
  <c r="AG198" i="11"/>
  <c r="AE198" i="11"/>
  <c r="AA198" i="11"/>
  <c r="Y198" i="11"/>
  <c r="AD198" i="11" s="1"/>
  <c r="AF198" i="11" s="1"/>
  <c r="W198" i="11"/>
  <c r="AM197" i="11"/>
  <c r="AL197" i="11"/>
  <c r="AJ197" i="11"/>
  <c r="AG197" i="11"/>
  <c r="AK197" i="11" s="1"/>
  <c r="AE197" i="11"/>
  <c r="AD197" i="11"/>
  <c r="AF197" i="11" s="1"/>
  <c r="AA197" i="11"/>
  <c r="Y197" i="11"/>
  <c r="W197" i="11"/>
  <c r="AM196" i="11"/>
  <c r="AL196" i="11"/>
  <c r="AJ196" i="11"/>
  <c r="AJ204" i="11" s="1"/>
  <c r="AJ191" i="11" s="1"/>
  <c r="AJ192" i="11" s="1"/>
  <c r="AG196" i="11"/>
  <c r="AK196" i="11" s="1"/>
  <c r="AE196" i="11"/>
  <c r="AA196" i="11"/>
  <c r="AA204" i="11" s="1"/>
  <c r="AA191" i="11" s="1"/>
  <c r="AA192" i="11" s="1"/>
  <c r="Y196" i="11"/>
  <c r="X196" i="11"/>
  <c r="X204" i="11" s="1"/>
  <c r="W196" i="11"/>
  <c r="W204" i="11" s="1"/>
  <c r="W191" i="11" s="1"/>
  <c r="W192" i="11" s="1"/>
  <c r="AL192" i="11"/>
  <c r="AL191" i="11"/>
  <c r="AB191" i="11"/>
  <c r="AB192" i="11" s="1"/>
  <c r="X191" i="11"/>
  <c r="X192" i="11" s="1"/>
  <c r="AM190" i="11"/>
  <c r="AN190" i="11" s="1"/>
  <c r="AL190" i="11"/>
  <c r="AG190" i="11"/>
  <c r="AE190" i="11"/>
  <c r="AA190" i="11"/>
  <c r="Y190" i="11"/>
  <c r="AD190" i="11" s="1"/>
  <c r="W190" i="11"/>
  <c r="AM189" i="11"/>
  <c r="AN189" i="11" s="1"/>
  <c r="AL189" i="11"/>
  <c r="AG189" i="11"/>
  <c r="AE189" i="11"/>
  <c r="AA189" i="11"/>
  <c r="Y189" i="11"/>
  <c r="AD189" i="11" s="1"/>
  <c r="AF189" i="11" s="1"/>
  <c r="W189" i="11"/>
  <c r="AM188" i="11"/>
  <c r="AL188" i="11"/>
  <c r="AK188" i="11"/>
  <c r="AJ188" i="11"/>
  <c r="AG188" i="11"/>
  <c r="AE188" i="11"/>
  <c r="AA188" i="11"/>
  <c r="Y188" i="11"/>
  <c r="AD188" i="11" s="1"/>
  <c r="W188" i="11"/>
  <c r="AM187" i="11"/>
  <c r="AL187" i="11"/>
  <c r="AJ187" i="11"/>
  <c r="AG187" i="11"/>
  <c r="AK187" i="11" s="1"/>
  <c r="AE187" i="11"/>
  <c r="AA187" i="11"/>
  <c r="Y187" i="11"/>
  <c r="AD187" i="11" s="1"/>
  <c r="W187" i="11"/>
  <c r="AM186" i="11"/>
  <c r="AN186" i="11" s="1"/>
  <c r="AL186" i="11"/>
  <c r="AJ186" i="11"/>
  <c r="AG186" i="11"/>
  <c r="AK186" i="11" s="1"/>
  <c r="AE186" i="11"/>
  <c r="AE185" i="11" s="1"/>
  <c r="AD186" i="11"/>
  <c r="AA186" i="11"/>
  <c r="Y186" i="11"/>
  <c r="Y185" i="11" s="1"/>
  <c r="W186" i="11"/>
  <c r="AM185" i="11"/>
  <c r="AL185" i="11"/>
  <c r="AJ185" i="11"/>
  <c r="AC185" i="11"/>
  <c r="AB185" i="11"/>
  <c r="AA185" i="11"/>
  <c r="X185" i="11"/>
  <c r="W185" i="11"/>
  <c r="AM180" i="11"/>
  <c r="AL180" i="11"/>
  <c r="AJ180" i="11"/>
  <c r="AJ171" i="11" s="1"/>
  <c r="AB180" i="11"/>
  <c r="AB171" i="11" s="1"/>
  <c r="Z180" i="11"/>
  <c r="X180" i="11"/>
  <c r="X171" i="11" s="1"/>
  <c r="AN179" i="11"/>
  <c r="AM179" i="11"/>
  <c r="AL179" i="11"/>
  <c r="AK179" i="11"/>
  <c r="AK180" i="11" s="1"/>
  <c r="AK171" i="11" s="1"/>
  <c r="AJ179" i="11"/>
  <c r="AG179" i="11"/>
  <c r="AE179" i="11"/>
  <c r="AA179" i="11"/>
  <c r="AC179" i="11" s="1"/>
  <c r="Y179" i="11"/>
  <c r="W179" i="11"/>
  <c r="AD179" i="11" s="1"/>
  <c r="AM178" i="11"/>
  <c r="AL178" i="11"/>
  <c r="AK178" i="11"/>
  <c r="AJ178" i="11"/>
  <c r="AG178" i="11"/>
  <c r="AE178" i="11"/>
  <c r="AC178" i="11"/>
  <c r="AA178" i="11"/>
  <c r="Y178" i="11"/>
  <c r="W178" i="11"/>
  <c r="AD178" i="11" s="1"/>
  <c r="AM177" i="11"/>
  <c r="AL177" i="11"/>
  <c r="AJ177" i="11"/>
  <c r="AG177" i="11"/>
  <c r="AE177" i="11"/>
  <c r="AC177" i="11"/>
  <c r="AA177" i="11"/>
  <c r="Y177" i="11"/>
  <c r="AD177" i="11" s="1"/>
  <c r="W177" i="11"/>
  <c r="W180" i="11" s="1"/>
  <c r="AM176" i="11"/>
  <c r="AN176" i="11" s="1"/>
  <c r="AL176" i="11"/>
  <c r="AJ176" i="11"/>
  <c r="AG176" i="11"/>
  <c r="AE176" i="11"/>
  <c r="AE180" i="11" s="1"/>
  <c r="AE171" i="11" s="1"/>
  <c r="AE172" i="11" s="1"/>
  <c r="AD176" i="11"/>
  <c r="AF176" i="11" s="1"/>
  <c r="AA176" i="11"/>
  <c r="AC176" i="11" s="1"/>
  <c r="Y176" i="11"/>
  <c r="Y180" i="11" s="1"/>
  <c r="Y171" i="11" s="1"/>
  <c r="W176" i="11"/>
  <c r="AL172" i="11"/>
  <c r="AL171" i="11"/>
  <c r="W171" i="11"/>
  <c r="W172" i="11" s="1"/>
  <c r="AM170" i="11"/>
  <c r="AL170" i="11"/>
  <c r="AJ170" i="11"/>
  <c r="AG170" i="11"/>
  <c r="AK170" i="11" s="1"/>
  <c r="AE170" i="11"/>
  <c r="AD170" i="11"/>
  <c r="AN170" i="11" s="1"/>
  <c r="AA170" i="11"/>
  <c r="Y170" i="11"/>
  <c r="W170" i="11"/>
  <c r="W168" i="11" s="1"/>
  <c r="AM169" i="11"/>
  <c r="AL169" i="11"/>
  <c r="AJ169" i="11"/>
  <c r="AJ168" i="11" s="1"/>
  <c r="AG169" i="11"/>
  <c r="AK169" i="11" s="1"/>
  <c r="AK168" i="11" s="1"/>
  <c r="AE169" i="11"/>
  <c r="AE168" i="11" s="1"/>
  <c r="AA169" i="11"/>
  <c r="AA168" i="11" s="1"/>
  <c r="Y169" i="11"/>
  <c r="Y168" i="11" s="1"/>
  <c r="W169" i="11"/>
  <c r="AD169" i="11" s="1"/>
  <c r="AL168" i="11"/>
  <c r="AB168" i="11"/>
  <c r="X168" i="11"/>
  <c r="AM167" i="11"/>
  <c r="AN167" i="11" s="1"/>
  <c r="AL167" i="11"/>
  <c r="AH167" i="11"/>
  <c r="AG167" i="11"/>
  <c r="AE167" i="11"/>
  <c r="AA167" i="11"/>
  <c r="Y167" i="11"/>
  <c r="AD167" i="11" s="1"/>
  <c r="AF167" i="11" s="1"/>
  <c r="W167" i="11"/>
  <c r="AM166" i="11"/>
  <c r="AL166" i="11"/>
  <c r="AG166" i="11"/>
  <c r="AE166" i="11"/>
  <c r="AA166" i="11"/>
  <c r="AA162" i="11" s="1"/>
  <c r="Y166" i="11"/>
  <c r="W166" i="11"/>
  <c r="W162" i="11" s="1"/>
  <c r="AM165" i="11"/>
  <c r="AL165" i="11"/>
  <c r="AK165" i="11"/>
  <c r="AJ165" i="11"/>
  <c r="AG165" i="11"/>
  <c r="AE165" i="11"/>
  <c r="AA165" i="11"/>
  <c r="Y165" i="11"/>
  <c r="AD165" i="11" s="1"/>
  <c r="AN165" i="11" s="1"/>
  <c r="W165" i="11"/>
  <c r="AM164" i="11"/>
  <c r="AL164" i="11"/>
  <c r="AK164" i="11"/>
  <c r="AJ164" i="11"/>
  <c r="AG164" i="11"/>
  <c r="AE164" i="11"/>
  <c r="AA164" i="11"/>
  <c r="Y164" i="11"/>
  <c r="W164" i="11"/>
  <c r="AD164" i="11" s="1"/>
  <c r="AF164" i="11" s="1"/>
  <c r="AM163" i="11"/>
  <c r="AL163" i="11"/>
  <c r="AJ163" i="11"/>
  <c r="AG163" i="11"/>
  <c r="AH163" i="11" s="1"/>
  <c r="AE163" i="11"/>
  <c r="AE162" i="11" s="1"/>
  <c r="AA163" i="11"/>
  <c r="Y163" i="11"/>
  <c r="AD163" i="11" s="1"/>
  <c r="AF163" i="11" s="1"/>
  <c r="W163" i="11"/>
  <c r="AM162" i="11"/>
  <c r="AL162" i="11"/>
  <c r="AJ162" i="11"/>
  <c r="AC162" i="11"/>
  <c r="AB162" i="11"/>
  <c r="X162" i="11"/>
  <c r="AL157" i="11"/>
  <c r="AL156" i="11"/>
  <c r="AJ156" i="11"/>
  <c r="AL155" i="11"/>
  <c r="AJ155" i="11"/>
  <c r="AB155" i="11"/>
  <c r="Z155" i="11"/>
  <c r="X155" i="11"/>
  <c r="X156" i="11" s="1"/>
  <c r="AM154" i="11"/>
  <c r="AL154" i="11"/>
  <c r="AJ154" i="11"/>
  <c r="AG154" i="11"/>
  <c r="AE154" i="11"/>
  <c r="AA154" i="11"/>
  <c r="Y154" i="11"/>
  <c r="W154" i="11"/>
  <c r="AM153" i="11"/>
  <c r="AL153" i="11"/>
  <c r="AK153" i="11"/>
  <c r="AJ153" i="11"/>
  <c r="AG153" i="11"/>
  <c r="AE153" i="11"/>
  <c r="AC153" i="11"/>
  <c r="AA153" i="11"/>
  <c r="Y153" i="11"/>
  <c r="W153" i="11"/>
  <c r="AD153" i="11" s="1"/>
  <c r="AN153" i="11" s="1"/>
  <c r="AM152" i="11"/>
  <c r="AN152" i="11" s="1"/>
  <c r="AL152" i="11"/>
  <c r="AJ152" i="11"/>
  <c r="AK152" i="11" s="1"/>
  <c r="AH152" i="11"/>
  <c r="AG152" i="11"/>
  <c r="AF152" i="11"/>
  <c r="AE152" i="11"/>
  <c r="AC152" i="11"/>
  <c r="AA152" i="11"/>
  <c r="Y152" i="11"/>
  <c r="W152" i="11"/>
  <c r="AD152" i="11" s="1"/>
  <c r="AM151" i="11"/>
  <c r="AL151" i="11"/>
  <c r="AJ151" i="11"/>
  <c r="AG151" i="11"/>
  <c r="AE151" i="11"/>
  <c r="AC151" i="11"/>
  <c r="AA151" i="11"/>
  <c r="Y151" i="11"/>
  <c r="AD151" i="11" s="1"/>
  <c r="AF151" i="11" s="1"/>
  <c r="W151" i="11"/>
  <c r="AM150" i="11"/>
  <c r="AL150" i="11"/>
  <c r="AK150" i="11"/>
  <c r="AJ150" i="11"/>
  <c r="AG150" i="11"/>
  <c r="AE150" i="11"/>
  <c r="AE155" i="11" s="1"/>
  <c r="AE156" i="11" s="1"/>
  <c r="AA150" i="11"/>
  <c r="AC150" i="11" s="1"/>
  <c r="Y150" i="11"/>
  <c r="W150" i="11"/>
  <c r="W155" i="11" s="1"/>
  <c r="W156" i="11" s="1"/>
  <c r="AL148" i="11"/>
  <c r="AE148" i="11"/>
  <c r="AB148" i="11"/>
  <c r="Z148" i="11"/>
  <c r="X148" i="11"/>
  <c r="W148" i="11"/>
  <c r="AM147" i="11"/>
  <c r="AM148" i="11" s="1"/>
  <c r="AL147" i="11"/>
  <c r="AJ147" i="11"/>
  <c r="AG147" i="11"/>
  <c r="AE147" i="11"/>
  <c r="AD147" i="11"/>
  <c r="AA147" i="11"/>
  <c r="Y147" i="11"/>
  <c r="Y148" i="11" s="1"/>
  <c r="W147" i="11"/>
  <c r="AL145" i="11"/>
  <c r="AC145" i="11"/>
  <c r="AB145" i="11"/>
  <c r="AA145" i="11"/>
  <c r="AM144" i="11"/>
  <c r="AM145" i="11" s="1"/>
  <c r="AL144" i="11"/>
  <c r="AG144" i="11"/>
  <c r="AE144" i="11"/>
  <c r="AA144" i="11"/>
  <c r="X144" i="11"/>
  <c r="W144" i="11"/>
  <c r="AM143" i="11"/>
  <c r="AL143" i="11"/>
  <c r="AJ143" i="11"/>
  <c r="AG143" i="11"/>
  <c r="AK143" i="11" s="1"/>
  <c r="AE143" i="11"/>
  <c r="AC143" i="11"/>
  <c r="AA143" i="11"/>
  <c r="Y143" i="11"/>
  <c r="AD143" i="11" s="1"/>
  <c r="W143" i="11"/>
  <c r="AM141" i="11"/>
  <c r="AL141" i="11"/>
  <c r="AK141" i="11"/>
  <c r="AC141" i="11"/>
  <c r="AB141" i="11"/>
  <c r="X141" i="11"/>
  <c r="W141" i="11"/>
  <c r="AM140" i="11"/>
  <c r="AL140" i="11"/>
  <c r="AJ140" i="11"/>
  <c r="AJ141" i="11" s="1"/>
  <c r="AJ108" i="11" s="1"/>
  <c r="AG140" i="11"/>
  <c r="AG141" i="11" s="1"/>
  <c r="AE140" i="11"/>
  <c r="AE141" i="11" s="1"/>
  <c r="AA140" i="11"/>
  <c r="AA141" i="11" s="1"/>
  <c r="Y140" i="11"/>
  <c r="Y141" i="11" s="1"/>
  <c r="W140" i="11"/>
  <c r="AL138" i="11"/>
  <c r="AB138" i="11"/>
  <c r="Z138" i="11"/>
  <c r="X138" i="11"/>
  <c r="AM137" i="11"/>
  <c r="AL137" i="11"/>
  <c r="AK137" i="11"/>
  <c r="AJ137" i="11"/>
  <c r="AG137" i="11"/>
  <c r="AE137" i="11"/>
  <c r="AC137" i="11"/>
  <c r="AA137" i="11"/>
  <c r="Y137" i="11"/>
  <c r="W137" i="11"/>
  <c r="AM136" i="11"/>
  <c r="AL136" i="11"/>
  <c r="AJ136" i="11"/>
  <c r="AG136" i="11"/>
  <c r="AE136" i="11"/>
  <c r="AA136" i="11"/>
  <c r="AC136" i="11" s="1"/>
  <c r="Y136" i="11"/>
  <c r="AD136" i="11" s="1"/>
  <c r="AF136" i="11" s="1"/>
  <c r="W136" i="11"/>
  <c r="AM135" i="11"/>
  <c r="AM138" i="11" s="1"/>
  <c r="AL135" i="11"/>
  <c r="AK135" i="11"/>
  <c r="AJ135" i="11"/>
  <c r="AG135" i="11"/>
  <c r="AE135" i="11"/>
  <c r="AD135" i="11"/>
  <c r="AN135" i="11" s="1"/>
  <c r="AC135" i="11"/>
  <c r="AC138" i="11" s="1"/>
  <c r="AA135" i="11"/>
  <c r="Y135" i="11"/>
  <c r="W135" i="11"/>
  <c r="W138" i="11" s="1"/>
  <c r="W145" i="11" s="1"/>
  <c r="AL133" i="11"/>
  <c r="AL132" i="11"/>
  <c r="AG132" i="11"/>
  <c r="AE132" i="11"/>
  <c r="AB132" i="11"/>
  <c r="Z132" i="11"/>
  <c r="Y132" i="11"/>
  <c r="X132" i="11"/>
  <c r="AM131" i="11"/>
  <c r="AM132" i="11" s="1"/>
  <c r="AN132" i="11" s="1"/>
  <c r="AL131" i="11"/>
  <c r="AK131" i="11"/>
  <c r="AG131" i="11"/>
  <c r="AE131" i="11"/>
  <c r="AC131" i="11"/>
  <c r="AC132" i="11" s="1"/>
  <c r="AA131" i="11"/>
  <c r="AA132" i="11" s="1"/>
  <c r="W131" i="11"/>
  <c r="AD131" i="11" s="1"/>
  <c r="AD132" i="11" s="1"/>
  <c r="AH132" i="11" s="1"/>
  <c r="AL130" i="11"/>
  <c r="AB130" i="11"/>
  <c r="Z130" i="11"/>
  <c r="X130" i="11"/>
  <c r="X133" i="11" s="1"/>
  <c r="AM129" i="11"/>
  <c r="AL129" i="11"/>
  <c r="AJ129" i="11"/>
  <c r="AG129" i="11"/>
  <c r="AE129" i="11"/>
  <c r="AD129" i="11"/>
  <c r="AF129" i="11" s="1"/>
  <c r="AA129" i="11"/>
  <c r="AC129" i="11" s="1"/>
  <c r="Y129" i="11"/>
  <c r="W129" i="11"/>
  <c r="AM128" i="11"/>
  <c r="AL128" i="11"/>
  <c r="AK128" i="11"/>
  <c r="AJ128" i="11"/>
  <c r="AG128" i="11"/>
  <c r="AE128" i="11"/>
  <c r="AA128" i="11"/>
  <c r="AC128" i="11" s="1"/>
  <c r="Y128" i="11"/>
  <c r="W128" i="11"/>
  <c r="AN127" i="11"/>
  <c r="AM127" i="11"/>
  <c r="AL127" i="11"/>
  <c r="AJ127" i="11"/>
  <c r="AG127" i="11"/>
  <c r="AK127" i="11" s="1"/>
  <c r="AE127" i="11"/>
  <c r="AC127" i="11"/>
  <c r="AA127" i="11"/>
  <c r="Y127" i="11"/>
  <c r="W127" i="11"/>
  <c r="AD127" i="11" s="1"/>
  <c r="AM126" i="11"/>
  <c r="AL126" i="11"/>
  <c r="AJ126" i="11"/>
  <c r="AG126" i="11"/>
  <c r="AE126" i="11"/>
  <c r="AC126" i="11"/>
  <c r="AA126" i="11"/>
  <c r="Y126" i="11"/>
  <c r="W126" i="11"/>
  <c r="AD126" i="11" s="1"/>
  <c r="AH126" i="11" s="1"/>
  <c r="AM125" i="11"/>
  <c r="AL125" i="11"/>
  <c r="AJ125" i="11"/>
  <c r="AG125" i="11"/>
  <c r="AK125" i="11" s="1"/>
  <c r="AE125" i="11"/>
  <c r="AC125" i="11"/>
  <c r="AA125" i="11"/>
  <c r="Y125" i="11"/>
  <c r="W125" i="11"/>
  <c r="AD125" i="11" s="1"/>
  <c r="AF125" i="11" s="1"/>
  <c r="AM124" i="11"/>
  <c r="AL124" i="11"/>
  <c r="AK124" i="11"/>
  <c r="AJ124" i="11"/>
  <c r="AG124" i="11"/>
  <c r="AE124" i="11"/>
  <c r="AA124" i="11"/>
  <c r="AC124" i="11" s="1"/>
  <c r="Y124" i="11"/>
  <c r="AD124" i="11" s="1"/>
  <c r="W124" i="11"/>
  <c r="AM123" i="11"/>
  <c r="AN123" i="11" s="1"/>
  <c r="AL123" i="11"/>
  <c r="AK123" i="11"/>
  <c r="AJ123" i="11"/>
  <c r="AG123" i="11"/>
  <c r="AF123" i="11"/>
  <c r="AE123" i="11"/>
  <c r="AE130" i="11" s="1"/>
  <c r="AA123" i="11"/>
  <c r="AC123" i="11" s="1"/>
  <c r="AC130" i="11" s="1"/>
  <c r="Y123" i="11"/>
  <c r="W123" i="11"/>
  <c r="AD123" i="11" s="1"/>
  <c r="AH123" i="11" s="1"/>
  <c r="AM122" i="11"/>
  <c r="AM130" i="11" s="1"/>
  <c r="AL122" i="11"/>
  <c r="AJ122" i="11"/>
  <c r="AG122" i="11"/>
  <c r="AE122" i="11"/>
  <c r="AA122" i="11"/>
  <c r="Y122" i="11"/>
  <c r="W122" i="11"/>
  <c r="AD122" i="11" s="1"/>
  <c r="AL120" i="11"/>
  <c r="AB120" i="11"/>
  <c r="AB133" i="11" s="1"/>
  <c r="X120" i="11"/>
  <c r="AM119" i="11"/>
  <c r="AL119" i="11"/>
  <c r="AJ119" i="11"/>
  <c r="AG119" i="11"/>
  <c r="AE119" i="11"/>
  <c r="AA119" i="11"/>
  <c r="AC119" i="11" s="1"/>
  <c r="Y119" i="11"/>
  <c r="W119" i="11"/>
  <c r="AM118" i="11"/>
  <c r="AL118" i="11"/>
  <c r="AJ118" i="11"/>
  <c r="AH118" i="11"/>
  <c r="AG118" i="11"/>
  <c r="AE118" i="11"/>
  <c r="AD118" i="11"/>
  <c r="AF118" i="11" s="1"/>
  <c r="AC118" i="11"/>
  <c r="AA118" i="11"/>
  <c r="Y118" i="11"/>
  <c r="W118" i="11"/>
  <c r="AM117" i="11"/>
  <c r="AN117" i="11" s="1"/>
  <c r="AL117" i="11"/>
  <c r="AJ117" i="11"/>
  <c r="AK117" i="11" s="1"/>
  <c r="AG117" i="11"/>
  <c r="AE117" i="11"/>
  <c r="AA117" i="11"/>
  <c r="AC117" i="11" s="1"/>
  <c r="Y117" i="11"/>
  <c r="AD117" i="11" s="1"/>
  <c r="AF117" i="11" s="1"/>
  <c r="W117" i="11"/>
  <c r="AM116" i="11"/>
  <c r="AL116" i="11"/>
  <c r="AK116" i="11"/>
  <c r="AJ116" i="11"/>
  <c r="AG116" i="11"/>
  <c r="AE116" i="11"/>
  <c r="AC116" i="11"/>
  <c r="AA116" i="11"/>
  <c r="Y116" i="11"/>
  <c r="W116" i="11"/>
  <c r="AD116" i="11" s="1"/>
  <c r="AM115" i="11"/>
  <c r="AL115" i="11"/>
  <c r="AK115" i="11"/>
  <c r="AJ115" i="11"/>
  <c r="AG115" i="11"/>
  <c r="AE115" i="11"/>
  <c r="AA115" i="11"/>
  <c r="AC115" i="11" s="1"/>
  <c r="Y115" i="11"/>
  <c r="W115" i="11"/>
  <c r="AD115" i="11" s="1"/>
  <c r="AH115" i="11" s="1"/>
  <c r="AM114" i="11"/>
  <c r="AL114" i="11"/>
  <c r="AJ114" i="11"/>
  <c r="AG114" i="11"/>
  <c r="AE114" i="11"/>
  <c r="AC114" i="11"/>
  <c r="AA114" i="11"/>
  <c r="Y114" i="11"/>
  <c r="W114" i="11"/>
  <c r="AD114" i="11" s="1"/>
  <c r="AM113" i="11"/>
  <c r="AL113" i="11"/>
  <c r="AJ113" i="11"/>
  <c r="AG113" i="11"/>
  <c r="AK113" i="11" s="1"/>
  <c r="AE113" i="11"/>
  <c r="AA113" i="11"/>
  <c r="Y113" i="11"/>
  <c r="W113" i="11"/>
  <c r="AD113" i="11" s="1"/>
  <c r="AF113" i="11" s="1"/>
  <c r="AM112" i="11"/>
  <c r="AL112" i="11"/>
  <c r="AJ112" i="11"/>
  <c r="AG112" i="11"/>
  <c r="AK112" i="11" s="1"/>
  <c r="AE112" i="11"/>
  <c r="AC112" i="11"/>
  <c r="AA112" i="11"/>
  <c r="Y112" i="11"/>
  <c r="W112" i="11"/>
  <c r="AM111" i="11"/>
  <c r="AL111" i="11"/>
  <c r="AK111" i="11"/>
  <c r="AJ111" i="11"/>
  <c r="AJ120" i="11" s="1"/>
  <c r="AG111" i="11"/>
  <c r="AG120" i="11" s="1"/>
  <c r="AE111" i="11"/>
  <c r="AE120" i="11" s="1"/>
  <c r="AE133" i="11" s="1"/>
  <c r="AC111" i="11"/>
  <c r="AA111" i="11"/>
  <c r="AA120" i="11" s="1"/>
  <c r="Y111" i="11"/>
  <c r="W111" i="11"/>
  <c r="AD111" i="11" s="1"/>
  <c r="AL109" i="11"/>
  <c r="AL108" i="11"/>
  <c r="AK108" i="11"/>
  <c r="AK144" i="11" s="1"/>
  <c r="AC108" i="11"/>
  <c r="AB108" i="11"/>
  <c r="X108" i="11"/>
  <c r="W108" i="11"/>
  <c r="AM107" i="11"/>
  <c r="AN107" i="11" s="1"/>
  <c r="AL107" i="11"/>
  <c r="AJ107" i="11"/>
  <c r="AG107" i="11"/>
  <c r="AE107" i="11"/>
  <c r="AE108" i="11" s="1"/>
  <c r="AA107" i="11"/>
  <c r="AC107" i="11" s="1"/>
  <c r="Y107" i="11"/>
  <c r="Y108" i="11" s="1"/>
  <c r="W107" i="11"/>
  <c r="AD107" i="11" s="1"/>
  <c r="AL105" i="11"/>
  <c r="AB105" i="11"/>
  <c r="Z105" i="11"/>
  <c r="X105" i="11"/>
  <c r="X109" i="11" s="1"/>
  <c r="AM104" i="11"/>
  <c r="AN104" i="11" s="1"/>
  <c r="AL104" i="11"/>
  <c r="AJ104" i="11"/>
  <c r="AJ105" i="11" s="1"/>
  <c r="AJ109" i="11" s="1"/>
  <c r="AG104" i="11"/>
  <c r="AE104" i="11"/>
  <c r="AA104" i="11"/>
  <c r="AC104" i="11" s="1"/>
  <c r="Y104" i="11"/>
  <c r="W104" i="11"/>
  <c r="AD104" i="11" s="1"/>
  <c r="AF104" i="11" s="1"/>
  <c r="AM103" i="11"/>
  <c r="AL103" i="11"/>
  <c r="AJ103" i="11"/>
  <c r="AG103" i="11"/>
  <c r="AK103" i="11" s="1"/>
  <c r="AE103" i="11"/>
  <c r="AA103" i="11"/>
  <c r="AD103" i="11" s="1"/>
  <c r="Y103" i="11"/>
  <c r="W103" i="11"/>
  <c r="AM102" i="11"/>
  <c r="AL102" i="11"/>
  <c r="AK102" i="11"/>
  <c r="AJ102" i="11"/>
  <c r="AG102" i="11"/>
  <c r="AE102" i="11"/>
  <c r="AC102" i="11"/>
  <c r="AA102" i="11"/>
  <c r="Y102" i="11"/>
  <c r="Y105" i="11" s="1"/>
  <c r="W102" i="11"/>
  <c r="AD102" i="11" s="1"/>
  <c r="AM101" i="11"/>
  <c r="AM105" i="11" s="1"/>
  <c r="AL101" i="11"/>
  <c r="AJ101" i="11"/>
  <c r="AG101" i="11"/>
  <c r="AG105" i="11" s="1"/>
  <c r="AE101" i="11"/>
  <c r="AE105" i="11" s="1"/>
  <c r="AA101" i="11"/>
  <c r="AA105" i="11" s="1"/>
  <c r="Y101" i="11"/>
  <c r="W101" i="11"/>
  <c r="AL99" i="11"/>
  <c r="AJ99" i="11"/>
  <c r="AB99" i="11"/>
  <c r="Z99" i="11"/>
  <c r="X99" i="11"/>
  <c r="AM98" i="11"/>
  <c r="AL98" i="11"/>
  <c r="AK98" i="11"/>
  <c r="AJ98" i="11"/>
  <c r="AG98" i="11"/>
  <c r="AE98" i="11"/>
  <c r="AE99" i="11" s="1"/>
  <c r="AA98" i="11"/>
  <c r="AC98" i="11" s="1"/>
  <c r="Y98" i="11"/>
  <c r="W98" i="11"/>
  <c r="AD98" i="11" s="1"/>
  <c r="AM97" i="11"/>
  <c r="AL97" i="11"/>
  <c r="AJ97" i="11"/>
  <c r="AG97" i="11"/>
  <c r="AK97" i="11" s="1"/>
  <c r="AK99" i="11" s="1"/>
  <c r="AE97" i="11"/>
  <c r="AA97" i="11"/>
  <c r="AC97" i="11" s="1"/>
  <c r="AC99" i="11" s="1"/>
  <c r="Y97" i="11"/>
  <c r="Y99" i="11" s="1"/>
  <c r="W97" i="11"/>
  <c r="W99" i="11" s="1"/>
  <c r="AL95" i="11"/>
  <c r="AB95" i="11"/>
  <c r="Y95" i="11"/>
  <c r="X95" i="11"/>
  <c r="AM94" i="11"/>
  <c r="AN94" i="11" s="1"/>
  <c r="AL94" i="11"/>
  <c r="AK94" i="11"/>
  <c r="AK95" i="11" s="1"/>
  <c r="AJ94" i="11"/>
  <c r="AG94" i="11"/>
  <c r="AH94" i="11" s="1"/>
  <c r="AE94" i="11"/>
  <c r="AA94" i="11"/>
  <c r="AC94" i="11" s="1"/>
  <c r="AC95" i="11" s="1"/>
  <c r="Y94" i="11"/>
  <c r="W94" i="11"/>
  <c r="AD94" i="11" s="1"/>
  <c r="AF94" i="11" s="1"/>
  <c r="AM93" i="11"/>
  <c r="AL93" i="11"/>
  <c r="AK93" i="11"/>
  <c r="AJ93" i="11"/>
  <c r="AJ95" i="11" s="1"/>
  <c r="AG93" i="11"/>
  <c r="AG95" i="11" s="1"/>
  <c r="AE93" i="11"/>
  <c r="AE95" i="11" s="1"/>
  <c r="AA93" i="11"/>
  <c r="AA95" i="11" s="1"/>
  <c r="Y93" i="11"/>
  <c r="W93" i="11"/>
  <c r="AD93" i="11" s="1"/>
  <c r="AL91" i="11"/>
  <c r="AE91" i="11"/>
  <c r="AC91" i="11"/>
  <c r="AB91" i="11"/>
  <c r="Y91" i="11"/>
  <c r="X91" i="11"/>
  <c r="AM90" i="11"/>
  <c r="AL90" i="11"/>
  <c r="AJ90" i="11"/>
  <c r="AJ91" i="11" s="1"/>
  <c r="AG90" i="11"/>
  <c r="AG91" i="11" s="1"/>
  <c r="AE90" i="11"/>
  <c r="AA90" i="11"/>
  <c r="AA91" i="11" s="1"/>
  <c r="Y90" i="11"/>
  <c r="W90" i="11"/>
  <c r="AD90" i="11" s="1"/>
  <c r="AL88" i="11"/>
  <c r="AC88" i="11"/>
  <c r="AB88" i="11"/>
  <c r="Y88" i="11"/>
  <c r="X88" i="11"/>
  <c r="AM87" i="11"/>
  <c r="AM88" i="11" s="1"/>
  <c r="AL87" i="11"/>
  <c r="AJ87" i="11"/>
  <c r="AJ88" i="11" s="1"/>
  <c r="AG87" i="11"/>
  <c r="AK87" i="11" s="1"/>
  <c r="AK88" i="11" s="1"/>
  <c r="AE87" i="11"/>
  <c r="AE88" i="11" s="1"/>
  <c r="AA87" i="11"/>
  <c r="AA88" i="11" s="1"/>
  <c r="Y87" i="11"/>
  <c r="W87" i="11"/>
  <c r="AL83" i="11"/>
  <c r="Z83" i="11"/>
  <c r="AL82" i="11"/>
  <c r="AM81" i="11"/>
  <c r="AL81" i="11"/>
  <c r="AJ81" i="11"/>
  <c r="AK81" i="11" s="1"/>
  <c r="AG81" i="11"/>
  <c r="AE81" i="11"/>
  <c r="AD81" i="11"/>
  <c r="AH81" i="11" s="1"/>
  <c r="AA81" i="11"/>
  <c r="Y81" i="11"/>
  <c r="W81" i="11"/>
  <c r="W79" i="11" s="1"/>
  <c r="W60" i="11" s="1"/>
  <c r="AM80" i="11"/>
  <c r="AM79" i="11" s="1"/>
  <c r="AL80" i="11"/>
  <c r="AK80" i="11"/>
  <c r="AJ80" i="11"/>
  <c r="AG80" i="11"/>
  <c r="AE80" i="11"/>
  <c r="AA80" i="11"/>
  <c r="Y80" i="11"/>
  <c r="Y79" i="11" s="1"/>
  <c r="W80" i="11"/>
  <c r="AL79" i="11"/>
  <c r="AG79" i="11"/>
  <c r="AE79" i="11"/>
  <c r="AB79" i="11"/>
  <c r="AA79" i="11"/>
  <c r="X79" i="11"/>
  <c r="AM78" i="11"/>
  <c r="AL78" i="11"/>
  <c r="AG78" i="11"/>
  <c r="AE78" i="11"/>
  <c r="AE14" i="11" s="1"/>
  <c r="AA78" i="11"/>
  <c r="Y78" i="11"/>
  <c r="AD78" i="11" s="1"/>
  <c r="AF78" i="11" s="1"/>
  <c r="AI78" i="11" s="1"/>
  <c r="W78" i="11"/>
  <c r="AM77" i="11"/>
  <c r="AL77" i="11"/>
  <c r="AG77" i="11"/>
  <c r="AE77" i="11"/>
  <c r="AA77" i="11"/>
  <c r="Y77" i="11"/>
  <c r="W77" i="11"/>
  <c r="AD77" i="11" s="1"/>
  <c r="AF77" i="11" s="1"/>
  <c r="AM76" i="11"/>
  <c r="AL76" i="11"/>
  <c r="AJ76" i="11"/>
  <c r="AJ12" i="11" s="1"/>
  <c r="AH76" i="11"/>
  <c r="AG76" i="11"/>
  <c r="AE76" i="11"/>
  <c r="AE12" i="11" s="1"/>
  <c r="AA76" i="11"/>
  <c r="Y76" i="11"/>
  <c r="W76" i="11"/>
  <c r="AD76" i="11" s="1"/>
  <c r="AM75" i="11"/>
  <c r="AL75" i="11"/>
  <c r="AJ75" i="11"/>
  <c r="AG75" i="11"/>
  <c r="AK75" i="11" s="1"/>
  <c r="AE75" i="11"/>
  <c r="AA75" i="11"/>
  <c r="AA11" i="11" s="1"/>
  <c r="Y75" i="11"/>
  <c r="W75" i="11"/>
  <c r="W73" i="11" s="1"/>
  <c r="W36" i="11" s="1"/>
  <c r="AM74" i="11"/>
  <c r="AL74" i="11"/>
  <c r="AJ74" i="11"/>
  <c r="AJ73" i="11" s="1"/>
  <c r="AG74" i="11"/>
  <c r="AE74" i="11"/>
  <c r="AA74" i="11"/>
  <c r="AA10" i="11" s="1"/>
  <c r="Y74" i="11"/>
  <c r="Y10" i="11" s="1"/>
  <c r="Y9" i="11" s="1"/>
  <c r="W74" i="11"/>
  <c r="W10" i="11" s="1"/>
  <c r="AM73" i="11"/>
  <c r="AL73" i="11"/>
  <c r="AB73" i="11"/>
  <c r="AB36" i="11" s="1"/>
  <c r="AA73" i="11"/>
  <c r="AA36" i="11" s="1"/>
  <c r="Y73" i="11"/>
  <c r="Y36" i="11" s="1"/>
  <c r="X73" i="11"/>
  <c r="X36" i="11" s="1"/>
  <c r="AL67" i="11"/>
  <c r="Y67" i="11"/>
  <c r="AM66" i="11"/>
  <c r="AL66" i="11"/>
  <c r="AJ66" i="11"/>
  <c r="AE66" i="11"/>
  <c r="AE30" i="11" s="1"/>
  <c r="AC66" i="11"/>
  <c r="AC30" i="11" s="1"/>
  <c r="AB66" i="11"/>
  <c r="AB30" i="11" s="1"/>
  <c r="AA66" i="11"/>
  <c r="AA30" i="11" s="1"/>
  <c r="Z66" i="11"/>
  <c r="Y66" i="11"/>
  <c r="Y30" i="11" s="1"/>
  <c r="X66" i="11"/>
  <c r="W66" i="11"/>
  <c r="AM65" i="11"/>
  <c r="AL65" i="11"/>
  <c r="AJ65" i="11"/>
  <c r="AE65" i="11"/>
  <c r="AE29" i="11" s="1"/>
  <c r="AC65" i="11"/>
  <c r="AC29" i="11" s="1"/>
  <c r="AB65" i="11"/>
  <c r="AA65" i="11"/>
  <c r="AA29" i="11" s="1"/>
  <c r="Z65" i="11"/>
  <c r="Y65" i="11"/>
  <c r="X65" i="11"/>
  <c r="W65" i="11"/>
  <c r="AM64" i="11"/>
  <c r="AL64" i="11"/>
  <c r="AJ64" i="11"/>
  <c r="AE64" i="11"/>
  <c r="AE28" i="11" s="1"/>
  <c r="AC64" i="11"/>
  <c r="AB64" i="11"/>
  <c r="AA64" i="11"/>
  <c r="Z64" i="11"/>
  <c r="Y64" i="11"/>
  <c r="X64" i="11"/>
  <c r="AM63" i="11"/>
  <c r="AL63" i="11"/>
  <c r="AJ63" i="11"/>
  <c r="AE63" i="11"/>
  <c r="AC63" i="11"/>
  <c r="AB63" i="11"/>
  <c r="AA63" i="11"/>
  <c r="Z63" i="11"/>
  <c r="Y63" i="11"/>
  <c r="X63" i="11"/>
  <c r="X27" i="11" s="1"/>
  <c r="W63" i="11"/>
  <c r="AL62" i="11"/>
  <c r="AJ62" i="11"/>
  <c r="AK62" i="11" s="1"/>
  <c r="AI62" i="11"/>
  <c r="AC62" i="11"/>
  <c r="AB62" i="11"/>
  <c r="AB67" i="11" s="1"/>
  <c r="AA62" i="11"/>
  <c r="Z62" i="11"/>
  <c r="Y62" i="11"/>
  <c r="X62" i="11"/>
  <c r="X26" i="11" s="1"/>
  <c r="AL61" i="11"/>
  <c r="AJ61" i="11"/>
  <c r="AE61" i="11"/>
  <c r="AC61" i="11"/>
  <c r="AB61" i="11"/>
  <c r="AA61" i="11"/>
  <c r="AA67" i="11" s="1"/>
  <c r="Z61" i="11"/>
  <c r="Y61" i="11"/>
  <c r="X61" i="11"/>
  <c r="W61" i="11"/>
  <c r="AL60" i="11"/>
  <c r="AJ60" i="11"/>
  <c r="AG60" i="11"/>
  <c r="AE60" i="11"/>
  <c r="AC60" i="11"/>
  <c r="AC67" i="11" s="1"/>
  <c r="AB60" i="11"/>
  <c r="AA60" i="11"/>
  <c r="Z60" i="11"/>
  <c r="Y60" i="11"/>
  <c r="X60" i="11"/>
  <c r="X67" i="11" s="1"/>
  <c r="AL55" i="11"/>
  <c r="AL54" i="11"/>
  <c r="AJ54" i="11"/>
  <c r="AE54" i="11"/>
  <c r="AC54" i="11"/>
  <c r="AB54" i="11"/>
  <c r="AA54" i="11"/>
  <c r="Z54" i="11"/>
  <c r="Z30" i="11" s="1"/>
  <c r="Y54" i="11"/>
  <c r="X54" i="11"/>
  <c r="W54" i="11"/>
  <c r="AL53" i="11"/>
  <c r="AJ53" i="11"/>
  <c r="AE53" i="11"/>
  <c r="AC53" i="11"/>
  <c r="AB53" i="11"/>
  <c r="AA53" i="11"/>
  <c r="Z53" i="11"/>
  <c r="Y53" i="11"/>
  <c r="X53" i="11"/>
  <c r="W53" i="11"/>
  <c r="AM52" i="11"/>
  <c r="AL52" i="11"/>
  <c r="AE52" i="11"/>
  <c r="AB52" i="11"/>
  <c r="Z52" i="11"/>
  <c r="Y52" i="11"/>
  <c r="X52" i="11"/>
  <c r="W52" i="11"/>
  <c r="AL51" i="11"/>
  <c r="AJ51" i="11"/>
  <c r="AE51" i="11"/>
  <c r="AB51" i="11"/>
  <c r="Z51" i="11"/>
  <c r="Y51" i="11"/>
  <c r="X51" i="11"/>
  <c r="W51" i="11"/>
  <c r="AL50" i="11"/>
  <c r="AJ50" i="11"/>
  <c r="AC50" i="11"/>
  <c r="AB50" i="11"/>
  <c r="AA50" i="11"/>
  <c r="Z50" i="11"/>
  <c r="X50" i="11"/>
  <c r="W50" i="11"/>
  <c r="AL49" i="11"/>
  <c r="AJ49" i="11"/>
  <c r="AE49" i="11"/>
  <c r="AE25" i="11" s="1"/>
  <c r="AB49" i="11"/>
  <c r="Z49" i="11"/>
  <c r="Y49" i="11"/>
  <c r="X49" i="11"/>
  <c r="W49" i="11"/>
  <c r="AL48" i="11"/>
  <c r="Z48" i="11"/>
  <c r="AL43" i="11"/>
  <c r="AM42" i="11"/>
  <c r="AL42" i="11"/>
  <c r="AJ42" i="11"/>
  <c r="AE42" i="11"/>
  <c r="AC42" i="11"/>
  <c r="AB42" i="11"/>
  <c r="AA42" i="11"/>
  <c r="Z42" i="11"/>
  <c r="Y42" i="11"/>
  <c r="X42" i="11"/>
  <c r="W42" i="11"/>
  <c r="W30" i="11" s="1"/>
  <c r="AM41" i="11"/>
  <c r="AL41" i="11"/>
  <c r="AE41" i="11"/>
  <c r="AC41" i="11"/>
  <c r="AB41" i="11"/>
  <c r="AB29" i="11" s="1"/>
  <c r="AA41" i="11"/>
  <c r="Z41" i="11"/>
  <c r="Y41" i="11"/>
  <c r="X41" i="11"/>
  <c r="AM40" i="11"/>
  <c r="AL40" i="11"/>
  <c r="AJ40" i="11"/>
  <c r="AE40" i="11"/>
  <c r="AC40" i="11"/>
  <c r="AB40" i="11"/>
  <c r="AB28" i="11" s="1"/>
  <c r="AA40" i="11"/>
  <c r="Z40" i="11"/>
  <c r="Z28" i="11" s="1"/>
  <c r="X40" i="11"/>
  <c r="W40" i="11"/>
  <c r="AM39" i="11"/>
  <c r="AL39" i="11"/>
  <c r="AJ39" i="11"/>
  <c r="AD39" i="11"/>
  <c r="AC39" i="11"/>
  <c r="AB39" i="11"/>
  <c r="AB27" i="11" s="1"/>
  <c r="AA39" i="11"/>
  <c r="Z39" i="11"/>
  <c r="X39" i="11"/>
  <c r="W39" i="11"/>
  <c r="W27" i="11" s="1"/>
  <c r="AM38" i="11"/>
  <c r="AL38" i="11"/>
  <c r="AJ38" i="11"/>
  <c r="AE38" i="11"/>
  <c r="AC38" i="11"/>
  <c r="AB38" i="11"/>
  <c r="AA38" i="11"/>
  <c r="Z38" i="11"/>
  <c r="Y38" i="11"/>
  <c r="X38" i="11"/>
  <c r="W38" i="11"/>
  <c r="AM37" i="11"/>
  <c r="AL37" i="11"/>
  <c r="AJ37" i="11"/>
  <c r="AE37" i="11"/>
  <c r="AC37" i="11"/>
  <c r="AB37" i="11"/>
  <c r="AA37" i="11"/>
  <c r="Z37" i="11"/>
  <c r="X37" i="11"/>
  <c r="W37" i="11"/>
  <c r="AL36" i="11"/>
  <c r="AJ36" i="11"/>
  <c r="AC36" i="11"/>
  <c r="Z36" i="11"/>
  <c r="AL31" i="11"/>
  <c r="AL30" i="11"/>
  <c r="AJ30" i="11"/>
  <c r="X30" i="11"/>
  <c r="AL29" i="11"/>
  <c r="Z29" i="11"/>
  <c r="Y29" i="11"/>
  <c r="X29" i="11"/>
  <c r="AM28" i="11"/>
  <c r="AL28" i="11"/>
  <c r="AL27" i="11"/>
  <c r="AJ27" i="11"/>
  <c r="AL26" i="11"/>
  <c r="AJ26" i="11"/>
  <c r="AC26" i="11"/>
  <c r="AB26" i="11"/>
  <c r="AA26" i="11"/>
  <c r="W26" i="11"/>
  <c r="AL25" i="11"/>
  <c r="AB25" i="11"/>
  <c r="Z25" i="11"/>
  <c r="X25" i="11"/>
  <c r="W25" i="11"/>
  <c r="AL24" i="11"/>
  <c r="Z24" i="11"/>
  <c r="AL19" i="11"/>
  <c r="AL18" i="11"/>
  <c r="AM17" i="11"/>
  <c r="AL17" i="11"/>
  <c r="AK17" i="11"/>
  <c r="AJ17" i="11"/>
  <c r="AG17" i="11"/>
  <c r="AE17" i="11"/>
  <c r="AC17" i="11"/>
  <c r="AB17" i="11"/>
  <c r="AA17" i="11"/>
  <c r="Z17" i="11"/>
  <c r="Y17" i="11"/>
  <c r="X17" i="11"/>
  <c r="W17" i="11"/>
  <c r="AM16" i="11"/>
  <c r="AM15" i="11" s="1"/>
  <c r="AL16" i="11"/>
  <c r="AK16" i="11"/>
  <c r="AJ16" i="11"/>
  <c r="AG16" i="11"/>
  <c r="AE16" i="11"/>
  <c r="AE15" i="11" s="1"/>
  <c r="AC16" i="11"/>
  <c r="AB16" i="11"/>
  <c r="AB15" i="11" s="1"/>
  <c r="AA16" i="11"/>
  <c r="AA15" i="11" s="1"/>
  <c r="Z16" i="11"/>
  <c r="Y16" i="11"/>
  <c r="Y15" i="11" s="1"/>
  <c r="X16" i="11"/>
  <c r="X15" i="11" s="1"/>
  <c r="W16" i="11"/>
  <c r="AL15" i="11"/>
  <c r="AM14" i="11"/>
  <c r="AL14" i="11"/>
  <c r="AK14" i="11"/>
  <c r="AJ14" i="11"/>
  <c r="AH14" i="11"/>
  <c r="AG14" i="11"/>
  <c r="AD14" i="11"/>
  <c r="AC14" i="11"/>
  <c r="AB14" i="11"/>
  <c r="AA14" i="11"/>
  <c r="Z14" i="11"/>
  <c r="Y14" i="11"/>
  <c r="X14" i="11"/>
  <c r="W14" i="11"/>
  <c r="AM13" i="11"/>
  <c r="AL13" i="11"/>
  <c r="AJ13" i="11"/>
  <c r="AE13" i="11"/>
  <c r="AC13" i="11"/>
  <c r="AB13" i="11"/>
  <c r="AB9" i="11" s="1"/>
  <c r="AA13" i="11"/>
  <c r="Z13" i="11"/>
  <c r="Y13" i="11"/>
  <c r="X13" i="11"/>
  <c r="AM12" i="11"/>
  <c r="AL12" i="11"/>
  <c r="AG12" i="11"/>
  <c r="AD12" i="11"/>
  <c r="AC12" i="11"/>
  <c r="AB12" i="11"/>
  <c r="AA12" i="11"/>
  <c r="Z12" i="11"/>
  <c r="Y12" i="11"/>
  <c r="X12" i="11"/>
  <c r="W12" i="11"/>
  <c r="AL11" i="11"/>
  <c r="AJ11" i="11"/>
  <c r="AG11" i="11"/>
  <c r="AK11" i="11" s="1"/>
  <c r="AE11" i="11"/>
  <c r="AC11" i="11"/>
  <c r="AB11" i="11"/>
  <c r="Z11" i="11"/>
  <c r="Y11" i="11"/>
  <c r="X11" i="11"/>
  <c r="AL10" i="11"/>
  <c r="AJ10" i="11"/>
  <c r="AG10" i="11"/>
  <c r="AE10" i="11"/>
  <c r="AC10" i="11"/>
  <c r="AB10" i="11"/>
  <c r="Z10" i="11"/>
  <c r="Z9" i="11" s="1"/>
  <c r="X10" i="11"/>
  <c r="AL9" i="11"/>
  <c r="AJ9" i="11"/>
  <c r="G12" i="4"/>
  <c r="F39" i="10"/>
  <c r="F11" i="3"/>
  <c r="F12" i="3"/>
  <c r="F13" i="3"/>
  <c r="F14" i="3"/>
  <c r="F15" i="3"/>
  <c r="F17" i="3"/>
  <c r="I10" i="3"/>
  <c r="I11" i="3"/>
  <c r="I12" i="3"/>
  <c r="I13" i="3"/>
  <c r="I14" i="3"/>
  <c r="I15" i="3"/>
  <c r="I16" i="3"/>
  <c r="I17" i="3"/>
  <c r="I9" i="3"/>
  <c r="H10" i="3"/>
  <c r="H11" i="3"/>
  <c r="J11" i="3" s="1"/>
  <c r="H12" i="3"/>
  <c r="H13" i="3"/>
  <c r="J13" i="3" s="1"/>
  <c r="H14" i="3"/>
  <c r="H15" i="3"/>
  <c r="J15" i="3" s="1"/>
  <c r="H16" i="3"/>
  <c r="H17" i="3"/>
  <c r="H9" i="3"/>
  <c r="G10" i="3"/>
  <c r="G11" i="3"/>
  <c r="G12" i="3"/>
  <c r="G13" i="3"/>
  <c r="G14" i="3"/>
  <c r="G15" i="3"/>
  <c r="G16" i="3"/>
  <c r="G17" i="3"/>
  <c r="G9" i="3"/>
  <c r="E10" i="3"/>
  <c r="E11" i="3"/>
  <c r="E12" i="3"/>
  <c r="E13" i="3"/>
  <c r="E14" i="3"/>
  <c r="E15" i="3"/>
  <c r="E16" i="3"/>
  <c r="E17" i="3"/>
  <c r="E9" i="3"/>
  <c r="I10" i="4"/>
  <c r="I11" i="4"/>
  <c r="I12" i="4"/>
  <c r="I13" i="4"/>
  <c r="I14" i="4"/>
  <c r="I15" i="4"/>
  <c r="I16" i="4"/>
  <c r="I17" i="4"/>
  <c r="I18" i="4"/>
  <c r="K18" i="4" s="1"/>
  <c r="I19" i="4"/>
  <c r="I20" i="4"/>
  <c r="I21" i="4"/>
  <c r="I22" i="4"/>
  <c r="I23" i="4"/>
  <c r="I9" i="4"/>
  <c r="H10" i="4"/>
  <c r="H11" i="4"/>
  <c r="H12" i="4"/>
  <c r="H13" i="4"/>
  <c r="H14" i="4"/>
  <c r="H16" i="4"/>
  <c r="H17" i="4"/>
  <c r="H18" i="4"/>
  <c r="J18" i="4" s="1"/>
  <c r="H19" i="4"/>
  <c r="H20" i="4"/>
  <c r="H21" i="4"/>
  <c r="H22" i="4"/>
  <c r="H23" i="4"/>
  <c r="H9" i="4"/>
  <c r="G10" i="4"/>
  <c r="G11" i="4"/>
  <c r="G13" i="4"/>
  <c r="G14" i="4"/>
  <c r="G15" i="4"/>
  <c r="G16" i="4"/>
  <c r="G17" i="4"/>
  <c r="G18" i="4"/>
  <c r="G19" i="4"/>
  <c r="G20" i="4"/>
  <c r="G21" i="4"/>
  <c r="G22" i="4"/>
  <c r="G23" i="4"/>
  <c r="G9" i="4"/>
  <c r="F11" i="4"/>
  <c r="F12" i="4"/>
  <c r="F15" i="4"/>
  <c r="F16" i="4"/>
  <c r="F17" i="4"/>
  <c r="F18" i="4"/>
  <c r="F19" i="4"/>
  <c r="F21" i="4"/>
  <c r="F23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9" i="4"/>
  <c r="I10" i="5"/>
  <c r="I11" i="5"/>
  <c r="I12" i="5"/>
  <c r="I13" i="5"/>
  <c r="I14" i="5"/>
  <c r="I15" i="5"/>
  <c r="I16" i="5"/>
  <c r="I9" i="5"/>
  <c r="H10" i="5"/>
  <c r="H11" i="5"/>
  <c r="H12" i="5"/>
  <c r="H13" i="5"/>
  <c r="H14" i="5"/>
  <c r="H15" i="5"/>
  <c r="H16" i="5"/>
  <c r="H9" i="5"/>
  <c r="G10" i="5"/>
  <c r="G11" i="5"/>
  <c r="G12" i="5"/>
  <c r="G13" i="5"/>
  <c r="G14" i="5"/>
  <c r="G15" i="5"/>
  <c r="G16" i="5"/>
  <c r="G9" i="5"/>
  <c r="F10" i="5"/>
  <c r="F13" i="5"/>
  <c r="F16" i="5"/>
  <c r="E10" i="5"/>
  <c r="E11" i="5"/>
  <c r="E12" i="5"/>
  <c r="E13" i="5"/>
  <c r="E14" i="5"/>
  <c r="E15" i="5"/>
  <c r="E16" i="5"/>
  <c r="E9" i="5"/>
  <c r="I10" i="6"/>
  <c r="I11" i="6"/>
  <c r="I12" i="6"/>
  <c r="I9" i="6"/>
  <c r="H10" i="6"/>
  <c r="H11" i="6"/>
  <c r="H12" i="6"/>
  <c r="H9" i="6"/>
  <c r="G10" i="6"/>
  <c r="G11" i="6"/>
  <c r="G12" i="6"/>
  <c r="G9" i="6"/>
  <c r="F11" i="6"/>
  <c r="E10" i="6"/>
  <c r="E11" i="6"/>
  <c r="E12" i="6"/>
  <c r="E9" i="6"/>
  <c r="J11" i="7"/>
  <c r="I10" i="7"/>
  <c r="I11" i="7"/>
  <c r="K11" i="7" s="1"/>
  <c r="I12" i="7"/>
  <c r="I13" i="7"/>
  <c r="I14" i="7"/>
  <c r="I15" i="7"/>
  <c r="I16" i="7"/>
  <c r="I9" i="7"/>
  <c r="H10" i="7"/>
  <c r="H11" i="7"/>
  <c r="H12" i="7"/>
  <c r="H13" i="7"/>
  <c r="J13" i="7" s="1"/>
  <c r="H14" i="7"/>
  <c r="H15" i="7"/>
  <c r="H16" i="7"/>
  <c r="H9" i="7"/>
  <c r="G10" i="7"/>
  <c r="G11" i="7"/>
  <c r="G12" i="7"/>
  <c r="G13" i="7"/>
  <c r="G14" i="7"/>
  <c r="G15" i="7"/>
  <c r="G16" i="7"/>
  <c r="G9" i="7"/>
  <c r="F10" i="7"/>
  <c r="F11" i="7"/>
  <c r="F13" i="7"/>
  <c r="F14" i="7"/>
  <c r="F15" i="7"/>
  <c r="F16" i="7"/>
  <c r="K16" i="7" s="1"/>
  <c r="E10" i="7"/>
  <c r="E11" i="7"/>
  <c r="E12" i="7"/>
  <c r="E13" i="7"/>
  <c r="E14" i="7"/>
  <c r="E15" i="7"/>
  <c r="E16" i="7"/>
  <c r="E9" i="7"/>
  <c r="I10" i="8"/>
  <c r="I11" i="8"/>
  <c r="I12" i="8"/>
  <c r="I9" i="8"/>
  <c r="H10" i="8"/>
  <c r="H11" i="8"/>
  <c r="H12" i="8"/>
  <c r="H9" i="8"/>
  <c r="G10" i="8"/>
  <c r="G11" i="8"/>
  <c r="G12" i="8"/>
  <c r="G9" i="8"/>
  <c r="E10" i="8"/>
  <c r="E11" i="8"/>
  <c r="E12" i="8"/>
  <c r="E9" i="8"/>
  <c r="H34" i="10"/>
  <c r="H48" i="10"/>
  <c r="H47" i="10"/>
  <c r="H46" i="10"/>
  <c r="H44" i="10"/>
  <c r="H43" i="10"/>
  <c r="H42" i="10"/>
  <c r="H41" i="10"/>
  <c r="H40" i="10"/>
  <c r="H39" i="10"/>
  <c r="H38" i="10"/>
  <c r="H36" i="10"/>
  <c r="H35" i="10"/>
  <c r="H32" i="10"/>
  <c r="H31" i="10"/>
  <c r="H30" i="10"/>
  <c r="H29" i="10"/>
  <c r="H27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G48" i="10"/>
  <c r="G47" i="10"/>
  <c r="G46" i="10"/>
  <c r="G45" i="10"/>
  <c r="G44" i="10"/>
  <c r="G43" i="10"/>
  <c r="G42" i="10"/>
  <c r="G41" i="10"/>
  <c r="G40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4" i="10"/>
  <c r="G23" i="10"/>
  <c r="G22" i="10"/>
  <c r="G20" i="10"/>
  <c r="I20" i="10" s="1"/>
  <c r="G19" i="10"/>
  <c r="G18" i="10"/>
  <c r="G16" i="10"/>
  <c r="G14" i="10"/>
  <c r="G12" i="10"/>
  <c r="G11" i="10"/>
  <c r="H10" i="10"/>
  <c r="H9" i="10"/>
  <c r="G9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18" i="10"/>
  <c r="E17" i="10"/>
  <c r="E16" i="10"/>
  <c r="E15" i="10"/>
  <c r="E14" i="10"/>
  <c r="E13" i="10"/>
  <c r="E12" i="10"/>
  <c r="E11" i="10"/>
  <c r="E10" i="10"/>
  <c r="E9" i="10"/>
  <c r="F48" i="10"/>
  <c r="F47" i="10"/>
  <c r="F46" i="10"/>
  <c r="F45" i="10"/>
  <c r="F44" i="10"/>
  <c r="F43" i="10"/>
  <c r="F42" i="10"/>
  <c r="F41" i="10"/>
  <c r="F38" i="10"/>
  <c r="F36" i="10"/>
  <c r="F35" i="10"/>
  <c r="F34" i="10"/>
  <c r="J34" i="10" s="1"/>
  <c r="F33" i="10"/>
  <c r="F32" i="10"/>
  <c r="I32" i="10" s="1"/>
  <c r="F31" i="10"/>
  <c r="F30" i="10"/>
  <c r="F29" i="10"/>
  <c r="F28" i="10"/>
  <c r="F22" i="10"/>
  <c r="F20" i="10"/>
  <c r="F17" i="10"/>
  <c r="F16" i="10"/>
  <c r="F15" i="10"/>
  <c r="F14" i="10"/>
  <c r="F18" i="10"/>
  <c r="F19" i="10"/>
  <c r="F21" i="10"/>
  <c r="F23" i="10"/>
  <c r="F24" i="10"/>
  <c r="F25" i="10"/>
  <c r="F13" i="10"/>
  <c r="F12" i="10"/>
  <c r="J12" i="10" s="1"/>
  <c r="F11" i="10"/>
  <c r="F10" i="10"/>
  <c r="XFD36" i="2"/>
  <c r="AC43" i="11" l="1"/>
  <c r="AD101" i="11"/>
  <c r="W105" i="11"/>
  <c r="F37" i="10"/>
  <c r="AJ25" i="11"/>
  <c r="AC9" i="11"/>
  <c r="AN98" i="11"/>
  <c r="AF98" i="11"/>
  <c r="Z43" i="11"/>
  <c r="Z27" i="11"/>
  <c r="W15" i="11"/>
  <c r="AA9" i="11"/>
  <c r="AF93" i="11"/>
  <c r="AF95" i="11" s="1"/>
  <c r="AD95" i="11"/>
  <c r="AH93" i="11"/>
  <c r="AN103" i="11"/>
  <c r="AF103" i="11"/>
  <c r="X9" i="11"/>
  <c r="AF90" i="11"/>
  <c r="AF91" i="11" s="1"/>
  <c r="AD91" i="11"/>
  <c r="AH91" i="11" s="1"/>
  <c r="Z26" i="11"/>
  <c r="Z31" i="11" s="1"/>
  <c r="Z67" i="11"/>
  <c r="AH78" i="11"/>
  <c r="AM60" i="11"/>
  <c r="AN78" i="11"/>
  <c r="X43" i="11"/>
  <c r="AD75" i="11"/>
  <c r="W11" i="11"/>
  <c r="W9" i="11" s="1"/>
  <c r="X28" i="11"/>
  <c r="AA43" i="11"/>
  <c r="AB43" i="11"/>
  <c r="AE109" i="11"/>
  <c r="AD112" i="11"/>
  <c r="AN113" i="11"/>
  <c r="AF114" i="11"/>
  <c r="AN114" i="11"/>
  <c r="AD87" i="11"/>
  <c r="AH95" i="11"/>
  <c r="AH98" i="11"/>
  <c r="AM108" i="11"/>
  <c r="AN108" i="11" s="1"/>
  <c r="AF116" i="11"/>
  <c r="AN116" i="11"/>
  <c r="AH116" i="11"/>
  <c r="AF102" i="11"/>
  <c r="AN102" i="11"/>
  <c r="AH102" i="11"/>
  <c r="AF107" i="11"/>
  <c r="AF108" i="11" s="1"/>
  <c r="AD108" i="11"/>
  <c r="Y109" i="11"/>
  <c r="AN111" i="11"/>
  <c r="AH111" i="11"/>
  <c r="AF111" i="11"/>
  <c r="AH114" i="11"/>
  <c r="AI77" i="11"/>
  <c r="AH77" i="11"/>
  <c r="AG13" i="11"/>
  <c r="AF81" i="11"/>
  <c r="Y120" i="11"/>
  <c r="Y133" i="11" s="1"/>
  <c r="AN12" i="11"/>
  <c r="AE67" i="11"/>
  <c r="AD74" i="11"/>
  <c r="AN90" i="11"/>
  <c r="AN93" i="11"/>
  <c r="AC120" i="11"/>
  <c r="AC133" i="11" s="1"/>
  <c r="AN143" i="11"/>
  <c r="AF143" i="11"/>
  <c r="AD144" i="11"/>
  <c r="AK12" i="11"/>
  <c r="AN14" i="11"/>
  <c r="AM36" i="11"/>
  <c r="AE9" i="11"/>
  <c r="AH12" i="11"/>
  <c r="AE73" i="11"/>
  <c r="AE36" i="11" s="1"/>
  <c r="AG9" i="11"/>
  <c r="AK10" i="11"/>
  <c r="AK60" i="11"/>
  <c r="AF76" i="11"/>
  <c r="AI76" i="11" s="1"/>
  <c r="AN76" i="11"/>
  <c r="AN77" i="11"/>
  <c r="Z55" i="11"/>
  <c r="Z18" i="11" s="1"/>
  <c r="Z19" i="11" s="1"/>
  <c r="AN39" i="11"/>
  <c r="AJ67" i="11"/>
  <c r="AD80" i="11"/>
  <c r="AN81" i="11"/>
  <c r="AB109" i="11"/>
  <c r="AB144" i="11" s="1"/>
  <c r="AB157" i="11" s="1"/>
  <c r="AB82" i="11" s="1"/>
  <c r="AG133" i="11"/>
  <c r="AH122" i="11"/>
  <c r="AF122" i="11"/>
  <c r="AM99" i="11"/>
  <c r="H26" i="10"/>
  <c r="AF124" i="11"/>
  <c r="AN124" i="11"/>
  <c r="AM95" i="11"/>
  <c r="AN95" i="11" s="1"/>
  <c r="AM10" i="11"/>
  <c r="AK76" i="11"/>
  <c r="AH90" i="11"/>
  <c r="AA99" i="11"/>
  <c r="AA109" i="11" s="1"/>
  <c r="AC101" i="11"/>
  <c r="AH113" i="11"/>
  <c r="AK114" i="11"/>
  <c r="AK120" i="11" s="1"/>
  <c r="AN115" i="11"/>
  <c r="AK119" i="11"/>
  <c r="W130" i="11"/>
  <c r="AF135" i="11"/>
  <c r="AN136" i="11"/>
  <c r="AA155" i="11"/>
  <c r="AM168" i="11"/>
  <c r="AN169" i="11"/>
  <c r="AC180" i="11"/>
  <c r="AC171" i="11" s="1"/>
  <c r="AC49" i="11" s="1"/>
  <c r="AC25" i="11" s="1"/>
  <c r="AH178" i="11"/>
  <c r="AF178" i="11"/>
  <c r="AN178" i="11"/>
  <c r="AN213" i="11"/>
  <c r="AH213" i="11"/>
  <c r="AF213" i="11"/>
  <c r="AJ255" i="11"/>
  <c r="AJ242" i="11" s="1"/>
  <c r="AK294" i="11"/>
  <c r="W95" i="11"/>
  <c r="AG130" i="11"/>
  <c r="AH135" i="11"/>
  <c r="AD137" i="11"/>
  <c r="AB156" i="11"/>
  <c r="AN163" i="11"/>
  <c r="AN185" i="11"/>
  <c r="AH189" i="11"/>
  <c r="AN197" i="11"/>
  <c r="AK255" i="11"/>
  <c r="AK242" i="11" s="1"/>
  <c r="AF262" i="11"/>
  <c r="AM11" i="11"/>
  <c r="AG15" i="11"/>
  <c r="AG73" i="11"/>
  <c r="AH87" i="11"/>
  <c r="AG88" i="11"/>
  <c r="AK90" i="11"/>
  <c r="AK91" i="11" s="1"/>
  <c r="AA108" i="11"/>
  <c r="AK118" i="11"/>
  <c r="AH124" i="11"/>
  <c r="Z133" i="11"/>
  <c r="Z144" i="11" s="1"/>
  <c r="Z157" i="11" s="1"/>
  <c r="AM218" i="11"/>
  <c r="AG269" i="11"/>
  <c r="Y130" i="11"/>
  <c r="AN125" i="11"/>
  <c r="AJ138" i="11"/>
  <c r="AG180" i="11"/>
  <c r="AK176" i="11"/>
  <c r="AH176" i="11"/>
  <c r="AD241" i="11"/>
  <c r="AA255" i="11"/>
  <c r="AA242" i="11" s="1"/>
  <c r="AC247" i="11"/>
  <c r="AC255" i="11" s="1"/>
  <c r="AC242" i="11" s="1"/>
  <c r="AH302" i="11"/>
  <c r="AF302" i="11"/>
  <c r="AI302" i="11" s="1"/>
  <c r="AF310" i="11"/>
  <c r="AN310" i="11"/>
  <c r="AK74" i="11"/>
  <c r="AM91" i="11"/>
  <c r="AN91" i="11" s="1"/>
  <c r="AH101" i="11"/>
  <c r="W120" i="11"/>
  <c r="AA130" i="11"/>
  <c r="AA133" i="11" s="1"/>
  <c r="W132" i="11"/>
  <c r="AN188" i="11"/>
  <c r="AF188" i="11"/>
  <c r="AE204" i="11"/>
  <c r="AE191" i="11" s="1"/>
  <c r="AH200" i="11"/>
  <c r="AF200" i="11"/>
  <c r="AF237" i="11"/>
  <c r="AN237" i="11"/>
  <c r="AH282" i="11"/>
  <c r="AF282" i="11"/>
  <c r="AN282" i="11"/>
  <c r="AD97" i="11"/>
  <c r="AH117" i="11"/>
  <c r="AH127" i="11"/>
  <c r="AD140" i="11"/>
  <c r="X145" i="11"/>
  <c r="AG162" i="11"/>
  <c r="AD185" i="11"/>
  <c r="AD38" i="11" s="1"/>
  <c r="AN38" i="11" s="1"/>
  <c r="AH190" i="11"/>
  <c r="AF190" i="11"/>
  <c r="AF216" i="11"/>
  <c r="AF215" i="11" s="1"/>
  <c r="AF63" i="11" s="1"/>
  <c r="AD215" i="11"/>
  <c r="AD63" i="11" s="1"/>
  <c r="AN63" i="11" s="1"/>
  <c r="AG255" i="11"/>
  <c r="AD261" i="11"/>
  <c r="AN262" i="11"/>
  <c r="AM269" i="11"/>
  <c r="AH284" i="11"/>
  <c r="AF284" i="11"/>
  <c r="W13" i="11"/>
  <c r="W91" i="11"/>
  <c r="AG99" i="11"/>
  <c r="AG109" i="11" s="1"/>
  <c r="AK101" i="11"/>
  <c r="AN118" i="11"/>
  <c r="Y144" i="11"/>
  <c r="AH164" i="11"/>
  <c r="AK198" i="11"/>
  <c r="AK204" i="11" s="1"/>
  <c r="AK191" i="11" s="1"/>
  <c r="AK192" i="11" s="1"/>
  <c r="AH198" i="11"/>
  <c r="AH212" i="11"/>
  <c r="AF212" i="11"/>
  <c r="AF209" i="11" s="1"/>
  <c r="AF39" i="11" s="1"/>
  <c r="AH251" i="11"/>
  <c r="AF251" i="11"/>
  <c r="AN251" i="11"/>
  <c r="AF275" i="11"/>
  <c r="AN275" i="11"/>
  <c r="AH275" i="11"/>
  <c r="AG303" i="11"/>
  <c r="G15" i="10"/>
  <c r="K11" i="3"/>
  <c r="AD119" i="11"/>
  <c r="AD120" i="11" s="1"/>
  <c r="AD154" i="11"/>
  <c r="AF154" i="11" s="1"/>
  <c r="AC154" i="11"/>
  <c r="AK185" i="11"/>
  <c r="AH188" i="11"/>
  <c r="AH237" i="11"/>
  <c r="AN264" i="11"/>
  <c r="AH267" i="11"/>
  <c r="AF267" i="11"/>
  <c r="AF266" i="11" s="1"/>
  <c r="AF65" i="11" s="1"/>
  <c r="AD266" i="11"/>
  <c r="AD65" i="11" s="1"/>
  <c r="AN65" i="11" s="1"/>
  <c r="AN278" i="11"/>
  <c r="AH310" i="11"/>
  <c r="AH314" i="11"/>
  <c r="AK107" i="11"/>
  <c r="AK145" i="11" s="1"/>
  <c r="AG108" i="11"/>
  <c r="AN112" i="11"/>
  <c r="AH177" i="11"/>
  <c r="AF177" i="11"/>
  <c r="AF180" i="11" s="1"/>
  <c r="AF171" i="11" s="1"/>
  <c r="AD180" i="11"/>
  <c r="AD171" i="11" s="1"/>
  <c r="AN202" i="11"/>
  <c r="AF202" i="11"/>
  <c r="AE209" i="11"/>
  <c r="AE39" i="11" s="1"/>
  <c r="AE27" i="11" s="1"/>
  <c r="AF214" i="11"/>
  <c r="AI216" i="11"/>
  <c r="J11" i="6"/>
  <c r="AN80" i="11"/>
  <c r="W88" i="11"/>
  <c r="AN101" i="11"/>
  <c r="AH107" i="11"/>
  <c r="AF115" i="11"/>
  <c r="AF126" i="11"/>
  <c r="AF153" i="11"/>
  <c r="AH169" i="11"/>
  <c r="AF169" i="11"/>
  <c r="AD168" i="11"/>
  <c r="AD61" i="11" s="1"/>
  <c r="AM171" i="11"/>
  <c r="AN180" i="11"/>
  <c r="AK210" i="11"/>
  <c r="AK209" i="11" s="1"/>
  <c r="AK219" i="11" s="1"/>
  <c r="AG209" i="11"/>
  <c r="AH210" i="11"/>
  <c r="AK249" i="11"/>
  <c r="AH249" i="11"/>
  <c r="AM303" i="11"/>
  <c r="X157" i="11"/>
  <c r="X82" i="11" s="1"/>
  <c r="AC103" i="11"/>
  <c r="AI107" i="11"/>
  <c r="AM120" i="11"/>
  <c r="AM157" i="11" s="1"/>
  <c r="AJ130" i="11"/>
  <c r="AA148" i="11"/>
  <c r="AC147" i="11"/>
  <c r="AC148" i="11" s="1"/>
  <c r="Y155" i="11"/>
  <c r="Y156" i="11" s="1"/>
  <c r="AK151" i="11"/>
  <c r="AK156" i="11" s="1"/>
  <c r="AH179" i="11"/>
  <c r="AF179" i="11"/>
  <c r="AD233" i="11"/>
  <c r="AD40" i="11" s="1"/>
  <c r="AF234" i="11"/>
  <c r="AF233" i="11" s="1"/>
  <c r="AF40" i="11" s="1"/>
  <c r="AN235" i="11"/>
  <c r="AH240" i="11"/>
  <c r="AF240" i="11"/>
  <c r="AD239" i="11"/>
  <c r="AD64" i="11" s="1"/>
  <c r="AN64" i="11" s="1"/>
  <c r="AN241" i="11"/>
  <c r="AJ260" i="11"/>
  <c r="AJ41" i="11" s="1"/>
  <c r="AJ29" i="11" s="1"/>
  <c r="AI267" i="11"/>
  <c r="AH298" i="11"/>
  <c r="AN312" i="11"/>
  <c r="AN314" i="11"/>
  <c r="AN316" i="11"/>
  <c r="AK104" i="11"/>
  <c r="AK105" i="11" s="1"/>
  <c r="AK109" i="11" s="1"/>
  <c r="AK122" i="11"/>
  <c r="Y138" i="11"/>
  <c r="Y157" i="11" s="1"/>
  <c r="Y82" i="11" s="1"/>
  <c r="AN137" i="11"/>
  <c r="AG145" i="11"/>
  <c r="AH144" i="11"/>
  <c r="AD148" i="11"/>
  <c r="AN148" i="11" s="1"/>
  <c r="AF147" i="11"/>
  <c r="AF148" i="11" s="1"/>
  <c r="AC155" i="11"/>
  <c r="AK154" i="11"/>
  <c r="AK155" i="11" s="1"/>
  <c r="AN164" i="11"/>
  <c r="AN254" i="11"/>
  <c r="AN302" i="11"/>
  <c r="AH313" i="11"/>
  <c r="AF313" i="11"/>
  <c r="AH104" i="11"/>
  <c r="AK126" i="11"/>
  <c r="AK129" i="11"/>
  <c r="AH129" i="11"/>
  <c r="AD150" i="11"/>
  <c r="AN150" i="11" s="1"/>
  <c r="AK177" i="11"/>
  <c r="AN187" i="11"/>
  <c r="AF187" i="11"/>
  <c r="AN200" i="11"/>
  <c r="AN209" i="11"/>
  <c r="AC227" i="11"/>
  <c r="AC218" i="11" s="1"/>
  <c r="AH225" i="11"/>
  <c r="AF225" i="11"/>
  <c r="AH238" i="11"/>
  <c r="AF238" i="11"/>
  <c r="AN284" i="11"/>
  <c r="AD294" i="11"/>
  <c r="AD42" i="11" s="1"/>
  <c r="AN42" i="11" s="1"/>
  <c r="AF295" i="11"/>
  <c r="AN298" i="11"/>
  <c r="AF309" i="11"/>
  <c r="AF317" i="11" s="1"/>
  <c r="AF303" i="11" s="1"/>
  <c r="AN309" i="11"/>
  <c r="AN311" i="11"/>
  <c r="AF311" i="11"/>
  <c r="AK136" i="11"/>
  <c r="AK138" i="11" s="1"/>
  <c r="AI136" i="11"/>
  <c r="AH136" i="11"/>
  <c r="AK147" i="11"/>
  <c r="AG148" i="11"/>
  <c r="AH147" i="11"/>
  <c r="AN151" i="11"/>
  <c r="AN154" i="11"/>
  <c r="AH165" i="11"/>
  <c r="AF165" i="11"/>
  <c r="AN201" i="11"/>
  <c r="AH201" i="11"/>
  <c r="AF201" i="11"/>
  <c r="AE219" i="11"/>
  <c r="AH285" i="11"/>
  <c r="AF285" i="11"/>
  <c r="AH299" i="11"/>
  <c r="AF299" i="11"/>
  <c r="AF300" i="11"/>
  <c r="AF66" i="11" s="1"/>
  <c r="AH103" i="11"/>
  <c r="AN122" i="11"/>
  <c r="AN126" i="11"/>
  <c r="AD128" i="11"/>
  <c r="AF128" i="11" s="1"/>
  <c r="AD138" i="11"/>
  <c r="AN138" i="11" s="1"/>
  <c r="AA138" i="11"/>
  <c r="AG155" i="11"/>
  <c r="AH150" i="11"/>
  <c r="AH199" i="11"/>
  <c r="AH223" i="11"/>
  <c r="AN226" i="11"/>
  <c r="AK233" i="11"/>
  <c r="AM243" i="11"/>
  <c r="AH253" i="11"/>
  <c r="AN267" i="11"/>
  <c r="AN283" i="11"/>
  <c r="AH283" i="11"/>
  <c r="AF283" i="11"/>
  <c r="AH309" i="11"/>
  <c r="AH125" i="11"/>
  <c r="AF127" i="11"/>
  <c r="AN129" i="11"/>
  <c r="AF131" i="11"/>
  <c r="AF132" i="11" s="1"/>
  <c r="AE138" i="11"/>
  <c r="AE157" i="11" s="1"/>
  <c r="AE82" i="11" s="1"/>
  <c r="AH153" i="11"/>
  <c r="AK163" i="11"/>
  <c r="AK162" i="11" s="1"/>
  <c r="AN177" i="11"/>
  <c r="AN203" i="11"/>
  <c r="AF203" i="11"/>
  <c r="AK236" i="11"/>
  <c r="AH236" i="11"/>
  <c r="AH248" i="11"/>
  <c r="AH250" i="11"/>
  <c r="AF250" i="11"/>
  <c r="AH252" i="11"/>
  <c r="AF252" i="11"/>
  <c r="Y270" i="11"/>
  <c r="AH276" i="11"/>
  <c r="AF276" i="11"/>
  <c r="AN276" i="11"/>
  <c r="AK304" i="11"/>
  <c r="AD166" i="11"/>
  <c r="AK216" i="11"/>
  <c r="AK215" i="11" s="1"/>
  <c r="W239" i="11"/>
  <c r="W64" i="11" s="1"/>
  <c r="W67" i="11" s="1"/>
  <c r="AK263" i="11"/>
  <c r="AK260" i="11" s="1"/>
  <c r="Y266" i="11"/>
  <c r="AH280" i="11"/>
  <c r="AK286" i="11"/>
  <c r="AH297" i="11"/>
  <c r="AH308" i="11"/>
  <c r="AK314" i="11"/>
  <c r="AN217" i="11"/>
  <c r="Y233" i="11"/>
  <c r="Y40" i="11" s="1"/>
  <c r="Y28" i="11" s="1"/>
  <c r="AD247" i="11"/>
  <c r="AF279" i="11"/>
  <c r="AF296" i="11"/>
  <c r="AD300" i="11"/>
  <c r="AD66" i="11" s="1"/>
  <c r="AN66" i="11" s="1"/>
  <c r="AM155" i="11"/>
  <c r="AD196" i="11"/>
  <c r="AG204" i="11"/>
  <c r="AN223" i="11"/>
  <c r="AA227" i="11"/>
  <c r="AA218" i="11" s="1"/>
  <c r="AK308" i="11"/>
  <c r="AH143" i="11"/>
  <c r="AH151" i="11"/>
  <c r="AH197" i="11"/>
  <c r="AC226" i="11"/>
  <c r="AH235" i="11"/>
  <c r="AH268" i="11"/>
  <c r="AH296" i="11"/>
  <c r="AH301" i="11"/>
  <c r="AA180" i="11"/>
  <c r="AA171" i="11" s="1"/>
  <c r="AA49" i="11" s="1"/>
  <c r="AA25" i="11" s="1"/>
  <c r="AI268" i="11"/>
  <c r="AK274" i="11"/>
  <c r="AK289" i="11" s="1"/>
  <c r="AK269" i="11" s="1"/>
  <c r="AG300" i="11"/>
  <c r="AI301" i="11"/>
  <c r="AH312" i="11"/>
  <c r="AG138" i="11"/>
  <c r="AH187" i="11"/>
  <c r="AH202" i="11"/>
  <c r="AN210" i="11"/>
  <c r="AN280" i="11"/>
  <c r="AN297" i="11"/>
  <c r="AN308" i="11"/>
  <c r="AD317" i="11"/>
  <c r="AD303" i="11" s="1"/>
  <c r="AF170" i="11"/>
  <c r="AF186" i="11"/>
  <c r="AF185" i="11" s="1"/>
  <c r="AF38" i="11" s="1"/>
  <c r="AH196" i="11"/>
  <c r="AH234" i="11"/>
  <c r="AH254" i="11"/>
  <c r="AG260" i="11"/>
  <c r="AG266" i="11"/>
  <c r="AH278" i="11"/>
  <c r="AH295" i="11"/>
  <c r="AM204" i="11"/>
  <c r="AF277" i="11"/>
  <c r="Y162" i="11"/>
  <c r="Y37" i="11" s="1"/>
  <c r="Y25" i="11" s="1"/>
  <c r="AH170" i="11"/>
  <c r="AH186" i="11"/>
  <c r="Y215" i="11"/>
  <c r="AH226" i="11"/>
  <c r="AG227" i="11"/>
  <c r="AG233" i="11"/>
  <c r="AG239" i="11"/>
  <c r="AG294" i="11"/>
  <c r="AH316" i="11"/>
  <c r="AI170" i="11"/>
  <c r="AD223" i="11"/>
  <c r="AN261" i="11"/>
  <c r="AH277" i="11"/>
  <c r="AN301" i="11"/>
  <c r="AG185" i="11"/>
  <c r="Y204" i="11"/>
  <c r="Y191" i="11" s="1"/>
  <c r="AN144" i="11"/>
  <c r="AN147" i="11"/>
  <c r="AG168" i="11"/>
  <c r="AI169" i="11"/>
  <c r="Y209" i="11"/>
  <c r="Y39" i="11" s="1"/>
  <c r="Y27" i="11" s="1"/>
  <c r="AH217" i="11"/>
  <c r="AH224" i="11"/>
  <c r="AN234" i="11"/>
  <c r="AH264" i="11"/>
  <c r="AH287" i="11"/>
  <c r="AN295" i="11"/>
  <c r="AH315" i="11"/>
  <c r="AI217" i="11"/>
  <c r="AH216" i="11"/>
  <c r="AN240" i="11"/>
  <c r="W260" i="11"/>
  <c r="W41" i="11" s="1"/>
  <c r="W29" i="11" s="1"/>
  <c r="AG215" i="11"/>
  <c r="AD274" i="11"/>
  <c r="I42" i="10"/>
  <c r="J38" i="10"/>
  <c r="K14" i="7"/>
  <c r="J24" i="10"/>
  <c r="K17" i="3"/>
  <c r="J17" i="10"/>
  <c r="J44" i="10"/>
  <c r="I22" i="10"/>
  <c r="I18" i="10"/>
  <c r="K15" i="3"/>
  <c r="K13" i="3"/>
  <c r="K15" i="7"/>
  <c r="F10" i="8"/>
  <c r="J10" i="8" s="1"/>
  <c r="J13" i="5"/>
  <c r="H15" i="4"/>
  <c r="H24" i="4" s="1"/>
  <c r="H45" i="10"/>
  <c r="J45" i="10" s="1"/>
  <c r="I36" i="10"/>
  <c r="J16" i="7"/>
  <c r="F12" i="8"/>
  <c r="J12" i="8" s="1"/>
  <c r="J10" i="5"/>
  <c r="F26" i="10"/>
  <c r="I26" i="10" s="1"/>
  <c r="G17" i="5"/>
  <c r="H37" i="10"/>
  <c r="J37" i="10" s="1"/>
  <c r="F22" i="4"/>
  <c r="K22" i="4" s="1"/>
  <c r="H28" i="10"/>
  <c r="J28" i="10" s="1"/>
  <c r="I47" i="10"/>
  <c r="G13" i="10"/>
  <c r="F27" i="10"/>
  <c r="I27" i="10" s="1"/>
  <c r="J31" i="10"/>
  <c r="I13" i="8"/>
  <c r="F40" i="10"/>
  <c r="I40" i="10" s="1"/>
  <c r="F10" i="3"/>
  <c r="J10" i="3" s="1"/>
  <c r="G17" i="10"/>
  <c r="G49" i="10" s="1"/>
  <c r="I35" i="10"/>
  <c r="G21" i="10"/>
  <c r="I21" i="10" s="1"/>
  <c r="I14" i="10"/>
  <c r="K12" i="3"/>
  <c r="F9" i="10"/>
  <c r="I9" i="10" s="1"/>
  <c r="H33" i="10"/>
  <c r="J33" i="10" s="1"/>
  <c r="J18" i="10"/>
  <c r="K13" i="7"/>
  <c r="G10" i="10"/>
  <c r="I10" i="10" s="1"/>
  <c r="I16" i="10"/>
  <c r="G13" i="8"/>
  <c r="J41" i="10"/>
  <c r="G39" i="10"/>
  <c r="I39" i="10" s="1"/>
  <c r="K19" i="4"/>
  <c r="G25" i="10"/>
  <c r="I25" i="10" s="1"/>
  <c r="J46" i="10"/>
  <c r="K23" i="4"/>
  <c r="I31" i="10"/>
  <c r="J25" i="10"/>
  <c r="J39" i="10"/>
  <c r="I48" i="10"/>
  <c r="I33" i="10"/>
  <c r="J11" i="10"/>
  <c r="J43" i="10"/>
  <c r="G13" i="6"/>
  <c r="I44" i="10"/>
  <c r="J15" i="7"/>
  <c r="I37" i="10"/>
  <c r="J47" i="10"/>
  <c r="H13" i="6"/>
  <c r="I13" i="10"/>
  <c r="I45" i="10"/>
  <c r="J32" i="10"/>
  <c r="J48" i="10"/>
  <c r="K14" i="3"/>
  <c r="I23" i="10"/>
  <c r="I34" i="10"/>
  <c r="I24" i="10"/>
  <c r="G17" i="7"/>
  <c r="K11" i="6"/>
  <c r="K16" i="4"/>
  <c r="I41" i="10"/>
  <c r="J19" i="10"/>
  <c r="J35" i="10"/>
  <c r="J10" i="10"/>
  <c r="J20" i="10"/>
  <c r="J36" i="10"/>
  <c r="J15" i="4"/>
  <c r="I11" i="10"/>
  <c r="I43" i="10"/>
  <c r="J21" i="10"/>
  <c r="G24" i="4"/>
  <c r="J17" i="3"/>
  <c r="K10" i="3"/>
  <c r="J14" i="3"/>
  <c r="J13" i="10"/>
  <c r="I17" i="7"/>
  <c r="K10" i="7"/>
  <c r="I17" i="5"/>
  <c r="I38" i="10"/>
  <c r="J14" i="7"/>
  <c r="J17" i="4"/>
  <c r="J12" i="3"/>
  <c r="K13" i="5"/>
  <c r="J14" i="10"/>
  <c r="J10" i="7"/>
  <c r="H13" i="8"/>
  <c r="H17" i="7"/>
  <c r="I29" i="10"/>
  <c r="I30" i="10"/>
  <c r="I46" i="10"/>
  <c r="J23" i="10"/>
  <c r="I15" i="10"/>
  <c r="K11" i="4"/>
  <c r="I18" i="3"/>
  <c r="J19" i="4"/>
  <c r="I12" i="10"/>
  <c r="I28" i="10"/>
  <c r="J22" i="10"/>
  <c r="K17" i="4"/>
  <c r="H18" i="3"/>
  <c r="J42" i="10"/>
  <c r="I19" i="10"/>
  <c r="J29" i="10"/>
  <c r="J11" i="4"/>
  <c r="J30" i="10"/>
  <c r="K10" i="5"/>
  <c r="H17" i="5"/>
  <c r="J16" i="4"/>
  <c r="K15" i="4"/>
  <c r="G18" i="3"/>
  <c r="I24" i="4"/>
  <c r="J23" i="4"/>
  <c r="J21" i="4"/>
  <c r="J12" i="4"/>
  <c r="K21" i="4"/>
  <c r="K12" i="4"/>
  <c r="J16" i="5"/>
  <c r="K16" i="5"/>
  <c r="I13" i="6"/>
  <c r="J16" i="10"/>
  <c r="J15" i="10"/>
  <c r="AF49" i="11" l="1"/>
  <c r="AH120" i="11"/>
  <c r="AM82" i="11"/>
  <c r="AB83" i="11"/>
  <c r="AB48" i="11"/>
  <c r="AF54" i="11"/>
  <c r="Y83" i="11"/>
  <c r="Y48" i="11"/>
  <c r="AE83" i="11"/>
  <c r="AE48" i="11"/>
  <c r="AG41" i="11"/>
  <c r="AC219" i="11"/>
  <c r="AC51" i="11"/>
  <c r="AC27" i="11" s="1"/>
  <c r="AG37" i="11"/>
  <c r="AI300" i="11"/>
  <c r="AH300" i="11"/>
  <c r="AG66" i="11"/>
  <c r="AG191" i="11"/>
  <c r="AE192" i="11"/>
  <c r="AE50" i="11"/>
  <c r="AE26" i="11" s="1"/>
  <c r="AN294" i="11"/>
  <c r="Y243" i="11"/>
  <c r="AK243" i="11"/>
  <c r="AN128" i="11"/>
  <c r="AH294" i="11"/>
  <c r="AG42" i="11"/>
  <c r="AK270" i="11"/>
  <c r="AF196" i="11"/>
  <c r="AF204" i="11" s="1"/>
  <c r="AF191" i="11" s="1"/>
  <c r="AD204" i="11"/>
  <c r="AD191" i="11" s="1"/>
  <c r="AC156" i="11"/>
  <c r="AE145" i="11"/>
  <c r="AN171" i="11"/>
  <c r="AM172" i="11"/>
  <c r="AM49" i="11"/>
  <c r="AN140" i="11"/>
  <c r="AF140" i="11"/>
  <c r="AD141" i="11"/>
  <c r="AH140" i="11"/>
  <c r="AJ270" i="11"/>
  <c r="AM219" i="11"/>
  <c r="AM51" i="11"/>
  <c r="W243" i="11"/>
  <c r="AC105" i="11"/>
  <c r="AF130" i="11"/>
  <c r="W109" i="11"/>
  <c r="AI239" i="11"/>
  <c r="AH239" i="11"/>
  <c r="AG64" i="11"/>
  <c r="AM156" i="11"/>
  <c r="AN166" i="11"/>
  <c r="AH166" i="11"/>
  <c r="AF166" i="11"/>
  <c r="AF13" i="11" s="1"/>
  <c r="AD13" i="11"/>
  <c r="AN13" i="11" s="1"/>
  <c r="AC243" i="11"/>
  <c r="AC52" i="11"/>
  <c r="AC28" i="11" s="1"/>
  <c r="AN233" i="11"/>
  <c r="AD105" i="11"/>
  <c r="AF101" i="11"/>
  <c r="AF105" i="11" s="1"/>
  <c r="AF109" i="11" s="1"/>
  <c r="AH233" i="11"/>
  <c r="AG40" i="11"/>
  <c r="AM133" i="11"/>
  <c r="AN120" i="11"/>
  <c r="AF168" i="11"/>
  <c r="AF61" i="11" s="1"/>
  <c r="AM270" i="11"/>
  <c r="AM53" i="11"/>
  <c r="AD162" i="11"/>
  <c r="AH162" i="11" s="1"/>
  <c r="AA243" i="11"/>
  <c r="AA52" i="11"/>
  <c r="AA28" i="11" s="1"/>
  <c r="AD130" i="11"/>
  <c r="AN130" i="11" s="1"/>
  <c r="AM43" i="11"/>
  <c r="AD10" i="11"/>
  <c r="AF74" i="11"/>
  <c r="AH74" i="11"/>
  <c r="AD73" i="11"/>
  <c r="AG218" i="11"/>
  <c r="AF97" i="11"/>
  <c r="AF99" i="11" s="1"/>
  <c r="AD99" i="11"/>
  <c r="AH241" i="11"/>
  <c r="AF241" i="11"/>
  <c r="AI241" i="11" s="1"/>
  <c r="AF12" i="11"/>
  <c r="AI12" i="11" s="1"/>
  <c r="AD11" i="11"/>
  <c r="AH11" i="11" s="1"/>
  <c r="AH75" i="11"/>
  <c r="AF75" i="11"/>
  <c r="AD155" i="11"/>
  <c r="AD156" i="11" s="1"/>
  <c r="AF150" i="11"/>
  <c r="AF155" i="11" s="1"/>
  <c r="AF156" i="11" s="1"/>
  <c r="AI240" i="11"/>
  <c r="AF239" i="11"/>
  <c r="AF64" i="11" s="1"/>
  <c r="AH154" i="11"/>
  <c r="AN196" i="11"/>
  <c r="AN266" i="11"/>
  <c r="AN215" i="11"/>
  <c r="AN87" i="11"/>
  <c r="AN88" i="11" s="1"/>
  <c r="AI87" i="11"/>
  <c r="AF87" i="11"/>
  <c r="AF88" i="11" s="1"/>
  <c r="AD88" i="11"/>
  <c r="AA157" i="11"/>
  <c r="AA82" i="11" s="1"/>
  <c r="AN274" i="11"/>
  <c r="AD289" i="11"/>
  <c r="AF274" i="11"/>
  <c r="AF289" i="11" s="1"/>
  <c r="AF269" i="11" s="1"/>
  <c r="AH168" i="11"/>
  <c r="AG61" i="11"/>
  <c r="AD304" i="11"/>
  <c r="AD54" i="11"/>
  <c r="AD30" i="11" s="1"/>
  <c r="AN247" i="11"/>
  <c r="AH247" i="11"/>
  <c r="AD255" i="11"/>
  <c r="AF247" i="11"/>
  <c r="AF255" i="11" s="1"/>
  <c r="AF242" i="11" s="1"/>
  <c r="AG156" i="11"/>
  <c r="X83" i="11"/>
  <c r="X48" i="11"/>
  <c r="AD172" i="11"/>
  <c r="AD49" i="11"/>
  <c r="AN10" i="11"/>
  <c r="AM9" i="11"/>
  <c r="AN74" i="11"/>
  <c r="AI215" i="11"/>
  <c r="AH215" i="11"/>
  <c r="AG63" i="11"/>
  <c r="AF294" i="11"/>
  <c r="AF42" i="11" s="1"/>
  <c r="AF30" i="11" s="1"/>
  <c r="AM304" i="11"/>
  <c r="AN303" i="11"/>
  <c r="AM54" i="11"/>
  <c r="AH261" i="11"/>
  <c r="AD260" i="11"/>
  <c r="AF261" i="11"/>
  <c r="AF260" i="11" s="1"/>
  <c r="AF41" i="11" s="1"/>
  <c r="W133" i="11"/>
  <c r="AN168" i="11"/>
  <c r="AM61" i="11"/>
  <c r="AN61" i="11" s="1"/>
  <c r="AK132" i="11"/>
  <c r="AN317" i="11"/>
  <c r="AH255" i="11"/>
  <c r="AG242" i="11"/>
  <c r="AH180" i="11"/>
  <c r="AG171" i="11"/>
  <c r="AA156" i="11"/>
  <c r="AH80" i="11"/>
  <c r="AF80" i="11"/>
  <c r="AD79" i="11"/>
  <c r="AD16" i="11"/>
  <c r="AK9" i="11"/>
  <c r="Y192" i="11"/>
  <c r="Y50" i="11"/>
  <c r="Y26" i="11" s="1"/>
  <c r="AJ132" i="11"/>
  <c r="AK130" i="11"/>
  <c r="AK133" i="11" s="1"/>
  <c r="AN40" i="11"/>
  <c r="AF119" i="11"/>
  <c r="AN119" i="11"/>
  <c r="AF137" i="11"/>
  <c r="AI137" i="11" s="1"/>
  <c r="AH137" i="11"/>
  <c r="AD145" i="11"/>
  <c r="AN145" i="11" s="1"/>
  <c r="AH185" i="11"/>
  <c r="AG38" i="11"/>
  <c r="AG157" i="11"/>
  <c r="AI135" i="11"/>
  <c r="AE24" i="11"/>
  <c r="AE31" i="11" s="1"/>
  <c r="AE43" i="11"/>
  <c r="AF144" i="11"/>
  <c r="AI143" i="11"/>
  <c r="AF17" i="11"/>
  <c r="AI17" i="11" s="1"/>
  <c r="AI81" i="11"/>
  <c r="AH112" i="11"/>
  <c r="AF112" i="11"/>
  <c r="AF120" i="11" s="1"/>
  <c r="AF133" i="11" s="1"/>
  <c r="AM191" i="11"/>
  <c r="AN204" i="11"/>
  <c r="AF14" i="11"/>
  <c r="AI14" i="11" s="1"/>
  <c r="AI108" i="11"/>
  <c r="AH108" i="11"/>
  <c r="Y145" i="11"/>
  <c r="AK73" i="11"/>
  <c r="AH130" i="11"/>
  <c r="AK13" i="11"/>
  <c r="AI13" i="11"/>
  <c r="AH13" i="11"/>
  <c r="AN239" i="11"/>
  <c r="AI147" i="11"/>
  <c r="AH97" i="11"/>
  <c r="AK148" i="11"/>
  <c r="AK157" i="11"/>
  <c r="AK82" i="11" s="1"/>
  <c r="AG304" i="11"/>
  <c r="AH304" i="11" s="1"/>
  <c r="AH303" i="11"/>
  <c r="AG54" i="11"/>
  <c r="AH73" i="11"/>
  <c r="AG36" i="11"/>
  <c r="AH128" i="11"/>
  <c r="AN99" i="11"/>
  <c r="AN75" i="11"/>
  <c r="AH119" i="11"/>
  <c r="W28" i="11"/>
  <c r="AH138" i="11"/>
  <c r="AH274" i="11"/>
  <c r="W270" i="11"/>
  <c r="AH148" i="11"/>
  <c r="W157" i="11"/>
  <c r="W82" i="11" s="1"/>
  <c r="AH317" i="11"/>
  <c r="Y219" i="11"/>
  <c r="AN300" i="11"/>
  <c r="AN97" i="11"/>
  <c r="AJ43" i="11"/>
  <c r="W43" i="11"/>
  <c r="AF223" i="11"/>
  <c r="AF227" i="11" s="1"/>
  <c r="AF218" i="11" s="1"/>
  <c r="AD227" i="11"/>
  <c r="AI266" i="11"/>
  <c r="AH266" i="11"/>
  <c r="AG65" i="11"/>
  <c r="AA219" i="11"/>
  <c r="AA51" i="11"/>
  <c r="AA27" i="11" s="1"/>
  <c r="AH209" i="11"/>
  <c r="AG39" i="11"/>
  <c r="AH99" i="11"/>
  <c r="AG270" i="11"/>
  <c r="AG53" i="11"/>
  <c r="AN11" i="11"/>
  <c r="AJ243" i="11"/>
  <c r="AJ52" i="11"/>
  <c r="AD17" i="11"/>
  <c r="AM109" i="11"/>
  <c r="Y43" i="11"/>
  <c r="J9" i="10"/>
  <c r="J22" i="4"/>
  <c r="K12" i="8"/>
  <c r="J40" i="10"/>
  <c r="I17" i="10"/>
  <c r="K10" i="8"/>
  <c r="F11" i="8"/>
  <c r="H49" i="10"/>
  <c r="F11" i="5"/>
  <c r="J27" i="10"/>
  <c r="F9" i="7"/>
  <c r="F49" i="10"/>
  <c r="I49" i="10" s="1"/>
  <c r="F20" i="4"/>
  <c r="F15" i="5"/>
  <c r="F16" i="3"/>
  <c r="J26" i="10"/>
  <c r="F12" i="6"/>
  <c r="F12" i="5"/>
  <c r="F13" i="4"/>
  <c r="F10" i="4"/>
  <c r="F14" i="5"/>
  <c r="F9" i="3"/>
  <c r="F12" i="7"/>
  <c r="F9" i="4"/>
  <c r="F14" i="4"/>
  <c r="F9" i="5"/>
  <c r="F9" i="6"/>
  <c r="F10" i="6"/>
  <c r="F9" i="8"/>
  <c r="AD269" i="11" l="1"/>
  <c r="AN289" i="11"/>
  <c r="AH289" i="11"/>
  <c r="AD9" i="11"/>
  <c r="AH10" i="11"/>
  <c r="AK66" i="11"/>
  <c r="AI66" i="11"/>
  <c r="AH66" i="11"/>
  <c r="W83" i="11"/>
  <c r="W48" i="11"/>
  <c r="AD15" i="11"/>
  <c r="AN16" i="11"/>
  <c r="AH16" i="11"/>
  <c r="AF11" i="11"/>
  <c r="AI11" i="11" s="1"/>
  <c r="AI75" i="11"/>
  <c r="AD109" i="11"/>
  <c r="AH109" i="11" s="1"/>
  <c r="AN105" i="11"/>
  <c r="AH105" i="11"/>
  <c r="AD192" i="11"/>
  <c r="AD50" i="11"/>
  <c r="AD26" i="11" s="1"/>
  <c r="AF304" i="11"/>
  <c r="AK65" i="11"/>
  <c r="AI65" i="11"/>
  <c r="AH65" i="11"/>
  <c r="AN191" i="11"/>
  <c r="AM192" i="11"/>
  <c r="AN192" i="11" s="1"/>
  <c r="AM50" i="11"/>
  <c r="AD60" i="11"/>
  <c r="AN79" i="11"/>
  <c r="AH79" i="11"/>
  <c r="X55" i="11"/>
  <c r="X18" i="11" s="1"/>
  <c r="X19" i="11" s="1"/>
  <c r="X24" i="11"/>
  <c r="X31" i="11" s="1"/>
  <c r="AA48" i="11"/>
  <c r="AA83" i="11"/>
  <c r="AC109" i="11"/>
  <c r="AC144" i="11" s="1"/>
  <c r="AC157" i="11" s="1"/>
  <c r="AC82" i="11" s="1"/>
  <c r="AF192" i="11"/>
  <c r="AF50" i="11"/>
  <c r="AF26" i="11" s="1"/>
  <c r="AK83" i="11"/>
  <c r="AK79" i="11"/>
  <c r="AF79" i="11"/>
  <c r="AI80" i="11"/>
  <c r="AF16" i="11"/>
  <c r="AF29" i="11"/>
  <c r="AD157" i="11"/>
  <c r="AB55" i="11"/>
  <c r="AB18" i="11" s="1"/>
  <c r="AB19" i="11" s="1"/>
  <c r="AB24" i="11"/>
  <c r="AB31" i="11" s="1"/>
  <c r="AF270" i="11"/>
  <c r="AF53" i="11"/>
  <c r="AD41" i="11"/>
  <c r="AN260" i="11"/>
  <c r="AH156" i="11"/>
  <c r="AM27" i="11"/>
  <c r="AH42" i="11"/>
  <c r="AG30" i="11"/>
  <c r="AK42" i="11"/>
  <c r="AI42" i="11"/>
  <c r="AG158" i="11"/>
  <c r="AG82" i="11"/>
  <c r="AK38" i="11"/>
  <c r="AI38" i="11"/>
  <c r="AH38" i="11"/>
  <c r="AN17" i="11"/>
  <c r="AH17" i="11"/>
  <c r="AD218" i="11"/>
  <c r="AN227" i="11"/>
  <c r="AH155" i="11"/>
  <c r="AK37" i="11"/>
  <c r="AH37" i="11"/>
  <c r="AH54" i="11"/>
  <c r="AK54" i="11"/>
  <c r="AI54" i="11"/>
  <c r="J49" i="10"/>
  <c r="AJ28" i="11"/>
  <c r="AJ31" i="11" s="1"/>
  <c r="AJ55" i="11"/>
  <c r="AJ18" i="11" s="1"/>
  <c r="AF219" i="11"/>
  <c r="AF51" i="11"/>
  <c r="AF27" i="11" s="1"/>
  <c r="AN54" i="11"/>
  <c r="AM30" i="11"/>
  <c r="AN30" i="11" s="1"/>
  <c r="AF243" i="11"/>
  <c r="AF52" i="11"/>
  <c r="AF28" i="11" s="1"/>
  <c r="AH171" i="11"/>
  <c r="AG172" i="11"/>
  <c r="AH172" i="11" s="1"/>
  <c r="AG49" i="11"/>
  <c r="AD242" i="11"/>
  <c r="AN255" i="11"/>
  <c r="AD37" i="11"/>
  <c r="AN162" i="11"/>
  <c r="AJ133" i="11"/>
  <c r="AJ144" i="11" s="1"/>
  <c r="AN109" i="11"/>
  <c r="AN304" i="11"/>
  <c r="AM29" i="11"/>
  <c r="AK53" i="11"/>
  <c r="AI53" i="11"/>
  <c r="AM67" i="11"/>
  <c r="AI144" i="11"/>
  <c r="AG243" i="11"/>
  <c r="AH242" i="11"/>
  <c r="AG52" i="11"/>
  <c r="AN141" i="11"/>
  <c r="AH141" i="11"/>
  <c r="AH41" i="11"/>
  <c r="AG29" i="11"/>
  <c r="AI41" i="11"/>
  <c r="AK41" i="11"/>
  <c r="AM83" i="11"/>
  <c r="AM48" i="11"/>
  <c r="AH191" i="11"/>
  <c r="AG192" i="11"/>
  <c r="AH192" i="11" s="1"/>
  <c r="AG50" i="11"/>
  <c r="AK63" i="11"/>
  <c r="AI63" i="11"/>
  <c r="AH63" i="11"/>
  <c r="AI140" i="11"/>
  <c r="AF141" i="11"/>
  <c r="AI141" i="11" s="1"/>
  <c r="AH260" i="11"/>
  <c r="AH227" i="11"/>
  <c r="AN156" i="11"/>
  <c r="AF162" i="11"/>
  <c r="AF138" i="11"/>
  <c r="AI138" i="11" s="1"/>
  <c r="AK61" i="11"/>
  <c r="AI61" i="11"/>
  <c r="AH61" i="11"/>
  <c r="AG67" i="11"/>
  <c r="AG219" i="11"/>
  <c r="AH218" i="11"/>
  <c r="AG51" i="11"/>
  <c r="AN155" i="11"/>
  <c r="AN49" i="11"/>
  <c r="AM25" i="11"/>
  <c r="AE55" i="11"/>
  <c r="AE18" i="11" s="1"/>
  <c r="AE19" i="11" s="1"/>
  <c r="AD133" i="11"/>
  <c r="AH133" i="11" s="1"/>
  <c r="AF10" i="11"/>
  <c r="AI74" i="11"/>
  <c r="AF73" i="11"/>
  <c r="AK36" i="11"/>
  <c r="AG43" i="11"/>
  <c r="AD36" i="11"/>
  <c r="AN73" i="11"/>
  <c r="AN133" i="11"/>
  <c r="AK64" i="11"/>
  <c r="AI64" i="11"/>
  <c r="AH64" i="11"/>
  <c r="AN172" i="11"/>
  <c r="AK39" i="11"/>
  <c r="AI39" i="11"/>
  <c r="AH39" i="11"/>
  <c r="AH88" i="11"/>
  <c r="AN9" i="11"/>
  <c r="AI168" i="11"/>
  <c r="AH145" i="11"/>
  <c r="AI40" i="11"/>
  <c r="AH40" i="11"/>
  <c r="AK40" i="11"/>
  <c r="AH204" i="11"/>
  <c r="Y55" i="11"/>
  <c r="Y18" i="11" s="1"/>
  <c r="Y19" i="11" s="1"/>
  <c r="Y24" i="11"/>
  <c r="Y31" i="11" s="1"/>
  <c r="J9" i="7"/>
  <c r="K9" i="7"/>
  <c r="J10" i="4"/>
  <c r="K10" i="4"/>
  <c r="J20" i="4"/>
  <c r="K20" i="4"/>
  <c r="K12" i="5"/>
  <c r="J12" i="5"/>
  <c r="J12" i="6"/>
  <c r="K12" i="6"/>
  <c r="J11" i="8"/>
  <c r="K11" i="8"/>
  <c r="J16" i="3"/>
  <c r="K16" i="3"/>
  <c r="J11" i="5"/>
  <c r="K11" i="5"/>
  <c r="K13" i="4"/>
  <c r="J13" i="4"/>
  <c r="J15" i="5"/>
  <c r="K15" i="5"/>
  <c r="J12" i="7"/>
  <c r="K12" i="7"/>
  <c r="F17" i="7"/>
  <c r="K10" i="6"/>
  <c r="J10" i="6"/>
  <c r="J9" i="6"/>
  <c r="K9" i="6"/>
  <c r="F13" i="6"/>
  <c r="J9" i="5"/>
  <c r="F17" i="5"/>
  <c r="K9" i="5"/>
  <c r="K14" i="5"/>
  <c r="J14" i="5"/>
  <c r="K9" i="4"/>
  <c r="F24" i="4"/>
  <c r="J9" i="4"/>
  <c r="K9" i="3"/>
  <c r="F18" i="3"/>
  <c r="J9" i="3"/>
  <c r="F13" i="8"/>
  <c r="K9" i="8"/>
  <c r="J9" i="8"/>
  <c r="J14" i="4"/>
  <c r="K14" i="4"/>
  <c r="AC83" i="11" l="1"/>
  <c r="AC48" i="11"/>
  <c r="AK49" i="11"/>
  <c r="AI49" i="11"/>
  <c r="AH49" i="11"/>
  <c r="AF15" i="11"/>
  <c r="AI15" i="11" s="1"/>
  <c r="AI16" i="11"/>
  <c r="AH60" i="11"/>
  <c r="AD67" i="11"/>
  <c r="AN67" i="11" s="1"/>
  <c r="AN60" i="11"/>
  <c r="AD43" i="11"/>
  <c r="AN43" i="11" s="1"/>
  <c r="AN36" i="11"/>
  <c r="AH219" i="11"/>
  <c r="AG25" i="11"/>
  <c r="AN50" i="11"/>
  <c r="AM26" i="11"/>
  <c r="AN26" i="11" s="1"/>
  <c r="AH36" i="11"/>
  <c r="AK50" i="11"/>
  <c r="AI50" i="11"/>
  <c r="AH50" i="11"/>
  <c r="AF145" i="11"/>
  <c r="AI145" i="11" s="1"/>
  <c r="AH30" i="11"/>
  <c r="AK30" i="11"/>
  <c r="AI30" i="11"/>
  <c r="AF60" i="11"/>
  <c r="AI79" i="11"/>
  <c r="AN15" i="11"/>
  <c r="AH15" i="11"/>
  <c r="AK25" i="11"/>
  <c r="AK43" i="11"/>
  <c r="W55" i="11"/>
  <c r="W18" i="11" s="1"/>
  <c r="W19" i="11" s="1"/>
  <c r="W24" i="11"/>
  <c r="W31" i="11" s="1"/>
  <c r="AI52" i="11"/>
  <c r="AH52" i="11"/>
  <c r="AK52" i="11"/>
  <c r="AK67" i="11"/>
  <c r="AM55" i="11"/>
  <c r="AM24" i="11"/>
  <c r="AD219" i="11"/>
  <c r="AN219" i="11" s="1"/>
  <c r="AD51" i="11"/>
  <c r="AN218" i="11"/>
  <c r="AF157" i="11"/>
  <c r="AF82" i="11" s="1"/>
  <c r="AK51" i="11"/>
  <c r="AI51" i="11"/>
  <c r="AH51" i="11"/>
  <c r="AG27" i="11"/>
  <c r="AF36" i="11"/>
  <c r="AI73" i="11"/>
  <c r="AF37" i="11"/>
  <c r="AF172" i="11"/>
  <c r="AD82" i="11"/>
  <c r="AH82" i="11" s="1"/>
  <c r="AN157" i="11"/>
  <c r="AG28" i="11"/>
  <c r="AF9" i="11"/>
  <c r="AI10" i="11"/>
  <c r="AN41" i="11"/>
  <c r="AH9" i="11"/>
  <c r="AK29" i="11"/>
  <c r="AI29" i="11"/>
  <c r="AJ19" i="11"/>
  <c r="AJ15" i="11"/>
  <c r="AG26" i="11"/>
  <c r="AA55" i="11"/>
  <c r="AA18" i="11" s="1"/>
  <c r="AA19" i="11" s="1"/>
  <c r="AA24" i="11"/>
  <c r="AA31" i="11" s="1"/>
  <c r="AD243" i="11"/>
  <c r="AN243" i="11" s="1"/>
  <c r="AD52" i="11"/>
  <c r="AN242" i="11"/>
  <c r="AD270" i="11"/>
  <c r="AD53" i="11"/>
  <c r="AD29" i="11" s="1"/>
  <c r="AH269" i="11"/>
  <c r="AN269" i="11"/>
  <c r="AH157" i="11"/>
  <c r="AD25" i="11"/>
  <c r="AN25" i="11" s="1"/>
  <c r="AN37" i="11"/>
  <c r="AG83" i="11"/>
  <c r="AI82" i="11"/>
  <c r="AG48" i="11"/>
  <c r="AJ145" i="11"/>
  <c r="AJ148" i="11" s="1"/>
  <c r="AJ157" i="11" s="1"/>
  <c r="AJ82" i="11" s="1"/>
  <c r="J13" i="6"/>
  <c r="K13" i="6"/>
  <c r="K13" i="8"/>
  <c r="J13" i="8"/>
  <c r="J24" i="4"/>
  <c r="K24" i="4"/>
  <c r="J17" i="7"/>
  <c r="K17" i="7"/>
  <c r="K18" i="3"/>
  <c r="J18" i="3"/>
  <c r="K17" i="5"/>
  <c r="J17" i="5"/>
  <c r="AJ83" i="11" l="1"/>
  <c r="AJ48" i="11"/>
  <c r="AJ24" i="11" s="1"/>
  <c r="AJ79" i="11"/>
  <c r="AN29" i="11"/>
  <c r="AH29" i="11"/>
  <c r="AF67" i="11"/>
  <c r="AI67" i="11" s="1"/>
  <c r="AI60" i="11"/>
  <c r="AM31" i="11"/>
  <c r="AF25" i="11"/>
  <c r="AI37" i="11"/>
  <c r="AI25" i="11" s="1"/>
  <c r="AF43" i="11"/>
  <c r="AI43" i="11" s="1"/>
  <c r="AF24" i="11"/>
  <c r="AF31" i="11" s="1"/>
  <c r="AI36" i="11"/>
  <c r="AI24" i="11" s="1"/>
  <c r="AK27" i="11"/>
  <c r="AI27" i="11"/>
  <c r="AH43" i="11"/>
  <c r="AD48" i="11"/>
  <c r="AD83" i="11"/>
  <c r="AN83" i="11" s="1"/>
  <c r="AN82" i="11"/>
  <c r="AK48" i="11"/>
  <c r="AK24" i="11" s="1"/>
  <c r="AG55" i="11"/>
  <c r="AI48" i="11"/>
  <c r="AH48" i="11"/>
  <c r="AG24" i="11"/>
  <c r="AH83" i="11"/>
  <c r="AH67" i="11"/>
  <c r="AM18" i="11"/>
  <c r="AF83" i="11"/>
  <c r="AI83" i="11" s="1"/>
  <c r="AF48" i="11"/>
  <c r="AF55" i="11" s="1"/>
  <c r="AF18" i="11" s="1"/>
  <c r="AK55" i="11"/>
  <c r="AK18" i="11" s="1"/>
  <c r="AN270" i="11"/>
  <c r="AH270" i="11"/>
  <c r="AH243" i="11"/>
  <c r="AD27" i="11"/>
  <c r="AN27" i="11" s="1"/>
  <c r="AN51" i="11"/>
  <c r="AC55" i="11"/>
  <c r="AC18" i="11" s="1"/>
  <c r="AC19" i="11" s="1"/>
  <c r="AC24" i="11"/>
  <c r="AC31" i="11" s="1"/>
  <c r="AK26" i="11"/>
  <c r="AK31" i="11" s="1"/>
  <c r="AI26" i="11"/>
  <c r="AH26" i="11"/>
  <c r="AN53" i="11"/>
  <c r="AH53" i="11"/>
  <c r="AF19" i="11"/>
  <c r="AI9" i="11"/>
  <c r="AN52" i="11"/>
  <c r="AD28" i="11"/>
  <c r="AN28" i="11" s="1"/>
  <c r="AI28" i="11"/>
  <c r="AH28" i="11"/>
  <c r="AK28" i="11"/>
  <c r="AH25" i="11"/>
  <c r="AM19" i="11" l="1"/>
  <c r="AG31" i="11"/>
  <c r="AI55" i="11"/>
  <c r="AG18" i="11"/>
  <c r="AK19" i="11"/>
  <c r="AK15" i="11" s="1"/>
  <c r="AD55" i="11"/>
  <c r="AN48" i="11"/>
  <c r="AD24" i="11"/>
  <c r="AH27" i="11"/>
  <c r="AD18" i="11" l="1"/>
  <c r="AN55" i="11"/>
  <c r="AH55" i="11"/>
  <c r="AD31" i="11"/>
  <c r="AN31" i="11" s="1"/>
  <c r="AN24" i="11"/>
  <c r="AH18" i="11"/>
  <c r="AI18" i="11"/>
  <c r="AG19" i="11"/>
  <c r="AI31" i="11"/>
  <c r="AH31" i="11"/>
  <c r="AH24" i="11"/>
  <c r="AI19" i="11" l="1"/>
  <c r="AD19" i="11"/>
  <c r="AN19" i="11" s="1"/>
  <c r="AN18" i="11"/>
  <c r="AH19" i="11" l="1"/>
</calcChain>
</file>

<file path=xl/sharedStrings.xml><?xml version="1.0" encoding="utf-8"?>
<sst xmlns="http://schemas.openxmlformats.org/spreadsheetml/2006/main" count="4185" uniqueCount="453">
  <si>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</si>
  <si>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</si>
  <si>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</si>
  <si>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</si>
  <si>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</si>
  <si>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</si>
  <si>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</si>
  <si>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</si>
  <si>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</si>
  <si>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</si>
  <si>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</si>
  <si>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</si>
  <si>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</si>
  <si>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</si>
  <si>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</si>
  <si>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</si>
  <si>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</si>
  <si>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</si>
  <si>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</si>
  <si>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</si>
  <si>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</si>
  <si>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</si>
  <si>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</si>
  <si>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</si>
  <si>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</si>
  <si>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</si>
  <si>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</si>
  <si>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</si>
  <si>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</si>
  <si>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</si>
  <si>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</si>
  <si>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</si>
  <si>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</si>
  <si>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</si>
  <si>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</si>
  <si>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</si>
  <si>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</si>
  <si>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</si>
  <si>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</si>
  <si>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</si>
  <si>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</si>
  <si>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</si>
  <si>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</si>
  <si>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</si>
  <si>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</si>
  <si>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</si>
  <si>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</si>
  <si>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</si>
  <si>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</si>
  <si>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</si>
  <si>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</si>
  <si>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</si>
  <si>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</si>
  <si>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</si>
  <si>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</si>
  <si>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</si>
  <si>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</si>
  <si>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</si>
  <si>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</si>
  <si>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</si>
  <si>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</si>
  <si>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</si>
  <si>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</si>
  <si>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</si>
  <si>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</si>
  <si>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</si>
  <si>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</si>
  <si>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</si>
  <si>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</si>
  <si>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</si>
  <si>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</si>
  <si>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</si>
  <si>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</si>
  <si>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</si>
  <si>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</si>
  <si>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</si>
  <si>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</si>
  <si>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</si>
  <si>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</si>
  <si>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</si>
  <si>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</si>
  <si>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</si>
  <si>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</si>
  <si>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</si>
  <si>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</si>
  <si>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</si>
  <si>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</si>
  <si>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</si>
  <si>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</si>
  <si>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</si>
  <si>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</si>
  <si>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</si>
  <si>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</si>
  <si>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</si>
  <si>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</si>
  <si>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</si>
  <si>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</si>
  <si>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</si>
  <si>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</si>
  <si>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</si>
  <si>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</si>
  <si>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</si>
  <si>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</si>
  <si>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Apropiación Vigente</t>
  </si>
  <si>
    <t xml:space="preserve">INFORME DE EJECUCIÓN PRESUPUESTAL 
DICIEMBRE 2020 </t>
  </si>
  <si>
    <t>fortalecimiento de las capacidades tecnológicas del ministerio de minas y energía para facilitar el uso, acceso y aprovechamiento de la información minero energética a nivel nacional</t>
  </si>
  <si>
    <t>MES</t>
  </si>
  <si>
    <t>RESUMEN GENERAL</t>
  </si>
  <si>
    <t>Cifras en millones de pesos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</si>
  <si>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</si>
  <si>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</si>
  <si>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</si>
  <si>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</si>
  <si>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</si>
  <si>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</si>
  <si>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</si>
  <si>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</si>
  <si>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</si>
  <si>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</si>
  <si>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</si>
  <si>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</si>
  <si>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</si>
  <si>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</si>
  <si>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</si>
  <si>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</si>
  <si>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2023</t>
  </si>
  <si>
    <t>Aplazamiento</t>
  </si>
  <si>
    <t>Traslados Presupuestales por Reducción</t>
  </si>
  <si>
    <t xml:space="preserve">TOTAL </t>
  </si>
  <si>
    <t>Traslados Presupuestales por Adición</t>
  </si>
  <si>
    <t>Adición 1</t>
  </si>
  <si>
    <t>Total Adiciones</t>
  </si>
  <si>
    <t>Apropiación
Vigente 2023</t>
  </si>
  <si>
    <t>Apropiación Bloqueada 2023</t>
  </si>
  <si>
    <t>Apropiación Disponible</t>
  </si>
  <si>
    <t>% Comp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</si>
  <si>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</si>
  <si>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</si>
  <si>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</si>
  <si>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</si>
  <si>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</si>
  <si>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</si>
  <si>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</si>
  <si>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</si>
  <si>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</si>
  <si>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</si>
  <si>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</si>
  <si>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</si>
  <si>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</si>
  <si>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</si>
  <si>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B</t>
  </si>
  <si>
    <t>Servicio a la Deuda</t>
  </si>
  <si>
    <t>Otras Cuentas Por Pagar</t>
  </si>
  <si>
    <t>Aportes al Fondo de Contingencias</t>
  </si>
  <si>
    <t>C</t>
  </si>
  <si>
    <t xml:space="preserve">Inversión </t>
  </si>
  <si>
    <t>Total Sector</t>
  </si>
  <si>
    <t>TOTAL INVERSIÓN + FUNCIONAMIENTO</t>
  </si>
  <si>
    <t>TOTAL INVERSIÓN + FUNCIONAMIENTO + SERVICIO A LA DEUDA</t>
  </si>
  <si>
    <t>Entidad</t>
  </si>
  <si>
    <t>21-01-01</t>
  </si>
  <si>
    <t xml:space="preserve">MINISTERIO DE MINAS Y ENERGÍA - GESTIÓN GENERAL </t>
  </si>
  <si>
    <t>MME</t>
  </si>
  <si>
    <t>21-11-00</t>
  </si>
  <si>
    <t>AGENCIA NACIONAL DE HIDROCARBUROS - ANH</t>
  </si>
  <si>
    <t>ANH</t>
  </si>
  <si>
    <t>21-12-00</t>
  </si>
  <si>
    <t>AGENCIA NACIONAL DE MINERÍA - ANM</t>
  </si>
  <si>
    <t>ANM</t>
  </si>
  <si>
    <t>21-01-13</t>
  </si>
  <si>
    <t>MINISTERIO DE MINAS Y ENERGÍA - COMISIÓN DE REGULACIÓN DE ENERGÍA Y GAS (CREG)</t>
  </si>
  <si>
    <t>CREG</t>
  </si>
  <si>
    <t>21-10-00</t>
  </si>
  <si>
    <t>INSTITUTO DE PLANIFICACIÓN Y PROMOCIÓN DE SOLUCIONES  ENERGÉTICAS PARA LAS ZONAS NO INTERCONECTADAS - IPSE</t>
  </si>
  <si>
    <t>IPSE</t>
  </si>
  <si>
    <t>21-03-00</t>
  </si>
  <si>
    <t>SERVICIO GEOLÓGICO COLOMBIANO</t>
  </si>
  <si>
    <t>SGC</t>
  </si>
  <si>
    <t>21-09-00</t>
  </si>
  <si>
    <t>UNIDAD DE PLANEACIÓN MINERO ENERGÉTICA - UPME</t>
  </si>
  <si>
    <t>UPME</t>
  </si>
  <si>
    <t xml:space="preserve"> </t>
  </si>
  <si>
    <t>TOTAL FUNCIONAMIENTO</t>
  </si>
  <si>
    <t>TOTAL INVERSIÓN</t>
  </si>
  <si>
    <t>TOTAL SERVICIO A LA DEUDA</t>
  </si>
  <si>
    <t>MINISTERIO DE MINAS Y ENERGIA</t>
  </si>
  <si>
    <t xml:space="preserve">Gastos de Personal </t>
  </si>
  <si>
    <t>B-10-01-03</t>
  </si>
  <si>
    <t>B-10-04-01</t>
  </si>
  <si>
    <t>Total Entidad</t>
  </si>
  <si>
    <t>BPIN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</si>
  <si>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</si>
  <si>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</si>
  <si>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</si>
  <si>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 LOS PÚBLICOS DE INTERÉS  NACIONAL</t>
  </si>
  <si>
    <t>Subtotal Prensa</t>
  </si>
  <si>
    <t>C-2199-1900-22</t>
  </si>
  <si>
    <t>IMPLEMENTACIÓN DEL LITIGIO DE ALTO IMPACTO EN EL MINISTERIO DE MINAS Y ENERGÍA...  NACIONAL</t>
  </si>
  <si>
    <t>2018011000840</t>
  </si>
  <si>
    <t>Subtotal Jurídica</t>
  </si>
  <si>
    <t>C-2199-1900-15</t>
  </si>
  <si>
    <t>MEJORAMIENTO DEL MODELO INTEGRADO DE PLANEACIÓN Y GESTIÓN EN EL MINISTERIO DE MINAS Y ENERGÍA  BOGOTÁ</t>
  </si>
  <si>
    <t>2017011000209</t>
  </si>
  <si>
    <t>C-2106-1900-9</t>
  </si>
  <si>
    <t>FORTALECIMIENTO DE LA SINERGIA INSTITUCIONAL DEL SECTOR MINERO ENERGÉTICO EN LOS ESCENARIOS ESTRATÉGICOS INTERNACIONALES DESDE EL NIVEL  NACIONAL</t>
  </si>
  <si>
    <t>2018011000403</t>
  </si>
  <si>
    <t>Subtotal Planeación</t>
  </si>
  <si>
    <t>C-2106-1900-17</t>
  </si>
  <si>
    <t>FORTALECIMIENTO DE LA POLÍTICA PUBLICA PARA PROMOVER LA TRANSFORMACIÓN ENERGÉTICA EN AGENTES Y USUARIOS DEL TERRITORIO NACIONAL</t>
  </si>
  <si>
    <t>C-2106-1900-19</t>
  </si>
  <si>
    <t>FORTALECIMIENTO DE LA POLITICA PUBLICA PARA MEJORAR EL ACCESO A TECNOLOGIAS O APLICACIONES NUCLEARES AVANZADAS EN EL TERRITORIO  NACIONAL</t>
  </si>
  <si>
    <t>Subtotal Asuntos Regulatorios</t>
  </si>
  <si>
    <t>C-2105-1900-11</t>
  </si>
  <si>
    <t>AMBIENTAL</t>
  </si>
  <si>
    <t>FORTALECIMIENTO DEL RELACIONAMIENTO TERRITORIAL PARA LA CREACION DE VALOR COMPARTIDO EN EL SECTOR MINERO ENERGETICO NACIONAL</t>
  </si>
  <si>
    <t>C-2105-1900-9</t>
  </si>
  <si>
    <t>FORTALECIMIENTO PARA LA REDUCCIÓN DE EMISIONES DE GASES DE EFECTO INVERNADERO (GEI) QUE AFECTAN LAS ACTIVIDADES DEL SECTOR MINERO ENERGETICO EN EL ÁMBITO  NACIONAL (Cambio climatico)</t>
  </si>
  <si>
    <t>2018011001096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</si>
  <si>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</si>
  <si>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</si>
  <si>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2018011000256</t>
  </si>
  <si>
    <t>C-2105-1900-13</t>
  </si>
  <si>
    <t>FORTALECIMIENTO DE LA COMPETITIVIDAD Y SOSTENIBILIDAD DEL SECTOR MINERO ENERGETICO MEDIANTE LA INCORPORACION DE PROCESOS DE REDUCCION DE RIESGO DE DESASTRES   NACIONAL (Riesgo de Desastres)</t>
  </si>
  <si>
    <t xml:space="preserve">Subtotal ambiental </t>
  </si>
  <si>
    <t>C-2106-1900-20</t>
  </si>
  <si>
    <t>VICE MINAS</t>
  </si>
  <si>
    <t>FORTALECIMIENTO DE LA CONFIANZA EN LAS INSTITUCIONES DE LA INDUSTRIA MINERO ENERGETICA EN COLOMBIA (INICIATIVA EITI)  NACIONAL</t>
  </si>
  <si>
    <t>Subtotal EITI</t>
  </si>
  <si>
    <t xml:space="preserve">Total Despacho Ministro  </t>
  </si>
  <si>
    <t>C-2101-1900-8</t>
  </si>
  <si>
    <t>HIDROCARBUROS</t>
  </si>
  <si>
    <t>DISTRIBUCIÓN DE RECURSOS A USUARIOS DE GAS COMBUSTIBLE POR RED DE ESTRATOS 1 Y 2.  NACIONAL</t>
  </si>
  <si>
    <t>2018011000650</t>
  </si>
  <si>
    <t>C-2101-1900-10</t>
  </si>
  <si>
    <t>DISTRIBUCIÓN DE RECURSOS AL CONSUMO EN CILINDROS Y PROYECTOS DE INFRAESTRUCTURA DE GLP  NACIONAL</t>
  </si>
  <si>
    <t>C-2103-1900-7</t>
  </si>
  <si>
    <t>DISTRIBUCIÓN DE RECURSOS PARA EL TRANSPORTE DE COMBUSTIBLES LÍQUIDOS DERIVADOS DEL PETRÓLEO ENTRE YUMBO Y LA CIUDAD DE PASTO  NARIÑO</t>
  </si>
  <si>
    <t>2019011000024</t>
  </si>
  <si>
    <t>C-2101-1900-11</t>
  </si>
  <si>
    <t>SUSTITUCION DE LENA POR CILINDROS DE GLP EN HOGARES DE BAJOS RECURSOS NACIONAL</t>
  </si>
  <si>
    <t>C-2101-1900-9</t>
  </si>
  <si>
    <t>APOYO A LA FINANCIACIÓN DE PROYECTOS DIRIGIDOS AL DESARROLLO DE INFRAESTRUCTURA, Y CONEXIONES PARA EL USO DEL GAS NATURAL A NIVEL  NACIONAL</t>
  </si>
  <si>
    <t>2018011001035</t>
  </si>
  <si>
    <t>C-2106-1900-8</t>
  </si>
  <si>
    <t>MEJORAMIENTO DE LA GESTIÓN DE LA INFORMACIÓN DE LA DISTRIBUCIÓN DE LOS COMBUSTIBLES LÍQUIDOS, GAS NATURAL Y GLP PARA USO VEHICULAR.  NACIONAL</t>
  </si>
  <si>
    <t>2018011000352</t>
  </si>
  <si>
    <t>C-2103-1900-5</t>
  </si>
  <si>
    <t>FORTALECIMIENTO DEL CONTROL A LA COMERCIALIZACIÓN DE COMBUSTIBLES EN LOS DEPARTAMENTOS CONSIDERADOS COMO ZONAS DE FRONTERA.  NACIONAL</t>
  </si>
  <si>
    <t>2018011000351</t>
  </si>
  <si>
    <t>C-2106-1900-11</t>
  </si>
  <si>
    <t>DESARROLLO DE LA GESTIÓN DE LA INFORMACIÓN EN ASUNTOS DEL SUBSECTOR HIDROCARBUROS.  NACIONAL</t>
  </si>
  <si>
    <t>2018011000350</t>
  </si>
  <si>
    <t>C-2103-1900-8</t>
  </si>
  <si>
    <t>FORTALECIMIENTO A LA GESTION DEL MONITOREO, SEGUIMIENTO Y CONTROL A LOS COMBUSTIBLES LIQUIDOS DERIVADOS DEL PETROLEO Y OTROS PRODUCTOS DE TIPO RESIDUAL DE HIDROCARBUROS NACIONAL</t>
  </si>
  <si>
    <t>Subtotal hidrocarburos</t>
  </si>
  <si>
    <t>C-2102-1900-6</t>
  </si>
  <si>
    <t>ENERGIA</t>
  </si>
  <si>
    <t>DISTRIBUCIÓN DE RECURSOS PARA PAGOS POR MENORES TARIFAS SECTOR ELÉCTRICO  NACIONAL</t>
  </si>
  <si>
    <t>2018011000684</t>
  </si>
  <si>
    <t>C-2102-1900-8</t>
  </si>
  <si>
    <t>DISTRIBUCIÓN DE SUBSIDIOS PARA USUARIOS UBICADOS EN ZONAS ESPECIALES DEL SISTEMA INTERCONECTADO  NACIONAL</t>
  </si>
  <si>
    <t>2018011000680</t>
  </si>
  <si>
    <t>C-2102-1900-11</t>
  </si>
  <si>
    <t>MEJORAMIENTO DEL SERVICIO DE ENERGIA ELECTRICA EN LAS ZONAS RURALES DEL TERRITORIO  NACIONAL</t>
  </si>
  <si>
    <t>2018011001048</t>
  </si>
  <si>
    <t>C-2102-1900-15</t>
  </si>
  <si>
    <t>AMPLIACION DE LA COBERTURA DEL SERVICIO DE ENERGIA ELECTRICA EN LAS ZONAS NO INTERCONECTADAS ZNI EN EL TERRITORIO 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</si>
  <si>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</si>
  <si>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</si>
  <si>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2018011001045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</si>
  <si>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</si>
  <si>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</si>
  <si>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C-2102-1900-12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</si>
  <si>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</si>
  <si>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</si>
  <si>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</si>
  <si>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Subtotal Energía</t>
  </si>
  <si>
    <t>C-2102-1900-14</t>
  </si>
  <si>
    <t>FORTALECIMIENTO DE LA GESTION EFICIENTE DE LA ENERGIA Y DESARROLLO DE LAS FUENTES NO CONVENCIONALES DE ENERGIA EN EL TERRITORIO  NACIONAL</t>
  </si>
  <si>
    <t>Subtotal Fenoge</t>
  </si>
  <si>
    <t xml:space="preserve">Total Viceministerio Energía </t>
  </si>
  <si>
    <t>C-2104-1900-19</t>
  </si>
  <si>
    <t>FORMALIZACION MINERA</t>
  </si>
  <si>
    <t>FORTALECIMIENTO DE LA GESTION INSTITUCIONAL PARA LA IMPLEMENTACION DE ACCIONES TENDIENTES A PERMITIR EL ACCESO A LA LEGALIDAD DE LA PEQUENA MINERIA EN EL TERRITORIO  NACIONAL</t>
  </si>
  <si>
    <t>C-2104-1900-17</t>
  </si>
  <si>
    <t>FORTALECIMIENTO DE POLÍTICAS ORIENTADAS A LA TRANSFORMACIÓN DEL SECTOR MINERO NACIONAL</t>
  </si>
  <si>
    <t>2020011000094</t>
  </si>
  <si>
    <t>C-2104-1900-18</t>
  </si>
  <si>
    <t>FORTALECIMIENTO DE LA POLITICA DE LA MINERIA DE SUBSISTENCIA EN EL TERRITORIO NACIONAL</t>
  </si>
  <si>
    <t xml:space="preserve">Subtotal Formalización Minera </t>
  </si>
  <si>
    <t>C-2104-1900-20</t>
  </si>
  <si>
    <t>FORTALECIMIENTO DE LA COMPETITIVIDAD INTERNACIONAL DE LOS PROYECTOS MINEROS A NIVEL  NACIONAL</t>
  </si>
  <si>
    <t xml:space="preserve">Subtotal Minería Empresarial </t>
  </si>
  <si>
    <t>C-2105-1900-12</t>
  </si>
  <si>
    <t>FORTALECIMIENTO DE LAS ACCIONES DE PREVENCION, MONITOREO Y CONTROL DE LA EXPLOTACION ILICITA DE MINERALES EN EL TERRITORIO  NACIONAL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</si>
  <si>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</si>
  <si>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</si>
  <si>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</si>
  <si>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</si>
  <si>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Subtotal BID</t>
  </si>
  <si>
    <t>C-2199-1900-25</t>
  </si>
  <si>
    <t>ADMINISTRATIVOS</t>
  </si>
  <si>
    <t>FORTALECIMIENTO DE LAS CAPACIDADES TECNOLÓGICAS DEL MINISTERIO DE MINAS Y ENERGÍA PARA FACILITAR EL USO, ACCESO Y APROVECHAMIENTO DE LA INFORMACIÓN MINERO ENERGÉTICA A NIVEL NACIONAL</t>
  </si>
  <si>
    <t>C-2199-1900-26</t>
  </si>
  <si>
    <t>MEJORAMIENTO EN LA DISPONIBILIDAD Y APROVECHAMIENTO DE LA INFORMACION DEL ARCHIVO CENTRAL POR PARTE DE LA CIUDADANIA Y USUARIOS INTERNOS DEL MINISTERIO.  BOGOTA</t>
  </si>
  <si>
    <t>C-2106-1900-12</t>
  </si>
  <si>
    <t>FORTALECIMIENTO DE LA PARTICIPACIÓN, TRANSPARENCIA Y COLABORACIÓN DE LOS CIUDADANOS Y PARTES INTERESADAS EN LA GESTIÓN DEL SECTOR MINERO ENERGÉTICO   NACIONAL</t>
  </si>
  <si>
    <t>2018011000687</t>
  </si>
  <si>
    <t>C-2199-1900-24</t>
  </si>
  <si>
    <t>IMPLANTACIÓN MODELO GESTION DE DOCUMENTOS ELECTRONICOS DE ARCHIVO EN EL MINISTERIO DE MINAS Y ENERGIA  BOGOTÁ</t>
  </si>
  <si>
    <t>2019011000154</t>
  </si>
  <si>
    <t>C-2199-1900-27</t>
  </si>
  <si>
    <t>FORTALECIMIENTO INSTITUCIONAL PARA LA IMPLEMENTACION DE MEJORES MEDIDAS DE SOSTENIBILIDAD AMBIENTAL EN LAS SEDES DEL MINISTERIO DE MINAS Y ENERGIA  BOGOTA</t>
  </si>
  <si>
    <t>Subtotal administrativos</t>
  </si>
  <si>
    <t>Total Secretaria General</t>
  </si>
  <si>
    <t>Total MME</t>
  </si>
  <si>
    <t>ANH - AGENCIA NACIONAL DE HIDROCARBUROS</t>
  </si>
  <si>
    <t>C-2106-1900-3</t>
  </si>
  <si>
    <t>IDENTIFICACION DE OPORTUNIDADES EXPLORATORIAS DE HIDROCARBUROS  NACIONAL</t>
  </si>
  <si>
    <t>2022011000066</t>
  </si>
  <si>
    <t>APOYO PARA LA VIABILIZACION DE LAS ACTIVIDADES DE EXPLORACION Y PRODUCCION DE HIDROCARBUROS A TRAVES DE LA ARTICULACION INSTITUCIONAL DE LA GESTION SOCIO AMBIENTAL  NACIONAL</t>
  </si>
  <si>
    <t>2022011000074</t>
  </si>
  <si>
    <t>C-2199-1900-3</t>
  </si>
  <si>
    <t>FORTALECIMIENTO DE LOS SISTEMAS DE SEGUIMIENTO A CONTRATOS, OPERACION Y GEOSERVICIOS, DE LA INFRAESTRUCTURA QUE LOS SOPORTA Y LA ADOPCION DE LINEAMIENTOS DE SEGURIDAD Y CALIDAD DE DATOS PARA EL APROVECHAMIENTO DE LOS RECURSOS HIDROCARBURIFEROS  NACIO</t>
  </si>
  <si>
    <t>2022011000096</t>
  </si>
  <si>
    <t>C-2103-1900-4</t>
  </si>
  <si>
    <t>FORTALECIMIENTO EN LA IMPLEMENTACIÓN DEL MODELO DE PROMOCIÓN PARA INCREMENTAR LA INVERSIÓN  NACIONAL</t>
  </si>
  <si>
    <t>2018011000108</t>
  </si>
  <si>
    <t>ANM - AGENCIA NACIONAL MINERA</t>
  </si>
  <si>
    <t>Gastos de Com. y Oper.</t>
  </si>
  <si>
    <t>C-2104-1900-9</t>
  </si>
  <si>
    <t>MEJORAMIENTO DE LOS ESTÁNDARES DE LA ACTIVIDAD MINERA A NIVEL  NACIONAL</t>
  </si>
  <si>
    <t>2019011000101</t>
  </si>
  <si>
    <t>C-2104-1900-10</t>
  </si>
  <si>
    <t>FORTALECIMIENTO DE LA FORMALIZACION Y TITULACION DE PEQUENOS Y MEDIANOS MINEROS A NIVEL  NACIONAL</t>
  </si>
  <si>
    <t>2022011000021</t>
  </si>
  <si>
    <t>C-2106-1900-1</t>
  </si>
  <si>
    <t>CONSOLIDACIÓN DEL SISTEMA INTEGRAL DE GESTIÓN MINERA A NIVEL NACIONAL</t>
  </si>
  <si>
    <t>2020011000088</t>
  </si>
  <si>
    <t>C-2104-1900-11</t>
  </si>
  <si>
    <t>CONSTRUCCION DE CONOCIMIENTO PARA LA GESTION DE RIESGOS MINEROS Y AUMENTO DE LA CAPACIDAD DE RESPUESTA SEGURA EN LA ATENCION DE EMERGENCIAS MINERAS EN EL TERRITORIO  NACIONAL</t>
  </si>
  <si>
    <t>2022011000050</t>
  </si>
  <si>
    <t>C-2199-1900-5</t>
  </si>
  <si>
    <t>FORTALECIMIENTO DE LOS SERVICIOS DE LA ANM SOPORTADOS EN LAS TECNOLOGÍAS DE LA INFORMACIÓN Y LAS COMUNICACIONES  BOGOTÁ</t>
  </si>
  <si>
    <t>2018011001062</t>
  </si>
  <si>
    <t>C-2199-1900-6</t>
  </si>
  <si>
    <t>FORTALECIMIENTO DEL DESEMPEÑO INSTITUCIONAL DE LA ANM A NIVEL NACIONAL</t>
  </si>
  <si>
    <t>2020011000096</t>
  </si>
  <si>
    <t>C-2104-1900-8</t>
  </si>
  <si>
    <t>FORTALECIMIENTO DE LOS MECANISMOS DE PROMOCIÓN DEL SECTOR MINERO  NACIONAL</t>
  </si>
  <si>
    <t>2018011000418</t>
  </si>
  <si>
    <t>FORTALECIMIENTO DE LA INFRAESTRUCTURA FÍSICA DE LA AGENCIA NACIONAL DE MINERÍA A NIVEL  NACIONAL</t>
  </si>
  <si>
    <t>2017011000332</t>
  </si>
  <si>
    <t>CREG - COMISION DE REGULACION DE ENERGIA Y GAS</t>
  </si>
  <si>
    <t>C-2106-1900-6</t>
  </si>
  <si>
    <t>ESTUDIOS Y ANÁLISIS PARA LA ADOPCIÓN DE MEDIDAS REGULATORIAS REQUERIDAS POR LOS SECTORES DE ENERGÍA ELÉCTRICA, GAS COMBUSTIBLE Y COMBUSTIBLES LÍQUIDOS A NIVEL NACIONAL</t>
  </si>
  <si>
    <t>2020011000006</t>
  </si>
  <si>
    <t>C-2199-1900-4</t>
  </si>
  <si>
    <t xml:space="preserve">MEJORAMIENTO  Y MODERNIZACIÓN DE LAS TICS DE LA CREG A NIVEL  NACIONAL </t>
  </si>
  <si>
    <t>2018011000116</t>
  </si>
  <si>
    <t>FORTALECIMIENTO INSTITUCIONAL A PARTIR DEL APRENDIZAJE ORGANIZACIONAL A NIVEL  NACIONAL - [PREVIO CONCEPTO DNP]</t>
  </si>
  <si>
    <t>2018011000122</t>
  </si>
  <si>
    <t>C-2106-1900-4</t>
  </si>
  <si>
    <t>DIVULGACIÓN DE LA REGULACIÓN A LA CIUDADANÍA A NIVEL  NACIONAL</t>
  </si>
  <si>
    <t>2018011000117</t>
  </si>
  <si>
    <t>IPSE - INSTITUTO DE PLANIFICACION Y PROMOCION DE SOLUCIONES ENERGETICAS EN ZONAS NO INTERCONECTADAS</t>
  </si>
  <si>
    <t>C-2102-1900-5</t>
  </si>
  <si>
    <t>DESARROLLO E IMPLEMENTACIÓN DE PROYECTOS ENERGÉTICOS SOSTENIBLES EN LAS ZONAS NO INTERCONECTADAS, ZNI  NACIONAL</t>
  </si>
  <si>
    <t>2018011000873</t>
  </si>
  <si>
    <t>C-2102-1900-4</t>
  </si>
  <si>
    <t>DISEÑO Y ESTRUCTURACIÓN DE  SOLUCIONES TECNOLÓGICAS APROPIADAS DE GENERACIÓN DE ENERGÍA ELÉCTRICA EN LAS ZONAS NO INTERCONECTADAS DEL PAÍS   NACIONAL</t>
  </si>
  <si>
    <t>2018011000809</t>
  </si>
  <si>
    <t>FORTALECIMIENTO DE LAS TECNOLOGIAS DE LA INFORMACION Y LAS COMUNICACIONES DE IPSE COMO REFERENTE DE INFORMACION PARA LAS ZONAS NO INTERCONECTADAS - IPSE BOGOTA</t>
  </si>
  <si>
    <t>2019011000150</t>
  </si>
  <si>
    <t>FORTALECIMIENTO FORTALECIMIENTO DE LA GESTIÓN INSTITUCIONAL DEL IPSE   BOGOTÁ</t>
  </si>
  <si>
    <t>2019011000156</t>
  </si>
  <si>
    <t>ACTUALIZACIÓN AMPLIACIÓN DE LA COBERTURA DE TELEMETRÍA Y MONITOREO DE VARIABLES ENERGÉTICAS EN LAS ZONAS NO INTERCONECTADAS.  NACIONAL</t>
  </si>
  <si>
    <t>2018011001052</t>
  </si>
  <si>
    <t>C-2102-1900-7</t>
  </si>
  <si>
    <t>INVENTARIO ACTUALIZAR EL INVENTARIO DE LOS ACTIVOS ELÉCTRICOS DEL INSTITUTO DE PLANIFICACIÓN Y PROMOCIÓN DE SOLUCIONES ENERGÉTICAS IPSE   NACIONAL</t>
  </si>
  <si>
    <t>2018011000783</t>
  </si>
  <si>
    <t>FORMULACIÓN FORTALECER LA GESTIÓN Y DIVULGACIÓN DE INFORMACIÓN ENERGÉTICA A FAVOR DE LA COLOMBIA NO INTERCONECTADA.  NACIONAL</t>
  </si>
  <si>
    <t>2020011000122</t>
  </si>
  <si>
    <t>DISENO DE UNA HOJA DE RUTA PARA LA IMPLEMENTACION DE UN ESQUEMA DE MODERNIZACION DE LA OPERACION Y SUPERVISION DEL SERVICIO DE ENERGIA ELECTRICA EN LAS ZONAS NO INTERCONECTADAS DE COLOMBIA  NACIONAL</t>
  </si>
  <si>
    <t>2022011000025</t>
  </si>
  <si>
    <t>SGC -SERVICIO GEOLOGICO COLOMBIANO</t>
  </si>
  <si>
    <t>C-2199-1900-10</t>
  </si>
  <si>
    <t>CONSTRUCCION E IMPLEMENTACION DE LA INFRAESTRUCTURA DEL CENTRO DE EXCELENCIA EN GEOCIENCIAS A NIVEL  NACIONAL</t>
  </si>
  <si>
    <t>2020011000135</t>
  </si>
  <si>
    <t>INVESTIGACIÓN Y DESARROLLO GEOCIENTÍFICO DE HIDROCARBUROS EN EL TERRITORIO  NACIONAL</t>
  </si>
  <si>
    <t>2017011000327</t>
  </si>
  <si>
    <t>AMPLIACIÓN DEL CONOCIMIENTO GEOCIENTÍFICO BÁSICO DEL TERRITORIO  NACIONAL</t>
  </si>
  <si>
    <t>2017011000324</t>
  </si>
  <si>
    <t>CONTRIBUCIÓN AL DESARROLLO DE LA GESTIÓN Y SEGURIDAD RADIOLÓGICA, NUCLEAR E ISOTÓPICA DE LOS LABORATORIOS E INSTALACIONES DEL SERVICIO GEOLÓGICO COLOMBIANO.  BOGOTÁ</t>
  </si>
  <si>
    <t>2018011001097</t>
  </si>
  <si>
    <t>C-2106-1900-16</t>
  </si>
  <si>
    <t>FORTALECIMIENTO DE LA CAPACIDAD DE ACCESO DEL SECTOR MINERO ENERGETICO A LOS PRODUCTOS Y SERVICIOS DEL BANCO DE INFORMACION PETROLERA - BIP  NACIONAL</t>
  </si>
  <si>
    <t>2022011000058</t>
  </si>
  <si>
    <t>FORTALECIMIENTO DE LA INVESTIGACIÓN Y CARACTERIZACIÓN DE MATERIALES GEOLÓGICOS EN TERRITORIO  NACIONAL</t>
  </si>
  <si>
    <t>2017011000325</t>
  </si>
  <si>
    <t>INVESTIGACIÓN MONITOREO Y EVALUACIÓN DE AMENAZAS GEOLÓGICAS DEL TERRITORIO  NACIONAL</t>
  </si>
  <si>
    <t>2017011000323</t>
  </si>
  <si>
    <t>C-2106-1900-7</t>
  </si>
  <si>
    <t>AMPLIACIÓN DEL CONOCIMIENTO DEL POTENCIAL MINERAL EN EL TERRITORIO  NACIONAL</t>
  </si>
  <si>
    <t>2017011000316</t>
  </si>
  <si>
    <t>MODERNIZACIÓN DE LOS DATACENTER PRINCIPAL Y ALTERNO DEL SERVICIO GEOLÓGICO COLOMBIANO  NACIONAL</t>
  </si>
  <si>
    <t>2018011001143</t>
  </si>
  <si>
    <t>FORTALECIMIENTO INSTITUCIONAL DEL SERVICIO GEOLÓGICO COLOMBIANO A NIVEL   NACIONAL - [PREVIO CONCEPTO  DNP]</t>
  </si>
  <si>
    <t>2017011000335</t>
  </si>
  <si>
    <t>FORTALECIMIENTO DE LA GESTIÓN ESTRATÉGICA INTEGRAL DEL SERVICIO GEOLÓGICO COLOMBIANO A NIVEL  NACIONAL</t>
  </si>
  <si>
    <t>2017011000317</t>
  </si>
  <si>
    <t>C-2199-1900-9</t>
  </si>
  <si>
    <t>FORTALECIMIENTO IMPLEMENTACION DEL SEGUNDO CICLO DE ARQUITECTURA EMPRESARIAL PARA EL MEJORAMIENTO EN USO, DISPONIBILIDAD Y APROVECHAMIENTO DE LA INFORMACION DE LOS PROCESOS DEL SGC  NACIONAL</t>
  </si>
  <si>
    <t>2021011000113</t>
  </si>
  <si>
    <t>C-2199-1900-8</t>
  </si>
  <si>
    <t>MODERNIZACIÓN DEL SISTEMA DE GESTIÓN Y CONTROL DE INVENTARIOS Y ALMACÉN A NIVEL NACIONAL</t>
  </si>
  <si>
    <t>2019011000293</t>
  </si>
  <si>
    <t>C-2199-1900-7</t>
  </si>
  <si>
    <t>FORMACIÓN Y DESARROLLO DEL TALENTO HUMANO DEL SERVICIO GEOLÓGICO COLOMBIANO A NIVEL NACIONAL</t>
  </si>
  <si>
    <t>2019011000294</t>
  </si>
  <si>
    <t>C-2106-1900-15</t>
  </si>
  <si>
    <t>MODERNIZACIÓN DE LOS SERVICIOS DE MUSEO GEOLÓGICO E INVESTIGACIONES ASOCIADAS A NIVEL NACIONAL</t>
  </si>
  <si>
    <t>2019011000292</t>
  </si>
  <si>
    <t>UPME - UNIDAD DE PLANEACION MINERO ENERGETICA</t>
  </si>
  <si>
    <t>IMPLEMENTACIÓN DE ACCIONES PARA LA CONFIABILIDAD DEL SUBSECTOR ELÉCTRICO A NIVEL  NACIONAL</t>
  </si>
  <si>
    <t>2019011000085</t>
  </si>
  <si>
    <t>FORTALECIMIENTO DE LOS SERVICIOS DIGITALES AUMENTANDO LA CAPACIDAD PARA LA TRANSFORMACION DIGITAL E INTERACCION CON EL CIUDADANO   NACIONAL-[PREVIO CONCEPTO  DNP]</t>
  </si>
  <si>
    <t>2022011000098</t>
  </si>
  <si>
    <t>ASESORIA PARA LA SEGURIDAD ENERGÉTICA Y EL SEGUIMIENTO DEL  PEN  A NIVEL  NACIONAL</t>
  </si>
  <si>
    <t>2019011000088</t>
  </si>
  <si>
    <t>FORTALECIMIENTO DEL LEVANTAMIENTO, GESTION Y APROPIACION DE LA INFORMACION PARA LA PLANEACION  DEL SECTOR MINERO ENERGETICO CON ENFOQUE TERRITORIAL  NACIONAL-[PREVIO CONCEPTO  DNP]</t>
  </si>
  <si>
    <t>2022011000080</t>
  </si>
  <si>
    <t>C-2103-1900-1</t>
  </si>
  <si>
    <t>ASESORIA PARA LA PLANEACIÓN DE ABASTECIMIENTO Y CONFIABILIDAD DEL SUB SECTOR DE HIDROCARBUROS A NIVEL  NACIONAL</t>
  </si>
  <si>
    <t>2019011000089</t>
  </si>
  <si>
    <t>FORTALECIMIENTO DE LA PERCEPCION DE LA CIUDADANIA FRENTE A LOS PRODUCTOS Y SERVICIOS PRESTADOS POR LA UPME   NACIONAL-[PREVIO CONCEPTO  DNP]</t>
  </si>
  <si>
    <t>2022011000078</t>
  </si>
  <si>
    <t>C-2105-1900-3</t>
  </si>
  <si>
    <t>DESARROLLO DE ESTRATEGIAS PARA DOTAR DE SENTIDO SOCIAL Y AMBIENTAL LA PLANEACIÓN MINERO ENERGÉTICA A NIVEL  NACIONAL</t>
  </si>
  <si>
    <t>2019011000084</t>
  </si>
  <si>
    <t>ASESORÍA PARA PROMOVER EL DESARROLLO SOSTENIBLE Y LA COMPETITIVIDAD DEL SECTOR MINERO NACIONAL</t>
  </si>
  <si>
    <t>2019011000300</t>
  </si>
  <si>
    <t>C-2102-1900-3</t>
  </si>
  <si>
    <t>ASESORIA PARA LA EQUIDAD Y CONECTIVIDAD ENERGÉTICA A NIVEL  NACIONAL</t>
  </si>
  <si>
    <t>Mayo</t>
  </si>
  <si>
    <t>INFORME DE EJECUCIÓN No. 022-2023 (Con Subsidios)
(30 de Abril de 2023)
Generado el 23 de Mayo de 2023 10:33 AM
El % de ejecución = (Oblig.  /Aprop. Vigente) * 100</t>
  </si>
  <si>
    <t>INFORME DE EJECUCIÓN PRESUPUESTAL 
Abril 2023 - Minenergía</t>
  </si>
  <si>
    <t>INFORME DE EJECUCIÓN PRESUPUESTAL 
Abril 2023 - ANH</t>
  </si>
  <si>
    <t>INFORME DE EJECUCIÓN PRESUPUESTAL 
Abril 2023 - ANM</t>
  </si>
  <si>
    <t>INFORME DE EJECUCIÓN PRESUPUESTAL 
Abril 2023 - CREG</t>
  </si>
  <si>
    <t>INFORME DE EJECUCIÓN PRESUPUESTAL 
Abril 2023 - IPSE</t>
  </si>
  <si>
    <t>INFORME DE EJECUCIÓN PRESUPUESTAL 
Abril 2023 - SGC</t>
  </si>
  <si>
    <t>INFORME DE EJECUCIÓN PRESUPUESTAL 
Abril 2023 - UPME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</si>
</sst>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1" formatCode="_(&quot;$&quot;\ * #,##0.00_);_(&quot;$&quot;\ * \(#,##0.00\);_(&quot;$&quot;\ * &quot;-&quot;??_);_(@_)"/>
    <numFmt numFmtId="172" formatCode="0.0%"/>
    <numFmt numFmtId="173" formatCode="_(&quot;$&quot;\ * #,##0_);_(&quot;$&quot;\ * \(#,##0\);_(&quot;$&quot;\ * &quot;-&quot;??_);_(@_)"/>
    <numFmt numFmtId="174" formatCode="#,##0_ ;\-#,##0\ "/>
    <numFmt numFmtId="175" formatCode="_(* #,##0_);_(* \(#,##0\);_(* &quot;-&quot;??_);_(@_)"/>
    <numFmt numFmtId="176" formatCode="#,##0.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sz val="14"/>
      <name val="Calibri"/>
      <family val="2"/>
    </font>
    <font>
      <b/>
      <sz val="2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</fills>
  <borders count="36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0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0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0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170" fontId="26" fillId="2" borderId="0" xfId="7" applyNumberFormat="1" applyFont="1" applyFill="1" applyBorder="1" applyAlignment="1">
      <alignment horizontal="justify" vertical="center" wrapText="1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166" fontId="23" fillId="2" borderId="0" xfId="0" applyNumberFormat="1" applyFont="1" applyFill="1" applyAlignment="1">
      <alignment horizontal="center" vertical="center"/>
    </xf>
    <xf numFmtId="43" fontId="26" fillId="0" borderId="9" xfId="7" applyFont="1" applyFill="1" applyBorder="1" applyAlignment="1">
      <alignment horizontal="center" vertical="center"/>
    </xf>
    <xf numFmtId="170" fontId="21" fillId="0" borderId="0" xfId="7" applyNumberFormat="1" applyFont="1" applyFill="1" applyBorder="1" applyAlignment="1">
      <alignment vertical="center"/>
    </xf>
    <xf numFmtId="170" fontId="23" fillId="0" borderId="0" xfId="7" applyNumberFormat="1" applyFont="1" applyBorder="1" applyAlignment="1">
      <alignment vertical="center"/>
    </xf>
    <xf numFmtId="170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31" fillId="6" borderId="0" xfId="1" applyFont="1" applyFill="1" applyAlignment="1">
      <alignment horizontal="center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70" fontId="31" fillId="6" borderId="0" xfId="7" applyNumberFormat="1" applyFont="1" applyFill="1" applyBorder="1" applyAlignment="1">
      <alignment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0" fontId="33" fillId="7" borderId="15" xfId="1" applyFont="1" applyFill="1" applyBorder="1" applyAlignment="1">
      <alignment horizontal="center" vertical="center" wrapText="1"/>
    </xf>
    <xf numFmtId="0" fontId="33" fillId="7" borderId="16" xfId="1" applyFont="1" applyFill="1" applyBorder="1" applyAlignment="1">
      <alignment horizontal="center" vertical="center" wrapText="1"/>
    </xf>
    <xf numFmtId="0" fontId="34" fillId="0" borderId="0" xfId="1" applyFont="1"/>
    <xf numFmtId="172" fontId="3" fillId="0" borderId="0" xfId="11" applyNumberFormat="1" applyFont="1"/>
    <xf numFmtId="10" fontId="3" fillId="0" borderId="0" xfId="1" applyNumberFormat="1" applyFont="1"/>
    <xf numFmtId="172" fontId="3" fillId="0" borderId="0" xfId="1" applyNumberFormat="1" applyFont="1"/>
    <xf numFmtId="172" fontId="3" fillId="2" borderId="0" xfId="1" applyNumberFormat="1" applyFont="1" applyFill="1"/>
    <xf numFmtId="0" fontId="3" fillId="0" borderId="0" xfId="1" applyFont="1" applyAlignment="1">
      <alignment wrapText="1"/>
    </xf>
    <xf numFmtId="0" fontId="3" fillId="2" borderId="0" xfId="1" applyFont="1" applyFill="1"/>
    <xf numFmtId="0" fontId="3" fillId="2" borderId="0" xfId="1" applyFont="1" applyFill="1" applyAlignment="1">
      <alignment wrapText="1"/>
    </xf>
    <xf numFmtId="172" fontId="3" fillId="2" borderId="0" xfId="11" applyNumberFormat="1" applyFont="1" applyFill="1"/>
    <xf numFmtId="10" fontId="3" fillId="2" borderId="0" xfId="1" applyNumberFormat="1" applyFont="1" applyFill="1"/>
    <xf numFmtId="0" fontId="33" fillId="7" borderId="0" xfId="1" applyFont="1" applyFill="1" applyAlignment="1">
      <alignment vertical="top" wrapText="1"/>
    </xf>
    <xf numFmtId="0" fontId="36" fillId="2" borderId="0" xfId="1" applyFont="1" applyFill="1"/>
    <xf numFmtId="0" fontId="36" fillId="2" borderId="0" xfId="1" applyFont="1" applyFill="1" applyAlignment="1">
      <alignment wrapText="1"/>
    </xf>
    <xf numFmtId="172" fontId="37" fillId="2" borderId="0" xfId="1" applyNumberFormat="1" applyFont="1" applyFill="1"/>
    <xf numFmtId="0" fontId="3" fillId="0" borderId="18" xfId="1" applyFont="1" applyBorder="1"/>
    <xf numFmtId="0" fontId="39" fillId="0" borderId="19" xfId="1" applyFont="1" applyBorder="1" applyAlignment="1" applyProtection="1">
      <alignment horizontal="center" vertical="center" wrapText="1" readingOrder="1"/>
      <protection locked="0"/>
    </xf>
    <xf numFmtId="0" fontId="39" fillId="0" borderId="20" xfId="1" applyFont="1" applyBorder="1" applyAlignment="1" applyProtection="1">
      <alignment horizontal="center" vertical="center" wrapText="1" readingOrder="1"/>
      <protection locked="0"/>
    </xf>
    <xf numFmtId="0" fontId="3" fillId="0" borderId="16" xfId="1" applyFont="1" applyBorder="1"/>
    <xf numFmtId="0" fontId="40" fillId="7" borderId="21" xfId="1" applyFont="1" applyFill="1" applyBorder="1" applyAlignment="1">
      <alignment horizontal="center" vertical="center" wrapText="1"/>
    </xf>
    <xf numFmtId="0" fontId="40" fillId="7" borderId="22" xfId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 wrapText="1"/>
    </xf>
    <xf numFmtId="164" fontId="40" fillId="7" borderId="22" xfId="2" applyFont="1" applyFill="1" applyBorder="1" applyAlignment="1">
      <alignment horizontal="center" vertical="center" wrapText="1"/>
    </xf>
    <xf numFmtId="172" fontId="40" fillId="7" borderId="22" xfId="11" applyNumberFormat="1" applyFont="1" applyFill="1" applyBorder="1" applyAlignment="1">
      <alignment horizontal="center" vertical="center" wrapText="1"/>
    </xf>
    <xf numFmtId="10" fontId="40" fillId="7" borderId="22" xfId="2" applyNumberFormat="1" applyFont="1" applyFill="1" applyBorder="1" applyAlignment="1">
      <alignment horizontal="center" vertical="center" wrapText="1"/>
    </xf>
    <xf numFmtId="172" fontId="40" fillId="7" borderId="22" xfId="2" applyNumberFormat="1" applyFont="1" applyFill="1" applyBorder="1" applyAlignment="1">
      <alignment horizontal="center" vertical="center" wrapText="1"/>
    </xf>
    <xf numFmtId="0" fontId="3" fillId="0" borderId="24" xfId="1" applyFont="1" applyBorder="1"/>
    <xf numFmtId="0" fontId="33" fillId="7" borderId="21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 wrapText="1"/>
    </xf>
    <xf numFmtId="10" fontId="41" fillId="8" borderId="22" xfId="3" applyNumberFormat="1" applyFont="1" applyFill="1" applyBorder="1" applyAlignment="1">
      <alignment horizontal="center" vertical="center" wrapText="1"/>
    </xf>
    <xf numFmtId="3" fontId="18" fillId="7" borderId="22" xfId="1" applyNumberFormat="1" applyFont="1" applyFill="1" applyBorder="1" applyAlignment="1">
      <alignment horizontal="center" vertical="center" wrapText="1"/>
    </xf>
    <xf numFmtId="172" fontId="18" fillId="7" borderId="22" xfId="3" applyNumberFormat="1" applyFont="1" applyFill="1" applyBorder="1" applyAlignment="1">
      <alignment horizontal="center" vertical="center" wrapText="1"/>
    </xf>
    <xf numFmtId="0" fontId="42" fillId="0" borderId="21" xfId="1" applyFont="1" applyBorder="1" applyAlignment="1">
      <alignment horizontal="center" vertical="center"/>
    </xf>
    <xf numFmtId="0" fontId="42" fillId="0" borderId="22" xfId="1" applyFont="1" applyBorder="1" applyAlignment="1">
      <alignment horizontal="center" vertical="center" wrapText="1"/>
    </xf>
    <xf numFmtId="172" fontId="41" fillId="0" borderId="22" xfId="11" applyNumberFormat="1" applyFont="1" applyFill="1" applyBorder="1" applyAlignment="1">
      <alignment horizontal="center" vertical="center" wrapText="1"/>
    </xf>
    <xf numFmtId="3" fontId="41" fillId="0" borderId="22" xfId="1" applyNumberFormat="1" applyFont="1" applyBorder="1" applyAlignment="1">
      <alignment horizontal="center" vertical="center"/>
    </xf>
    <xf numFmtId="172" fontId="41" fillId="0" borderId="22" xfId="11" applyNumberFormat="1" applyFont="1" applyFill="1" applyBorder="1" applyAlignment="1">
      <alignment horizontal="center" vertical="center"/>
    </xf>
    <xf numFmtId="3" fontId="3" fillId="0" borderId="0" xfId="1" applyNumberFormat="1" applyFont="1"/>
    <xf numFmtId="0" fontId="42" fillId="0" borderId="21" xfId="1" applyFont="1" applyBorder="1" applyAlignment="1">
      <alignment horizontal="center" vertical="center" wrapText="1"/>
    </xf>
    <xf numFmtId="0" fontId="3" fillId="0" borderId="22" xfId="1" applyFont="1" applyBorder="1"/>
    <xf numFmtId="0" fontId="33" fillId="7" borderId="23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/>
    </xf>
    <xf numFmtId="10" fontId="43" fillId="9" borderId="22" xfId="3" applyNumberFormat="1" applyFont="1" applyFill="1" applyBorder="1" applyAlignment="1">
      <alignment horizontal="center" vertical="center" wrapText="1"/>
    </xf>
    <xf numFmtId="3" fontId="18" fillId="7" borderId="22" xfId="4" applyNumberFormat="1" applyFont="1" applyFill="1" applyBorder="1" applyAlignment="1">
      <alignment horizontal="center" vertical="center"/>
    </xf>
    <xf numFmtId="0" fontId="42" fillId="0" borderId="23" xfId="1" applyFont="1" applyBorder="1" applyAlignment="1">
      <alignment horizontal="center" vertical="center" wrapText="1"/>
    </xf>
    <xf numFmtId="3" fontId="41" fillId="2" borderId="22" xfId="4" applyNumberFormat="1" applyFont="1" applyFill="1" applyBorder="1" applyAlignment="1">
      <alignment horizontal="center" vertical="center"/>
    </xf>
    <xf numFmtId="172" fontId="43" fillId="10" borderId="22" xfId="3" applyNumberFormat="1" applyFont="1" applyFill="1" applyBorder="1" applyAlignment="1">
      <alignment horizontal="center" vertical="center" wrapText="1"/>
    </xf>
    <xf numFmtId="0" fontId="3" fillId="0" borderId="26" xfId="1" applyFont="1" applyBorder="1"/>
    <xf numFmtId="0" fontId="3" fillId="0" borderId="27" xfId="1" applyFont="1" applyBorder="1"/>
    <xf numFmtId="172" fontId="44" fillId="0" borderId="0" xfId="11" applyNumberFormat="1" applyFont="1" applyFill="1"/>
    <xf numFmtId="10" fontId="44" fillId="0" borderId="0" xfId="1" applyNumberFormat="1" applyFont="1"/>
    <xf numFmtId="172" fontId="44" fillId="0" borderId="0" xfId="1" applyNumberFormat="1" applyFont="1"/>
    <xf numFmtId="0" fontId="44" fillId="2" borderId="0" xfId="1" applyFont="1" applyFill="1"/>
    <xf numFmtId="10" fontId="44" fillId="2" borderId="0" xfId="1" applyNumberFormat="1" applyFont="1" applyFill="1"/>
    <xf numFmtId="172" fontId="44" fillId="2" borderId="0" xfId="1" applyNumberFormat="1" applyFont="1" applyFill="1"/>
    <xf numFmtId="3" fontId="3" fillId="2" borderId="0" xfId="1" applyNumberFormat="1" applyFont="1" applyFill="1"/>
    <xf numFmtId="0" fontId="36" fillId="0" borderId="21" xfId="1" applyFont="1" applyBorder="1" applyAlignment="1">
      <alignment horizontal="center" vertical="center"/>
    </xf>
    <xf numFmtId="0" fontId="36" fillId="0" borderId="22" xfId="1" applyFont="1" applyBorder="1" applyAlignment="1">
      <alignment horizontal="center" vertical="center" wrapText="1"/>
    </xf>
    <xf numFmtId="10" fontId="41" fillId="9" borderId="22" xfId="3" applyNumberFormat="1" applyFont="1" applyFill="1" applyBorder="1" applyAlignment="1">
      <alignment horizontal="center" vertical="center" wrapText="1"/>
    </xf>
    <xf numFmtId="3" fontId="18" fillId="7" borderId="22" xfId="1" applyNumberFormat="1" applyFont="1" applyFill="1" applyBorder="1" applyAlignment="1">
      <alignment horizontal="center" vertical="center"/>
    </xf>
    <xf numFmtId="172" fontId="45" fillId="2" borderId="0" xfId="1" applyNumberFormat="1" applyFont="1" applyFill="1"/>
    <xf numFmtId="169" fontId="44" fillId="2" borderId="0" xfId="1" applyNumberFormat="1" applyFont="1" applyFill="1"/>
    <xf numFmtId="3" fontId="44" fillId="2" borderId="0" xfId="1" applyNumberFormat="1" applyFont="1" applyFill="1"/>
    <xf numFmtId="172" fontId="44" fillId="2" borderId="0" xfId="11" applyNumberFormat="1" applyFont="1" applyFill="1"/>
    <xf numFmtId="3" fontId="46" fillId="2" borderId="0" xfId="1" applyNumberFormat="1" applyFont="1" applyFill="1"/>
    <xf numFmtId="172" fontId="46" fillId="2" borderId="0" xfId="11" applyNumberFormat="1" applyFont="1" applyFill="1"/>
    <xf numFmtId="10" fontId="46" fillId="2" borderId="0" xfId="1" applyNumberFormat="1" applyFont="1" applyFill="1"/>
    <xf numFmtId="172" fontId="41" fillId="0" borderId="22" xfId="3" applyNumberFormat="1" applyFont="1" applyFill="1" applyBorder="1" applyAlignment="1">
      <alignment horizontal="center" vertical="center" wrapText="1"/>
    </xf>
    <xf numFmtId="172" fontId="41" fillId="0" borderId="22" xfId="1" applyNumberFormat="1" applyFont="1" applyBorder="1" applyAlignment="1">
      <alignment horizontal="center" vertical="center"/>
    </xf>
    <xf numFmtId="10" fontId="41" fillId="0" borderId="22" xfId="3" applyNumberFormat="1" applyFont="1" applyFill="1" applyBorder="1" applyAlignment="1">
      <alignment horizontal="center" vertical="center"/>
    </xf>
    <xf numFmtId="172" fontId="41" fillId="2" borderId="22" xfId="1" applyNumberFormat="1" applyFont="1" applyFill="1" applyBorder="1" applyAlignment="1">
      <alignment horizontal="center" vertical="center"/>
    </xf>
    <xf numFmtId="172" fontId="18" fillId="7" borderId="22" xfId="1" applyNumberFormat="1" applyFont="1" applyFill="1" applyBorder="1" applyAlignment="1">
      <alignment horizontal="center" vertical="center"/>
    </xf>
    <xf numFmtId="0" fontId="47" fillId="2" borderId="0" xfId="1" applyFont="1" applyFill="1"/>
    <xf numFmtId="0" fontId="47" fillId="2" borderId="0" xfId="1" applyFont="1" applyFill="1" applyAlignment="1">
      <alignment wrapText="1"/>
    </xf>
    <xf numFmtId="3" fontId="37" fillId="2" borderId="0" xfId="1" applyNumberFormat="1" applyFont="1" applyFill="1"/>
    <xf numFmtId="0" fontId="3" fillId="0" borderId="28" xfId="1" applyFont="1" applyBorder="1"/>
    <xf numFmtId="172" fontId="41" fillId="0" borderId="22" xfId="4" applyNumberFormat="1" applyFont="1" applyBorder="1" applyAlignment="1">
      <alignment horizontal="center" vertical="center"/>
    </xf>
    <xf numFmtId="172" fontId="41" fillId="13" borderId="22" xfId="4" applyNumberFormat="1" applyFont="1" applyFill="1" applyBorder="1" applyAlignment="1">
      <alignment horizontal="center" vertical="center"/>
    </xf>
    <xf numFmtId="172" fontId="18" fillId="7" borderId="22" xfId="4" applyNumberFormat="1" applyFont="1" applyFill="1" applyBorder="1" applyAlignment="1">
      <alignment horizontal="center" vertical="center"/>
    </xf>
    <xf numFmtId="169" fontId="3" fillId="2" borderId="0" xfId="1" applyNumberFormat="1" applyFont="1" applyFill="1"/>
    <xf numFmtId="172" fontId="41" fillId="10" borderId="22" xfId="3" applyNumberFormat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48" fillId="0" borderId="29" xfId="0" applyFont="1" applyBorder="1" applyAlignment="1">
      <alignment horizontal="left" vertical="center" wrapText="1" readingOrder="1"/>
    </xf>
    <xf numFmtId="0" fontId="43" fillId="9" borderId="22" xfId="3" applyNumberFormat="1" applyFont="1" applyFill="1" applyBorder="1" applyAlignment="1">
      <alignment horizontal="center" vertical="center" wrapText="1"/>
    </xf>
    <xf numFmtId="10" fontId="41" fillId="0" borderId="22" xfId="3" applyNumberFormat="1" applyFont="1" applyFill="1" applyBorder="1" applyAlignment="1">
      <alignment horizontal="center" vertical="center" wrapText="1"/>
    </xf>
    <xf numFmtId="172" fontId="3" fillId="0" borderId="0" xfId="11" applyNumberFormat="1" applyFont="1" applyFill="1"/>
    <xf numFmtId="0" fontId="36" fillId="2" borderId="0" xfId="1" applyFont="1" applyFill="1" applyAlignment="1">
      <alignment horizontal="center" vertical="center" wrapText="1"/>
    </xf>
    <xf numFmtId="174" fontId="36" fillId="2" borderId="0" xfId="2" applyNumberFormat="1" applyFont="1" applyFill="1" applyBorder="1" applyAlignment="1">
      <alignment horizontal="center" vertical="center"/>
    </xf>
    <xf numFmtId="172" fontId="36" fillId="2" borderId="0" xfId="11" applyNumberFormat="1" applyFont="1" applyFill="1" applyBorder="1" applyAlignment="1">
      <alignment horizontal="center" vertical="center"/>
    </xf>
    <xf numFmtId="172" fontId="36" fillId="2" borderId="0" xfId="2" applyNumberFormat="1" applyFont="1" applyFill="1" applyBorder="1" applyAlignment="1">
      <alignment horizontal="center" vertical="center"/>
    </xf>
    <xf numFmtId="0" fontId="3" fillId="0" borderId="21" xfId="1" applyFont="1" applyBorder="1"/>
    <xf numFmtId="0" fontId="3" fillId="2" borderId="22" xfId="1" applyFont="1" applyFill="1" applyBorder="1"/>
    <xf numFmtId="0" fontId="3" fillId="2" borderId="21" xfId="1" applyFont="1" applyFill="1" applyBorder="1"/>
    <xf numFmtId="0" fontId="3" fillId="0" borderId="30" xfId="1" applyFont="1" applyBorder="1" applyAlignment="1">
      <alignment horizontal="justify" vertical="center"/>
    </xf>
    <xf numFmtId="1" fontId="3" fillId="0" borderId="30" xfId="1" applyNumberFormat="1" applyFont="1" applyBorder="1" applyAlignment="1">
      <alignment horizontal="justify" vertical="center"/>
    </xf>
    <xf numFmtId="172" fontId="44" fillId="0" borderId="22" xfId="11" applyNumberFormat="1" applyFont="1" applyFill="1" applyBorder="1" applyAlignment="1">
      <alignment horizontal="center" vertical="center" wrapText="1"/>
    </xf>
    <xf numFmtId="10" fontId="44" fillId="0" borderId="22" xfId="3" applyNumberFormat="1" applyFont="1" applyFill="1" applyBorder="1" applyAlignment="1">
      <alignment horizontal="center" vertical="center" wrapText="1"/>
    </xf>
    <xf numFmtId="3" fontId="44" fillId="0" borderId="22" xfId="1" applyNumberFormat="1" applyFont="1" applyBorder="1" applyAlignment="1">
      <alignment horizontal="center" vertical="center"/>
    </xf>
    <xf numFmtId="172" fontId="44" fillId="0" borderId="22" xfId="11" applyNumberFormat="1" applyFont="1" applyFill="1" applyBorder="1" applyAlignment="1">
      <alignment horizontal="center" vertical="center"/>
    </xf>
    <xf numFmtId="10" fontId="44" fillId="0" borderId="22" xfId="3" applyNumberFormat="1" applyFont="1" applyFill="1" applyBorder="1" applyAlignment="1">
      <alignment horizontal="center" vertical="center"/>
    </xf>
    <xf numFmtId="3" fontId="44" fillId="12" borderId="22" xfId="1" applyNumberFormat="1" applyFont="1" applyFill="1" applyBorder="1" applyAlignment="1">
      <alignment horizontal="center" vertical="center"/>
    </xf>
    <xf numFmtId="10" fontId="18" fillId="7" borderId="22" xfId="11" applyNumberFormat="1" applyFont="1" applyFill="1" applyBorder="1" applyAlignment="1">
      <alignment vertical="center"/>
    </xf>
    <xf numFmtId="0" fontId="40" fillId="7" borderId="25" xfId="1" applyFont="1" applyFill="1" applyBorder="1" applyAlignment="1">
      <alignment horizontal="center" vertical="center" wrapText="1"/>
    </xf>
    <xf numFmtId="0" fontId="49" fillId="0" borderId="22" xfId="0" applyFont="1" applyBorder="1"/>
    <xf numFmtId="0" fontId="3" fillId="0" borderId="30" xfId="1" applyFont="1" applyBorder="1" applyAlignment="1">
      <alignment horizontal="justify" vertical="center" wrapText="1"/>
    </xf>
    <xf numFmtId="10" fontId="18" fillId="7" borderId="22" xfId="3" applyNumberFormat="1" applyFont="1" applyFill="1" applyBorder="1" applyAlignment="1">
      <alignment horizontal="center" vertical="center" wrapText="1"/>
    </xf>
    <xf numFmtId="10" fontId="18" fillId="7" borderId="22" xfId="3" applyNumberFormat="1" applyFont="1" applyFill="1" applyBorder="1" applyAlignment="1">
      <alignment horizontal="center" vertical="center"/>
    </xf>
    <xf numFmtId="0" fontId="3" fillId="0" borderId="25" xfId="1" applyFont="1" applyBorder="1" applyAlignment="1">
      <alignment horizontal="justify" vertical="center" wrapText="1"/>
    </xf>
    <xf numFmtId="0" fontId="3" fillId="0" borderId="31" xfId="1" applyFont="1" applyBorder="1" applyAlignment="1">
      <alignment horizontal="justify" vertical="center" wrapText="1"/>
    </xf>
    <xf numFmtId="1" fontId="3" fillId="0" borderId="22" xfId="1" applyNumberFormat="1" applyFont="1" applyBorder="1" applyAlignment="1">
      <alignment horizontal="justify" vertical="center"/>
    </xf>
    <xf numFmtId="10" fontId="44" fillId="0" borderId="30" xfId="3" applyNumberFormat="1" applyFont="1" applyFill="1" applyBorder="1" applyAlignment="1">
      <alignment horizontal="center" vertical="center"/>
    </xf>
    <xf numFmtId="172" fontId="44" fillId="0" borderId="30" xfId="11" applyNumberFormat="1" applyFont="1" applyFill="1" applyBorder="1" applyAlignment="1">
      <alignment horizontal="center" vertical="center"/>
    </xf>
    <xf numFmtId="10" fontId="18" fillId="7" borderId="23" xfId="3" applyNumberFormat="1" applyFont="1" applyFill="1" applyBorder="1" applyAlignment="1">
      <alignment horizontal="center" vertical="center" wrapText="1"/>
    </xf>
    <xf numFmtId="3" fontId="18" fillId="7" borderId="23" xfId="4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justify" vertical="center"/>
    </xf>
    <xf numFmtId="0" fontId="3" fillId="0" borderId="25" xfId="1" applyFont="1" applyBorder="1" applyAlignment="1">
      <alignment horizontal="justify" vertical="center"/>
    </xf>
    <xf numFmtId="172" fontId="44" fillId="0" borderId="25" xfId="11" applyNumberFormat="1" applyFont="1" applyFill="1" applyBorder="1" applyAlignment="1">
      <alignment horizontal="center" vertical="center"/>
    </xf>
    <xf numFmtId="10" fontId="44" fillId="0" borderId="25" xfId="3" applyNumberFormat="1" applyFont="1" applyFill="1" applyBorder="1" applyAlignment="1">
      <alignment horizontal="center" vertical="center"/>
    </xf>
    <xf numFmtId="0" fontId="33" fillId="7" borderId="25" xfId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left" vertical="center" readingOrder="1"/>
    </xf>
    <xf numFmtId="10" fontId="3" fillId="2" borderId="22" xfId="11" applyNumberFormat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justify" vertical="center"/>
    </xf>
    <xf numFmtId="172" fontId="44" fillId="0" borderId="31" xfId="11" applyNumberFormat="1" applyFont="1" applyFill="1" applyBorder="1" applyAlignment="1">
      <alignment horizontal="center" vertical="center"/>
    </xf>
    <xf numFmtId="10" fontId="44" fillId="0" borderId="31" xfId="3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justify" vertical="center" wrapText="1"/>
    </xf>
    <xf numFmtId="1" fontId="3" fillId="0" borderId="22" xfId="1" applyNumberFormat="1" applyFont="1" applyBorder="1" applyAlignment="1">
      <alignment horizontal="justify" vertical="center" wrapText="1"/>
    </xf>
    <xf numFmtId="0" fontId="33" fillId="7" borderId="22" xfId="1" applyFont="1" applyFill="1" applyBorder="1" applyAlignment="1">
      <alignment horizontal="center" vertical="center"/>
    </xf>
    <xf numFmtId="172" fontId="18" fillId="7" borderId="31" xfId="3" applyNumberFormat="1" applyFont="1" applyFill="1" applyBorder="1" applyAlignment="1">
      <alignment horizontal="center" vertical="center" wrapText="1"/>
    </xf>
    <xf numFmtId="0" fontId="3" fillId="2" borderId="31" xfId="1" applyFont="1" applyFill="1" applyBorder="1"/>
    <xf numFmtId="0" fontId="3" fillId="2" borderId="32" xfId="1" applyFont="1" applyFill="1" applyBorder="1"/>
    <xf numFmtId="0" fontId="46" fillId="2" borderId="0" xfId="5" applyFont="1" applyFill="1" applyAlignment="1">
      <alignment horizontal="right" vertical="center" wrapText="1" readingOrder="1"/>
    </xf>
    <xf numFmtId="0" fontId="46" fillId="2" borderId="0" xfId="5" applyFont="1" applyFill="1" applyAlignment="1">
      <alignment horizontal="right" vertical="center" wrapText="1"/>
    </xf>
    <xf numFmtId="3" fontId="41" fillId="0" borderId="22" xfId="4" applyNumberFormat="1" applyFont="1" applyFill="1" applyBorder="1" applyAlignment="1">
      <alignment horizontal="center" vertical="center"/>
    </xf>
    <xf numFmtId="0" fontId="42" fillId="0" borderId="22" xfId="1" applyFont="1" applyBorder="1" applyAlignment="1">
      <alignment horizontal="center" vertical="center"/>
    </xf>
    <xf numFmtId="0" fontId="41" fillId="0" borderId="22" xfId="11" applyNumberFormat="1" applyFont="1" applyFill="1" applyBorder="1" applyAlignment="1">
      <alignment horizontal="center" vertical="center" wrapText="1"/>
    </xf>
    <xf numFmtId="0" fontId="3" fillId="0" borderId="33" xfId="1" applyFont="1" applyBorder="1" applyAlignment="1">
      <alignment horizontal="justify" vertical="center" wrapText="1"/>
    </xf>
    <xf numFmtId="1" fontId="3" fillId="0" borderId="34" xfId="1" applyNumberFormat="1" applyFont="1" applyBorder="1" applyAlignment="1">
      <alignment horizontal="justify" vertical="center"/>
    </xf>
    <xf numFmtId="172" fontId="18" fillId="10" borderId="22" xfId="3" applyNumberFormat="1" applyFont="1" applyFill="1" applyBorder="1" applyAlignment="1">
      <alignment horizontal="center" vertical="center" wrapText="1"/>
    </xf>
    <xf numFmtId="0" fontId="3" fillId="0" borderId="35" xfId="1" applyFont="1" applyBorder="1" applyAlignment="1">
      <alignment horizontal="justify" vertical="center" wrapText="1"/>
    </xf>
    <xf numFmtId="0" fontId="3" fillId="0" borderId="34" xfId="1" applyFont="1" applyBorder="1" applyAlignment="1">
      <alignment horizontal="justify" vertical="center" wrapText="1"/>
    </xf>
    <xf numFmtId="172" fontId="18" fillId="14" borderId="22" xfId="11" applyNumberFormat="1" applyFont="1" applyFill="1" applyBorder="1" applyAlignment="1">
      <alignment horizontal="center" vertical="center"/>
    </xf>
    <xf numFmtId="0" fontId="3" fillId="0" borderId="15" xfId="1" applyFont="1" applyBorder="1"/>
    <xf numFmtId="0" fontId="3" fillId="2" borderId="22" xfId="1" applyFont="1" applyFill="1" applyBorder="1" applyAlignment="1">
      <alignment horizontal="justify" vertical="center"/>
    </xf>
    <xf numFmtId="0" fontId="3" fillId="2" borderId="31" xfId="1" applyFont="1" applyFill="1" applyBorder="1" applyAlignment="1">
      <alignment horizontal="justify" vertical="center"/>
    </xf>
    <xf numFmtId="172" fontId="3" fillId="2" borderId="0" xfId="11" applyNumberFormat="1" applyFont="1" applyFill="1" applyBorder="1"/>
    <xf numFmtId="3" fontId="41" fillId="11" borderId="22" xfId="4" applyNumberFormat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justify" vertical="center" wrapText="1"/>
    </xf>
    <xf numFmtId="0" fontId="49" fillId="0" borderId="0" xfId="0" applyFont="1"/>
    <xf numFmtId="0" fontId="33" fillId="2" borderId="0" xfId="1" applyFont="1" applyFill="1" applyAlignment="1">
      <alignment horizontal="center" vertical="center" wrapText="1"/>
    </xf>
    <xf numFmtId="3" fontId="33" fillId="2" borderId="0" xfId="4" applyNumberFormat="1" applyFont="1" applyFill="1" applyBorder="1" applyAlignment="1">
      <alignment horizontal="center" vertical="center"/>
    </xf>
    <xf numFmtId="172" fontId="33" fillId="2" borderId="0" xfId="11" applyNumberFormat="1" applyFont="1" applyFill="1" applyBorder="1" applyAlignment="1">
      <alignment horizontal="center" vertical="center" wrapText="1"/>
    </xf>
    <xf numFmtId="10" fontId="33" fillId="2" borderId="0" xfId="3" applyNumberFormat="1" applyFont="1" applyFill="1" applyBorder="1" applyAlignment="1">
      <alignment horizontal="center" vertical="center" wrapText="1"/>
    </xf>
    <xf numFmtId="172" fontId="33" fillId="2" borderId="0" xfId="3" applyNumberFormat="1" applyFont="1" applyFill="1" applyBorder="1" applyAlignment="1">
      <alignment horizontal="center" vertical="center" wrapText="1"/>
    </xf>
    <xf numFmtId="172" fontId="33" fillId="2" borderId="0" xfId="11" applyNumberFormat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justify" vertical="center" wrapText="1"/>
    </xf>
    <xf numFmtId="0" fontId="3" fillId="2" borderId="31" xfId="1" applyFont="1" applyFill="1" applyBorder="1" applyAlignment="1">
      <alignment horizontal="justify" vertical="center" wrapText="1"/>
    </xf>
    <xf numFmtId="1" fontId="3" fillId="0" borderId="31" xfId="1" applyNumberFormat="1" applyFont="1" applyBorder="1" applyAlignment="1">
      <alignment horizontal="justify" vertical="center" wrapText="1"/>
    </xf>
    <xf numFmtId="176" fontId="3" fillId="2" borderId="0" xfId="1" applyNumberFormat="1" applyFont="1" applyFill="1"/>
    <xf numFmtId="3" fontId="45" fillId="12" borderId="22" xfId="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left" vertical="center" wrapText="1"/>
    </xf>
    <xf numFmtId="0" fontId="44" fillId="0" borderId="0" xfId="1" applyFont="1"/>
    <xf numFmtId="41" fontId="8" fillId="0" borderId="4" xfId="6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41" fontId="31" fillId="6" borderId="0" xfId="6" applyFont="1" applyFill="1" applyBorder="1" applyAlignment="1">
      <alignment horizontal="center" vertical="center" wrapText="1"/>
    </xf>
    <xf numFmtId="0" fontId="27" fillId="6" borderId="0" xfId="1" applyFont="1" applyFill="1" applyAlignment="1">
      <alignment horizontal="center" vertical="center" textRotation="90" wrapText="1"/>
    </xf>
    <xf numFmtId="0" fontId="28" fillId="6" borderId="0" xfId="1" applyFont="1" applyFill="1" applyAlignment="1">
      <alignment horizontal="center" vertical="center" textRotation="90" wrapText="1"/>
    </xf>
    <xf numFmtId="0" fontId="18" fillId="6" borderId="0" xfId="1" applyFont="1" applyFill="1" applyAlignment="1">
      <alignment horizontal="center" vertical="center" wrapText="1"/>
    </xf>
    <xf numFmtId="41" fontId="18" fillId="6" borderId="0" xfId="6" applyFont="1" applyFill="1" applyBorder="1" applyAlignment="1">
      <alignment horizontal="center" vertical="center"/>
    </xf>
    <xf numFmtId="0" fontId="18" fillId="6" borderId="0" xfId="1" applyFont="1" applyFill="1" applyAlignment="1">
      <alignment horizontal="left" vertical="center" wrapText="1"/>
    </xf>
    <xf numFmtId="170" fontId="18" fillId="6" borderId="0" xfId="7" applyNumberFormat="1" applyFont="1" applyFill="1" applyBorder="1" applyAlignment="1">
      <alignment horizontal="center" vertical="center"/>
    </xf>
    <xf numFmtId="172" fontId="18" fillId="6" borderId="0" xfId="11" applyNumberFormat="1" applyFont="1" applyFill="1" applyBorder="1" applyAlignment="1">
      <alignment horizontal="center" vertical="center"/>
    </xf>
    <xf numFmtId="172" fontId="23" fillId="2" borderId="13" xfId="11" applyNumberFormat="1" applyFont="1" applyFill="1" applyBorder="1" applyAlignment="1">
      <alignment horizontal="center" vertical="center"/>
    </xf>
    <xf numFmtId="172" fontId="23" fillId="2" borderId="14" xfId="11" applyNumberFormat="1" applyFont="1" applyFill="1" applyBorder="1" applyAlignment="1">
      <alignment vertical="center"/>
    </xf>
    <xf numFmtId="172" fontId="23" fillId="0" borderId="0" xfId="11" applyNumberFormat="1" applyFont="1" applyAlignment="1">
      <alignment horizontal="center" vertical="center"/>
    </xf>
    <xf numFmtId="172" fontId="23" fillId="2" borderId="0" xfId="11" applyNumberFormat="1" applyFont="1" applyFill="1" applyAlignment="1">
      <alignment horizontal="center" vertical="center"/>
    </xf>
    <xf numFmtId="172" fontId="18" fillId="6" borderId="0" xfId="11" applyNumberFormat="1" applyFont="1" applyFill="1" applyAlignment="1">
      <alignment horizontal="center" vertical="center"/>
    </xf>
    <xf numFmtId="169" fontId="40" fillId="7" borderId="22" xfId="8" applyFont="1" applyFill="1" applyBorder="1" applyAlignment="1">
      <alignment horizontal="center" vertical="center" wrapText="1"/>
    </xf>
    <xf numFmtId="169" fontId="18" fillId="7" borderId="22" xfId="8" applyFont="1" applyFill="1" applyBorder="1" applyAlignment="1">
      <alignment horizontal="center" vertical="center" wrapText="1"/>
    </xf>
    <xf numFmtId="169" fontId="33" fillId="7" borderId="22" xfId="8" applyFont="1" applyFill="1" applyBorder="1" applyAlignment="1">
      <alignment horizontal="center" vertical="center" wrapText="1"/>
    </xf>
    <xf numFmtId="169" fontId="41" fillId="0" borderId="22" xfId="8" applyFont="1" applyBorder="1" applyAlignment="1">
      <alignment horizontal="center" vertical="center"/>
    </xf>
    <xf numFmtId="169" fontId="41" fillId="0" borderId="22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horizontal="center" vertical="center"/>
    </xf>
    <xf numFmtId="169" fontId="41" fillId="2" borderId="22" xfId="8" applyFont="1" applyFill="1" applyBorder="1" applyAlignment="1">
      <alignment horizontal="center" vertical="center"/>
    </xf>
    <xf numFmtId="165" fontId="44" fillId="2" borderId="0" xfId="9" applyFont="1" applyFill="1"/>
    <xf numFmtId="173" fontId="41" fillId="0" borderId="22" xfId="10" applyNumberFormat="1" applyFont="1" applyFill="1" applyBorder="1" applyAlignment="1">
      <alignment horizontal="center" vertical="center"/>
    </xf>
    <xf numFmtId="173" fontId="41" fillId="2" borderId="22" xfId="10" applyNumberFormat="1" applyFont="1" applyFill="1" applyBorder="1" applyAlignment="1">
      <alignment horizontal="center" vertical="center"/>
    </xf>
    <xf numFmtId="173" fontId="41" fillId="0" borderId="22" xfId="10" applyNumberFormat="1" applyFont="1" applyBorder="1" applyAlignment="1">
      <alignment horizontal="center" vertical="center"/>
    </xf>
    <xf numFmtId="173" fontId="18" fillId="7" borderId="22" xfId="10" applyNumberFormat="1" applyFont="1" applyFill="1" applyBorder="1" applyAlignment="1">
      <alignment horizontal="center" vertical="center"/>
    </xf>
    <xf numFmtId="169" fontId="44" fillId="0" borderId="22" xfId="8" applyFont="1" applyFill="1" applyBorder="1" applyAlignment="1">
      <alignment vertical="center"/>
    </xf>
    <xf numFmtId="169" fontId="44" fillId="0" borderId="22" xfId="8" applyFont="1" applyFill="1" applyBorder="1" applyAlignment="1">
      <alignment horizontal="center" vertical="center"/>
    </xf>
    <xf numFmtId="169" fontId="44" fillId="2" borderId="22" xfId="8" applyFont="1" applyFill="1" applyBorder="1" applyAlignment="1">
      <alignment horizontal="center" vertical="center"/>
    </xf>
    <xf numFmtId="169" fontId="44" fillId="0" borderId="22" xfId="8" applyFont="1" applyBorder="1" applyAlignment="1">
      <alignment horizontal="center" vertical="center"/>
    </xf>
    <xf numFmtId="169" fontId="44" fillId="0" borderId="30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vertical="center"/>
    </xf>
    <xf numFmtId="169" fontId="44" fillId="0" borderId="25" xfId="8" applyFont="1" applyFill="1" applyBorder="1" applyAlignment="1">
      <alignment horizontal="center" vertical="center"/>
    </xf>
    <xf numFmtId="169" fontId="44" fillId="0" borderId="25" xfId="8" applyFont="1" applyBorder="1" applyAlignment="1">
      <alignment horizontal="center" vertical="center"/>
    </xf>
    <xf numFmtId="169" fontId="44" fillId="0" borderId="22" xfId="8" applyFont="1" applyBorder="1" applyAlignment="1">
      <alignment vertical="center"/>
    </xf>
    <xf numFmtId="169" fontId="18" fillId="7" borderId="23" xfId="8" applyFont="1" applyFill="1" applyBorder="1" applyAlignment="1">
      <alignment vertical="center"/>
    </xf>
    <xf numFmtId="169" fontId="18" fillId="7" borderId="21" xfId="8" applyFont="1" applyFill="1" applyBorder="1" applyAlignment="1">
      <alignment vertical="center"/>
    </xf>
    <xf numFmtId="169" fontId="44" fillId="0" borderId="31" xfId="8" applyFont="1" applyFill="1" applyBorder="1" applyAlignment="1">
      <alignment horizontal="center" vertical="center"/>
    </xf>
    <xf numFmtId="169" fontId="44" fillId="0" borderId="31" xfId="8" applyFont="1" applyBorder="1" applyAlignment="1">
      <alignment horizontal="center" vertical="center"/>
    </xf>
    <xf numFmtId="169" fontId="18" fillId="7" borderId="23" xfId="8" applyFont="1" applyFill="1" applyBorder="1" applyAlignment="1">
      <alignment horizontal="center" vertical="center"/>
    </xf>
    <xf numFmtId="169" fontId="18" fillId="7" borderId="21" xfId="8" applyFont="1" applyFill="1" applyBorder="1" applyAlignment="1">
      <alignment horizontal="center" vertical="center"/>
    </xf>
    <xf numFmtId="1" fontId="3" fillId="0" borderId="22" xfId="9" applyNumberFormat="1" applyFont="1" applyFill="1" applyBorder="1" applyAlignment="1">
      <alignment horizontal="justify" vertical="center"/>
    </xf>
    <xf numFmtId="169" fontId="44" fillId="0" borderId="30" xfId="8" applyFont="1" applyFill="1" applyBorder="1" applyAlignment="1">
      <alignment vertical="center"/>
    </xf>
    <xf numFmtId="169" fontId="44" fillId="0" borderId="30" xfId="8" applyFont="1" applyBorder="1" applyAlignment="1">
      <alignment vertical="center"/>
    </xf>
    <xf numFmtId="169" fontId="44" fillId="2" borderId="25" xfId="8" applyFont="1" applyFill="1" applyBorder="1" applyAlignment="1">
      <alignment horizontal="center" vertical="center"/>
    </xf>
    <xf numFmtId="169" fontId="18" fillId="14" borderId="22" xfId="8" applyFont="1" applyFill="1" applyBorder="1" applyAlignment="1">
      <alignment horizontal="center" vertical="center"/>
    </xf>
    <xf numFmtId="175" fontId="3" fillId="2" borderId="0" xfId="9" applyNumberFormat="1" applyFont="1" applyFill="1"/>
    <xf numFmtId="169" fontId="33" fillId="2" borderId="0" xfId="8" applyFont="1" applyFill="1" applyBorder="1" applyAlignment="1">
      <alignment horizontal="center" vertical="center"/>
    </xf>
    <xf numFmtId="169" fontId="44" fillId="2" borderId="31" xfId="8" applyFont="1" applyFill="1" applyBorder="1" applyAlignment="1">
      <alignment horizontal="center" vertical="center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7" fillId="5" borderId="10" xfId="1" applyFont="1" applyFill="1" applyBorder="1" applyAlignment="1">
      <alignment horizontal="center" vertical="center" textRotation="90" wrapText="1"/>
    </xf>
    <xf numFmtId="0" fontId="27" fillId="5" borderId="11" xfId="1" applyFont="1" applyFill="1" applyBorder="1" applyAlignment="1">
      <alignment horizontal="center" vertical="center" textRotation="90" wrapText="1"/>
    </xf>
    <xf numFmtId="0" fontId="27" fillId="5" borderId="12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24" fillId="0" borderId="0" xfId="1" applyFont="1" applyAlignment="1">
      <alignment horizontal="center" vertical="center" wrapText="1"/>
    </xf>
    <xf numFmtId="0" fontId="31" fillId="6" borderId="0" xfId="1" applyFont="1" applyFill="1" applyAlignment="1">
      <alignment horizontal="center" vertical="center" wrapText="1"/>
    </xf>
    <xf numFmtId="0" fontId="31" fillId="6" borderId="0" xfId="1" applyFont="1" applyFill="1" applyAlignment="1">
      <alignment horizontal="left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41" fontId="31" fillId="6" borderId="0" xfId="6" applyFont="1" applyFill="1" applyBorder="1" applyAlignment="1">
      <alignment horizontal="center" vertical="center" wrapText="1"/>
    </xf>
    <xf numFmtId="0" fontId="25" fillId="6" borderId="0" xfId="1" applyFont="1" applyFill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33" fillId="7" borderId="15" xfId="1" applyFont="1" applyFill="1" applyBorder="1" applyAlignment="1">
      <alignment horizontal="center"/>
    </xf>
    <xf numFmtId="0" fontId="33" fillId="7" borderId="17" xfId="1" applyFont="1" applyFill="1" applyBorder="1" applyAlignment="1">
      <alignment horizontal="center"/>
    </xf>
    <xf numFmtId="169" fontId="38" fillId="2" borderId="0" xfId="8" applyFont="1" applyFill="1" applyBorder="1" applyAlignment="1">
      <alignment horizontal="left"/>
    </xf>
    <xf numFmtId="0" fontId="35" fillId="7" borderId="0" xfId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1" fontId="33" fillId="0" borderId="0" xfId="1" applyNumberFormat="1" applyFont="1" applyAlignment="1">
      <alignment horizontal="center" vertical="center" wrapText="1"/>
    </xf>
    <xf numFmtId="1" fontId="3" fillId="0" borderId="0" xfId="1" applyNumberFormat="1" applyFont="1"/>
    <xf numFmtId="1" fontId="3" fillId="2" borderId="0" xfId="1" applyNumberFormat="1" applyFont="1" applyFill="1"/>
    <xf numFmtId="1" fontId="36" fillId="2" borderId="0" xfId="1" applyNumberFormat="1" applyFont="1" applyFill="1"/>
    <xf numFmtId="1" fontId="40" fillId="0" borderId="0" xfId="1" applyNumberFormat="1" applyFont="1" applyAlignment="1">
      <alignment horizontal="center" vertical="center" wrapText="1"/>
    </xf>
    <xf numFmtId="1" fontId="42" fillId="0" borderId="0" xfId="1" applyNumberFormat="1" applyFont="1" applyAlignment="1">
      <alignment horizontal="center" vertical="center"/>
    </xf>
    <xf numFmtId="1" fontId="42" fillId="0" borderId="0" xfId="1" applyNumberFormat="1" applyFont="1" applyAlignment="1">
      <alignment horizontal="center" vertical="center" wrapText="1"/>
    </xf>
    <xf numFmtId="9" fontId="44" fillId="11" borderId="0" xfId="11" applyFont="1" applyFill="1"/>
    <xf numFmtId="0" fontId="44" fillId="11" borderId="0" xfId="1" applyFont="1" applyFill="1"/>
    <xf numFmtId="3" fontId="44" fillId="11" borderId="0" xfId="1" applyNumberFormat="1" applyFont="1" applyFill="1"/>
    <xf numFmtId="3" fontId="44" fillId="15" borderId="0" xfId="1" applyNumberFormat="1" applyFont="1" applyFill="1"/>
    <xf numFmtId="169" fontId="44" fillId="11" borderId="0" xfId="1" applyNumberFormat="1" applyFont="1" applyFill="1"/>
    <xf numFmtId="1" fontId="36" fillId="0" borderId="0" xfId="1" applyNumberFormat="1" applyFont="1"/>
    <xf numFmtId="1" fontId="36" fillId="0" borderId="0" xfId="1" applyNumberFormat="1" applyFont="1" applyAlignment="1">
      <alignment horizontal="center" vertical="center"/>
    </xf>
    <xf numFmtId="1" fontId="47" fillId="0" borderId="0" xfId="1" applyNumberFormat="1" applyFont="1"/>
    <xf numFmtId="0" fontId="50" fillId="16" borderId="0" xfId="1" applyFont="1" applyFill="1" applyAlignment="1">
      <alignment horizontal="center" vertical="center"/>
    </xf>
    <xf numFmtId="1" fontId="36" fillId="2" borderId="0" xfId="1" applyNumberFormat="1" applyFont="1" applyFill="1" applyAlignment="1">
      <alignment horizontal="center" vertical="center"/>
    </xf>
    <xf numFmtId="1" fontId="40" fillId="7" borderId="22" xfId="1" applyNumberFormat="1" applyFont="1" applyFill="1" applyBorder="1" applyAlignment="1">
      <alignment horizontal="center" vertical="center" wrapText="1"/>
    </xf>
    <xf numFmtId="1" fontId="33" fillId="7" borderId="22" xfId="1" applyNumberFormat="1" applyFont="1" applyFill="1" applyBorder="1" applyAlignment="1">
      <alignment horizontal="center" vertical="center" wrapText="1"/>
    </xf>
    <xf numFmtId="1" fontId="40" fillId="7" borderId="25" xfId="1" applyNumberFormat="1" applyFont="1" applyFill="1" applyBorder="1" applyAlignment="1">
      <alignment horizontal="center" vertical="center" wrapText="1"/>
    </xf>
    <xf numFmtId="1" fontId="3" fillId="0" borderId="30" xfId="9" applyNumberFormat="1" applyFont="1" applyFill="1" applyBorder="1" applyAlignment="1">
      <alignment horizontal="justify" vertical="center"/>
    </xf>
    <xf numFmtId="1" fontId="3" fillId="12" borderId="22" xfId="1" applyNumberFormat="1" applyFont="1" applyFill="1" applyBorder="1" applyAlignment="1">
      <alignment horizontal="justify" vertical="center"/>
    </xf>
    <xf numFmtId="0" fontId="3" fillId="12" borderId="22" xfId="1" applyFont="1" applyFill="1" applyBorder="1" applyAlignment="1">
      <alignment horizontal="justify" vertical="center"/>
    </xf>
    <xf numFmtId="169" fontId="44" fillId="12" borderId="22" xfId="8" applyFont="1" applyFill="1" applyBorder="1" applyAlignment="1">
      <alignment horizontal="center" vertical="center"/>
    </xf>
    <xf numFmtId="172" fontId="44" fillId="12" borderId="22" xfId="11" applyNumberFormat="1" applyFont="1" applyFill="1" applyBorder="1" applyAlignment="1">
      <alignment horizontal="center" vertical="center"/>
    </xf>
    <xf numFmtId="10" fontId="44" fillId="12" borderId="22" xfId="3" applyNumberFormat="1" applyFont="1" applyFill="1" applyBorder="1" applyAlignment="1">
      <alignment horizontal="center" vertical="center"/>
    </xf>
    <xf numFmtId="172" fontId="18" fillId="12" borderId="22" xfId="3" applyNumberFormat="1" applyFont="1" applyFill="1" applyBorder="1" applyAlignment="1">
      <alignment horizontal="center" vertical="center" wrapText="1"/>
    </xf>
    <xf numFmtId="1" fontId="33" fillId="7" borderId="25" xfId="1" applyNumberFormat="1" applyFont="1" applyFill="1" applyBorder="1" applyAlignment="1">
      <alignment horizontal="center" vertical="center" wrapText="1"/>
    </xf>
    <xf numFmtId="1" fontId="33" fillId="7" borderId="22" xfId="1" applyNumberFormat="1" applyFont="1" applyFill="1" applyBorder="1" applyAlignment="1">
      <alignment horizontal="center" vertical="center"/>
    </xf>
    <xf numFmtId="1" fontId="46" fillId="2" borderId="0" xfId="5" applyNumberFormat="1" applyFont="1" applyFill="1" applyAlignment="1">
      <alignment horizontal="right" vertical="center" wrapText="1" readingOrder="1"/>
    </xf>
    <xf numFmtId="1" fontId="42" fillId="0" borderId="22" xfId="1" applyNumberFormat="1" applyFont="1" applyBorder="1" applyAlignment="1">
      <alignment horizontal="center" vertical="center"/>
    </xf>
    <xf numFmtId="1" fontId="42" fillId="0" borderId="22" xfId="1" applyNumberFormat="1" applyFont="1" applyBorder="1" applyAlignment="1">
      <alignment horizontal="center" vertical="center" wrapText="1"/>
    </xf>
    <xf numFmtId="169" fontId="41" fillId="11" borderId="22" xfId="8" applyFont="1" applyFill="1" applyBorder="1" applyAlignment="1">
      <alignment horizontal="center" vertical="center"/>
    </xf>
    <xf numFmtId="1" fontId="33" fillId="2" borderId="0" xfId="1" applyNumberFormat="1" applyFont="1" applyFill="1" applyAlignment="1">
      <alignment horizontal="center" vertical="center" wrapText="1"/>
    </xf>
    <xf numFmtId="1" fontId="3" fillId="0" borderId="22" xfId="1" applyNumberFormat="1" applyFont="1" applyBorder="1" applyAlignment="1">
      <alignment horizontal="left" vertical="center" wrapText="1"/>
    </xf>
  </cellXfs>
  <cellStyles count="12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11" builtinId="5"/>
    <cellStyle name="Porcentaje 2 2" xfId="3" xr:uid="{00000000-0005-0000-0000-000009000000}"/>
  </cellStyles>
  <dxfs count="210"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54456</xdr:colOff>
      <xdr:row>1</xdr:row>
      <xdr:rowOff>7407</xdr:rowOff>
    </xdr:from>
    <xdr:to>
      <xdr:col>4</xdr:col>
      <xdr:colOff>2844591</xdr:colOff>
      <xdr:row>4</xdr:row>
      <xdr:rowOff>10582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48B5EC-AB11-03F1-18CD-AF2D8656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123" y="314324"/>
          <a:ext cx="4885635" cy="860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107373</xdr:colOff>
      <xdr:row>0</xdr:row>
      <xdr:rowOff>232833</xdr:rowOff>
    </xdr:from>
    <xdr:to>
      <xdr:col>4</xdr:col>
      <xdr:colOff>3003342</xdr:colOff>
      <xdr:row>5</xdr:row>
      <xdr:rowOff>10583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6BA73-29E4-4E48-8B87-5BFC4DF8B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040" y="232833"/>
          <a:ext cx="4885635" cy="910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8EF7E8-EF4F-4844-AB59-F1D4129F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05AF50-B628-4DB0-B446-ACE336ECE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B4ED39-BBF3-4EFC-B979-FE7D76B5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93D493-CD48-47CF-806D-E7475CDC1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0</xdr:row>
      <xdr:rowOff>243416</xdr:rowOff>
    </xdr:from>
    <xdr:to>
      <xdr:col>4</xdr:col>
      <xdr:colOff>2832469</xdr:colOff>
      <xdr:row>5</xdr:row>
      <xdr:rowOff>21166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2826CF-C1D8-40F2-B32C-D33839FDF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167" y="243416"/>
          <a:ext cx="4885635" cy="9101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7CC892-C783-4641-AED9-4D60F7368270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DAFBD2B-757C-4EDF-9807-979715F990DF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D3DAD0D-4F43-4D29-8D65-23FC0C686977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87A6D30-B107-4DFF-84D3-93DECFE96A2E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E672F51-6370-4D7C-A23B-F4368FC951B2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74CB758-DDD5-405D-879D-91DAAC35AA4D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BF436C00-333C-4AE2-931D-5203AFD2EF02}"/>
            </a:ext>
          </a:extLst>
        </xdr:cNvPr>
        <xdr:cNvSpPr txBox="1"/>
      </xdr:nvSpPr>
      <xdr:spPr>
        <a:xfrm>
          <a:off x="25292050" y="4676544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3BC4466-F3B4-42DA-B365-6F2EAC3378A1}"/>
            </a:ext>
          </a:extLst>
        </xdr:cNvPr>
        <xdr:cNvSpPr txBox="1"/>
      </xdr:nvSpPr>
      <xdr:spPr>
        <a:xfrm>
          <a:off x="25292050" y="4545607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LANEACI&#211;N\2023\SIIF\MME\PATY%20PROYECTO%20FORTALECIMIENTO\Ejecuci&#243;n%20Presupuestal%2030Abr2023_9_00pm%20CON%20SUBSIDIOS.xls" TargetMode="External"/><Relationship Id="rId1" Type="http://schemas.openxmlformats.org/officeDocument/2006/relationships/externalLinkPath" Target="/PLANEACI&#211;N/2023/SIIF/MME/PATY%20PROYECTO%20FORTALECIMIENTO/Ejecuci&#243;n%20Presupuestal%2030Abr2023_9_00pm%20CON%20SUBSID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A DINAMICA"/>
      <sheetName val="Ejec. 30 de Abril de 2023"/>
      <sheetName val="SIIF 30 de Abril de 2023"/>
      <sheetName val="Hoja3"/>
      <sheetName val="Gráficos"/>
      <sheetName val="Cierre Mes Anterior"/>
      <sheetName val="Totales"/>
      <sheetName val="Borrador Inicial"/>
      <sheetName val="PC - Desp Min"/>
      <sheetName val="PC - Vice Energía"/>
      <sheetName val="PC - Vice Minas"/>
      <sheetName val="PC - Sec Gral"/>
      <sheetName val="Hoja2"/>
      <sheetName val="Hoja1"/>
    </sheetNames>
    <sheetDataSet>
      <sheetData sheetId="0"/>
      <sheetData sheetId="1"/>
      <sheetData sheetId="2">
        <row r="4">
          <cell r="A4" t="str">
            <v>UEJ</v>
          </cell>
          <cell r="B4" t="str">
            <v>NOMBRE UEJ</v>
          </cell>
          <cell r="C4" t="str">
            <v>RUBRO</v>
          </cell>
          <cell r="D4" t="str">
            <v>TIPO</v>
          </cell>
          <cell r="E4" t="str">
            <v>CTA</v>
          </cell>
          <cell r="F4" t="str">
            <v>SUB
CTA</v>
          </cell>
          <cell r="G4" t="str">
            <v>OBJ</v>
          </cell>
          <cell r="H4" t="str">
            <v>ORD</v>
          </cell>
          <cell r="I4" t="str">
            <v>SOR
ORD</v>
          </cell>
          <cell r="J4" t="str">
            <v>ITEM</v>
          </cell>
          <cell r="K4" t="str">
            <v>SUB
ITEM</v>
          </cell>
          <cell r="L4" t="str">
            <v>FUENTE</v>
          </cell>
          <cell r="M4" t="str">
            <v>REC</v>
          </cell>
          <cell r="N4" t="str">
            <v>SIT</v>
          </cell>
          <cell r="P4" t="str">
            <v>APR. INICIAL</v>
          </cell>
          <cell r="Q4" t="str">
            <v>APR. ADICIONADA</v>
          </cell>
          <cell r="R4" t="str">
            <v>APR. REDUCIDA</v>
          </cell>
          <cell r="S4" t="str">
            <v>APR. VIGENTE</v>
          </cell>
          <cell r="T4" t="str">
            <v>APR BLOQUEADA</v>
          </cell>
          <cell r="W4" t="str">
            <v>COMPROMISO</v>
          </cell>
          <cell r="X4" t="str">
            <v>OBLIGACION</v>
          </cell>
        </row>
        <row r="5">
          <cell r="A5" t="str">
            <v>21-01-01</v>
          </cell>
          <cell r="B5" t="str">
            <v xml:space="preserve">MINISTERIO DE MINAS Y ENERGÍA - GESTIÓN GENERAL </v>
          </cell>
          <cell r="C5" t="str">
            <v>A-01-01-01</v>
          </cell>
          <cell r="D5" t="str">
            <v>A</v>
          </cell>
          <cell r="E5" t="str">
            <v>01</v>
          </cell>
          <cell r="F5" t="str">
            <v>01</v>
          </cell>
          <cell r="G5" t="str">
            <v>01</v>
          </cell>
          <cell r="L5" t="str">
            <v>Nación</v>
          </cell>
          <cell r="M5" t="str">
            <v>10</v>
          </cell>
          <cell r="N5" t="str">
            <v>CSF</v>
          </cell>
          <cell r="P5">
            <v>21324400000</v>
          </cell>
          <cell r="Q5">
            <v>0</v>
          </cell>
          <cell r="R5">
            <v>0</v>
          </cell>
          <cell r="S5">
            <v>21324400000</v>
          </cell>
          <cell r="T5">
            <v>0</v>
          </cell>
          <cell r="W5">
            <v>6062942808.4200001</v>
          </cell>
          <cell r="X5">
            <v>6062805230.4200001</v>
          </cell>
        </row>
        <row r="6">
          <cell r="A6" t="str">
            <v>21-01-01</v>
          </cell>
          <cell r="B6" t="str">
            <v xml:space="preserve">MINISTERIO DE MINAS Y ENERGÍA - GESTIÓN GENERAL </v>
          </cell>
          <cell r="C6" t="str">
            <v>A-01-01-02</v>
          </cell>
          <cell r="D6" t="str">
            <v>A</v>
          </cell>
          <cell r="E6" t="str">
            <v>01</v>
          </cell>
          <cell r="F6" t="str">
            <v>01</v>
          </cell>
          <cell r="G6" t="str">
            <v>02</v>
          </cell>
          <cell r="L6" t="str">
            <v>Nación</v>
          </cell>
          <cell r="M6" t="str">
            <v>10</v>
          </cell>
          <cell r="N6" t="str">
            <v>CSF</v>
          </cell>
          <cell r="P6">
            <v>7544800000</v>
          </cell>
          <cell r="Q6">
            <v>0</v>
          </cell>
          <cell r="R6">
            <v>0</v>
          </cell>
          <cell r="S6">
            <v>7544800000</v>
          </cell>
          <cell r="T6">
            <v>0</v>
          </cell>
          <cell r="W6">
            <v>2398208383</v>
          </cell>
          <cell r="X6">
            <v>2398208383</v>
          </cell>
        </row>
        <row r="7">
          <cell r="A7" t="str">
            <v>21-01-01</v>
          </cell>
          <cell r="B7" t="str">
            <v xml:space="preserve">MINISTERIO DE MINAS Y ENERGÍA - GESTIÓN GENERAL </v>
          </cell>
          <cell r="C7" t="str">
            <v>A-01-01-03</v>
          </cell>
          <cell r="D7" t="str">
            <v>A</v>
          </cell>
          <cell r="E7" t="str">
            <v>01</v>
          </cell>
          <cell r="F7" t="str">
            <v>01</v>
          </cell>
          <cell r="G7" t="str">
            <v>03</v>
          </cell>
          <cell r="L7" t="str">
            <v>Nación</v>
          </cell>
          <cell r="M7" t="str">
            <v>10</v>
          </cell>
          <cell r="N7" t="str">
            <v>CSF</v>
          </cell>
          <cell r="P7">
            <v>3841200000</v>
          </cell>
          <cell r="Q7">
            <v>0</v>
          </cell>
          <cell r="R7">
            <v>0</v>
          </cell>
          <cell r="S7">
            <v>3841200000</v>
          </cell>
          <cell r="T7">
            <v>0</v>
          </cell>
          <cell r="W7">
            <v>823934228.52999997</v>
          </cell>
          <cell r="X7">
            <v>823934228.52999997</v>
          </cell>
        </row>
        <row r="8">
          <cell r="A8" t="str">
            <v>21-01-01</v>
          </cell>
          <cell r="B8" t="str">
            <v xml:space="preserve">MINISTERIO DE MINAS Y ENERGÍA - GESTIÓN GENERAL </v>
          </cell>
          <cell r="C8" t="str">
            <v>A-02</v>
          </cell>
          <cell r="D8" t="str">
            <v>A</v>
          </cell>
          <cell r="E8" t="str">
            <v>02</v>
          </cell>
          <cell r="L8" t="str">
            <v>Nación</v>
          </cell>
          <cell r="M8" t="str">
            <v>10</v>
          </cell>
          <cell r="N8" t="str">
            <v>CSF</v>
          </cell>
          <cell r="P8">
            <v>5054500000</v>
          </cell>
          <cell r="Q8">
            <v>0</v>
          </cell>
          <cell r="R8">
            <v>0</v>
          </cell>
          <cell r="S8">
            <v>5054500000</v>
          </cell>
          <cell r="T8">
            <v>0</v>
          </cell>
          <cell r="W8">
            <v>3209515389.0300002</v>
          </cell>
          <cell r="X8">
            <v>1217274435.96</v>
          </cell>
        </row>
        <row r="9">
          <cell r="A9" t="str">
            <v>21-01-01</v>
          </cell>
          <cell r="B9" t="str">
            <v xml:space="preserve">MINISTERIO DE MINAS Y ENERGÍA - GESTIÓN GENERAL </v>
          </cell>
          <cell r="C9" t="str">
            <v>A-03-02-02</v>
          </cell>
          <cell r="D9" t="str">
            <v>A</v>
          </cell>
          <cell r="E9" t="str">
            <v>03</v>
          </cell>
          <cell r="F9" t="str">
            <v>02</v>
          </cell>
          <cell r="G9" t="str">
            <v>02</v>
          </cell>
          <cell r="L9" t="str">
            <v>Nación</v>
          </cell>
          <cell r="M9" t="str">
            <v>10</v>
          </cell>
          <cell r="N9" t="str">
            <v>CSF</v>
          </cell>
          <cell r="P9">
            <v>84100000</v>
          </cell>
          <cell r="Q9">
            <v>0</v>
          </cell>
          <cell r="R9">
            <v>0</v>
          </cell>
          <cell r="S9">
            <v>84100000</v>
          </cell>
          <cell r="T9">
            <v>0</v>
          </cell>
          <cell r="W9">
            <v>0</v>
          </cell>
          <cell r="X9">
            <v>0</v>
          </cell>
        </row>
        <row r="10">
          <cell r="A10" t="str">
            <v>21-01-01</v>
          </cell>
          <cell r="B10" t="str">
            <v xml:space="preserve">MINISTERIO DE MINAS Y ENERGÍA - GESTIÓN GENERAL </v>
          </cell>
          <cell r="C10" t="str">
            <v>A-03-03-01-002</v>
          </cell>
          <cell r="D10" t="str">
            <v>A</v>
          </cell>
          <cell r="E10" t="str">
            <v>03</v>
          </cell>
          <cell r="F10" t="str">
            <v>03</v>
          </cell>
          <cell r="G10" t="str">
            <v>01</v>
          </cell>
          <cell r="H10" t="str">
            <v>002</v>
          </cell>
          <cell r="L10" t="str">
            <v>Nación</v>
          </cell>
          <cell r="M10" t="str">
            <v>10</v>
          </cell>
          <cell r="N10" t="str">
            <v>CSF</v>
          </cell>
          <cell r="P10">
            <v>10373000000</v>
          </cell>
          <cell r="Q10">
            <v>0</v>
          </cell>
          <cell r="R10">
            <v>0</v>
          </cell>
          <cell r="S10">
            <v>10373000000</v>
          </cell>
          <cell r="T10">
            <v>0</v>
          </cell>
          <cell r="W10">
            <v>10373000000</v>
          </cell>
          <cell r="X10">
            <v>3457666668</v>
          </cell>
        </row>
        <row r="11">
          <cell r="A11" t="str">
            <v>21-01-01</v>
          </cell>
          <cell r="B11" t="str">
            <v xml:space="preserve">MINISTERIO DE MINAS Y ENERGÍA - GESTIÓN GENERAL </v>
          </cell>
          <cell r="C11" t="str">
            <v>A-03-03-01-999</v>
          </cell>
          <cell r="D11" t="str">
            <v>A</v>
          </cell>
          <cell r="E11" t="str">
            <v>03</v>
          </cell>
          <cell r="F11" t="str">
            <v>03</v>
          </cell>
          <cell r="G11" t="str">
            <v>01</v>
          </cell>
          <cell r="H11" t="str">
            <v>999</v>
          </cell>
          <cell r="L11" t="str">
            <v>Nación</v>
          </cell>
          <cell r="M11" t="str">
            <v>10</v>
          </cell>
          <cell r="N11" t="str">
            <v>CSF</v>
          </cell>
          <cell r="P11">
            <v>5000000000</v>
          </cell>
          <cell r="Q11">
            <v>0</v>
          </cell>
          <cell r="R11">
            <v>0</v>
          </cell>
          <cell r="S11">
            <v>5000000000</v>
          </cell>
          <cell r="T11">
            <v>5000000000</v>
          </cell>
          <cell r="W11">
            <v>0</v>
          </cell>
          <cell r="X11">
            <v>0</v>
          </cell>
        </row>
        <row r="12">
          <cell r="A12" t="str">
            <v>21-01-01</v>
          </cell>
          <cell r="B12" t="str">
            <v xml:space="preserve">MINISTERIO DE MINAS Y ENERGÍA - GESTIÓN GENERAL </v>
          </cell>
          <cell r="C12" t="str">
            <v>A-03-03-02-011</v>
          </cell>
          <cell r="D12" t="str">
            <v>A</v>
          </cell>
          <cell r="E12" t="str">
            <v>03</v>
          </cell>
          <cell r="F12" t="str">
            <v>03</v>
          </cell>
          <cell r="G12" t="str">
            <v>02</v>
          </cell>
          <cell r="H12" t="str">
            <v>011</v>
          </cell>
          <cell r="L12" t="str">
            <v>Nación</v>
          </cell>
          <cell r="M12" t="str">
            <v>10</v>
          </cell>
          <cell r="N12" t="str">
            <v>CSF</v>
          </cell>
          <cell r="P12">
            <v>80885800000</v>
          </cell>
          <cell r="Q12">
            <v>0</v>
          </cell>
          <cell r="R12">
            <v>0</v>
          </cell>
          <cell r="S12">
            <v>80885800000</v>
          </cell>
          <cell r="T12">
            <v>0</v>
          </cell>
          <cell r="W12">
            <v>32594811844.529999</v>
          </cell>
          <cell r="X12">
            <v>32594811844.529999</v>
          </cell>
        </row>
        <row r="13">
          <cell r="A13" t="str">
            <v>21-01-01</v>
          </cell>
          <cell r="B13" t="str">
            <v xml:space="preserve">MINISTERIO DE MINAS Y ENERGÍA - GESTIÓN GENERAL </v>
          </cell>
          <cell r="C13" t="str">
            <v>A-03-04-02-001</v>
          </cell>
          <cell r="D13" t="str">
            <v>A</v>
          </cell>
          <cell r="E13" t="str">
            <v>03</v>
          </cell>
          <cell r="F13" t="str">
            <v>04</v>
          </cell>
          <cell r="G13" t="str">
            <v>02</v>
          </cell>
          <cell r="H13" t="str">
            <v>001</v>
          </cell>
          <cell r="L13" t="str">
            <v>Nación</v>
          </cell>
          <cell r="M13" t="str">
            <v>10</v>
          </cell>
          <cell r="N13" t="str">
            <v>CSF</v>
          </cell>
          <cell r="P13">
            <v>153400000</v>
          </cell>
          <cell r="Q13">
            <v>0</v>
          </cell>
          <cell r="R13">
            <v>0</v>
          </cell>
          <cell r="S13">
            <v>153400000</v>
          </cell>
          <cell r="T13">
            <v>0</v>
          </cell>
          <cell r="W13">
            <v>24506508</v>
          </cell>
          <cell r="X13">
            <v>24506508</v>
          </cell>
        </row>
        <row r="14">
          <cell r="A14" t="str">
            <v>21-01-01</v>
          </cell>
          <cell r="B14" t="str">
            <v xml:space="preserve">MINISTERIO DE MINAS Y ENERGÍA - GESTIÓN GENERAL </v>
          </cell>
          <cell r="C14" t="str">
            <v>A-03-04-02-010</v>
          </cell>
          <cell r="D14" t="str">
            <v>A</v>
          </cell>
          <cell r="E14" t="str">
            <v>03</v>
          </cell>
          <cell r="F14" t="str">
            <v>04</v>
          </cell>
          <cell r="G14" t="str">
            <v>02</v>
          </cell>
          <cell r="H14" t="str">
            <v>010</v>
          </cell>
          <cell r="L14" t="str">
            <v>Nación</v>
          </cell>
          <cell r="M14" t="str">
            <v>10</v>
          </cell>
          <cell r="N14" t="str">
            <v>CSF</v>
          </cell>
          <cell r="P14">
            <v>36500000</v>
          </cell>
          <cell r="Q14">
            <v>0</v>
          </cell>
          <cell r="R14">
            <v>0</v>
          </cell>
          <cell r="S14">
            <v>36500000</v>
          </cell>
          <cell r="T14">
            <v>0</v>
          </cell>
          <cell r="W14">
            <v>6244000</v>
          </cell>
          <cell r="X14">
            <v>6244000</v>
          </cell>
        </row>
        <row r="15">
          <cell r="A15" t="str">
            <v>21-01-01</v>
          </cell>
          <cell r="B15" t="str">
            <v xml:space="preserve">MINISTERIO DE MINAS Y ENERGÍA - GESTIÓN GENERAL </v>
          </cell>
          <cell r="C15" t="str">
            <v>A-03-04-02-012</v>
          </cell>
          <cell r="D15" t="str">
            <v>A</v>
          </cell>
          <cell r="E15" t="str">
            <v>03</v>
          </cell>
          <cell r="F15" t="str">
            <v>04</v>
          </cell>
          <cell r="G15" t="str">
            <v>02</v>
          </cell>
          <cell r="H15" t="str">
            <v>012</v>
          </cell>
          <cell r="L15" t="str">
            <v>Nación</v>
          </cell>
          <cell r="M15" t="str">
            <v>10</v>
          </cell>
          <cell r="N15" t="str">
            <v>CSF</v>
          </cell>
          <cell r="P15">
            <v>79800000</v>
          </cell>
          <cell r="Q15">
            <v>0</v>
          </cell>
          <cell r="R15">
            <v>0</v>
          </cell>
          <cell r="S15">
            <v>79800000</v>
          </cell>
          <cell r="T15">
            <v>0</v>
          </cell>
          <cell r="W15">
            <v>5437970.5300000003</v>
          </cell>
          <cell r="X15">
            <v>5437970.5300000003</v>
          </cell>
        </row>
        <row r="16">
          <cell r="A16" t="str">
            <v>21-01-01</v>
          </cell>
          <cell r="B16" t="str">
            <v xml:space="preserve">MINISTERIO DE MINAS Y ENERGÍA - GESTIÓN GENERAL </v>
          </cell>
          <cell r="C16" t="str">
            <v>A-03-10</v>
          </cell>
          <cell r="D16" t="str">
            <v>A</v>
          </cell>
          <cell r="E16" t="str">
            <v>03</v>
          </cell>
          <cell r="F16" t="str">
            <v>10</v>
          </cell>
          <cell r="L16" t="str">
            <v>Nación</v>
          </cell>
          <cell r="M16" t="str">
            <v>10</v>
          </cell>
          <cell r="N16" t="str">
            <v>CSF</v>
          </cell>
          <cell r="P16">
            <v>5000000000</v>
          </cell>
          <cell r="Q16">
            <v>0</v>
          </cell>
          <cell r="R16">
            <v>0</v>
          </cell>
          <cell r="S16">
            <v>5000000000</v>
          </cell>
          <cell r="T16">
            <v>0</v>
          </cell>
          <cell r="W16">
            <v>1696678802.3199999</v>
          </cell>
          <cell r="X16">
            <v>1696678802.3199999</v>
          </cell>
        </row>
        <row r="17">
          <cell r="A17" t="str">
            <v>21-01-01</v>
          </cell>
          <cell r="B17" t="str">
            <v xml:space="preserve">MINISTERIO DE MINAS Y ENERGÍA - GESTIÓN GENERAL </v>
          </cell>
          <cell r="C17" t="str">
            <v>A-08-01</v>
          </cell>
          <cell r="D17" t="str">
            <v>A</v>
          </cell>
          <cell r="E17" t="str">
            <v>08</v>
          </cell>
          <cell r="F17" t="str">
            <v>01</v>
          </cell>
          <cell r="L17" t="str">
            <v>Nación</v>
          </cell>
          <cell r="M17" t="str">
            <v>10</v>
          </cell>
          <cell r="N17" t="str">
            <v>CSF</v>
          </cell>
          <cell r="P17">
            <v>95600000</v>
          </cell>
          <cell r="Q17">
            <v>0</v>
          </cell>
          <cell r="R17">
            <v>0</v>
          </cell>
          <cell r="S17">
            <v>95600000</v>
          </cell>
          <cell r="T17">
            <v>0</v>
          </cell>
          <cell r="W17">
            <v>87640072</v>
          </cell>
          <cell r="X17">
            <v>87640072</v>
          </cell>
        </row>
        <row r="18">
          <cell r="A18" t="str">
            <v>21-01-01</v>
          </cell>
          <cell r="B18" t="str">
            <v xml:space="preserve">MINISTERIO DE MINAS Y ENERGÍA - GESTIÓN GENERAL </v>
          </cell>
          <cell r="C18" t="str">
            <v>A-08-04-01</v>
          </cell>
          <cell r="D18" t="str">
            <v>A</v>
          </cell>
          <cell r="E18" t="str">
            <v>08</v>
          </cell>
          <cell r="F18" t="str">
            <v>04</v>
          </cell>
          <cell r="G18" t="str">
            <v>01</v>
          </cell>
          <cell r="L18" t="str">
            <v>Nación</v>
          </cell>
          <cell r="M18" t="str">
            <v>11</v>
          </cell>
          <cell r="N18" t="str">
            <v>SSF</v>
          </cell>
          <cell r="P18">
            <v>12069000000</v>
          </cell>
          <cell r="Q18">
            <v>0</v>
          </cell>
          <cell r="R18">
            <v>0</v>
          </cell>
          <cell r="S18">
            <v>12069000000</v>
          </cell>
          <cell r="T18">
            <v>0</v>
          </cell>
          <cell r="W18">
            <v>1725294492</v>
          </cell>
          <cell r="X18">
            <v>1725294492</v>
          </cell>
        </row>
        <row r="19">
          <cell r="A19" t="str">
            <v>21-01-01</v>
          </cell>
          <cell r="B19" t="str">
            <v xml:space="preserve">MINISTERIO DE MINAS Y ENERGÍA - GESTIÓN GENERAL </v>
          </cell>
          <cell r="C19" t="str">
            <v>B-10-01-03</v>
          </cell>
          <cell r="D19" t="str">
            <v>B</v>
          </cell>
          <cell r="E19" t="str">
            <v>10</v>
          </cell>
          <cell r="F19" t="str">
            <v>01</v>
          </cell>
          <cell r="G19" t="str">
            <v>03</v>
          </cell>
          <cell r="L19" t="str">
            <v>Nación</v>
          </cell>
          <cell r="M19" t="str">
            <v>11</v>
          </cell>
          <cell r="N19" t="str">
            <v>SSF</v>
          </cell>
          <cell r="P19">
            <v>6580664935</v>
          </cell>
          <cell r="Q19">
            <v>0</v>
          </cell>
          <cell r="R19">
            <v>0</v>
          </cell>
          <cell r="S19">
            <v>6580664935</v>
          </cell>
          <cell r="T19">
            <v>0</v>
          </cell>
          <cell r="W19">
            <v>0</v>
          </cell>
          <cell r="X19">
            <v>0</v>
          </cell>
        </row>
        <row r="20">
          <cell r="A20" t="str">
            <v>21-01-01</v>
          </cell>
          <cell r="B20" t="str">
            <v xml:space="preserve">MINISTERIO DE MINAS Y ENERGÍA - GESTIÓN GENERAL </v>
          </cell>
          <cell r="C20" t="str">
            <v>B-10-04-01</v>
          </cell>
          <cell r="D20" t="str">
            <v>B</v>
          </cell>
          <cell r="E20" t="str">
            <v>10</v>
          </cell>
          <cell r="F20" t="str">
            <v>04</v>
          </cell>
          <cell r="G20" t="str">
            <v>01</v>
          </cell>
          <cell r="L20" t="str">
            <v>Nación</v>
          </cell>
          <cell r="M20" t="str">
            <v>11</v>
          </cell>
          <cell r="N20" t="str">
            <v>CSF</v>
          </cell>
          <cell r="P20">
            <v>7054600739</v>
          </cell>
          <cell r="Q20">
            <v>0</v>
          </cell>
          <cell r="R20">
            <v>0</v>
          </cell>
          <cell r="S20">
            <v>7054600739</v>
          </cell>
          <cell r="T20">
            <v>0</v>
          </cell>
          <cell r="W20">
            <v>0</v>
          </cell>
          <cell r="X20">
            <v>0</v>
          </cell>
        </row>
        <row r="21">
          <cell r="A21" t="str">
            <v>21-01-01</v>
          </cell>
          <cell r="B21" t="str">
            <v xml:space="preserve">MINISTERIO DE MINAS Y ENERGÍA - GESTIÓN GENERAL </v>
          </cell>
          <cell r="C21" t="str">
            <v>C-2101-1900-8</v>
          </cell>
          <cell r="D21" t="str">
            <v>C</v>
          </cell>
          <cell r="E21" t="str">
            <v>2101</v>
          </cell>
          <cell r="F21" t="str">
            <v>1900</v>
          </cell>
          <cell r="G21" t="str">
            <v>8</v>
          </cell>
          <cell r="L21" t="str">
            <v>Nación</v>
          </cell>
          <cell r="M21" t="str">
            <v>10</v>
          </cell>
          <cell r="N21" t="str">
            <v>CSF</v>
          </cell>
          <cell r="P21">
            <v>989482000000</v>
          </cell>
          <cell r="Q21">
            <v>0</v>
          </cell>
          <cell r="R21">
            <v>0</v>
          </cell>
          <cell r="S21">
            <v>989482000000</v>
          </cell>
          <cell r="T21">
            <v>0</v>
          </cell>
          <cell r="W21">
            <v>314525226545</v>
          </cell>
          <cell r="X21">
            <v>314525226545</v>
          </cell>
        </row>
        <row r="22">
          <cell r="A22" t="str">
            <v>21-01-01</v>
          </cell>
          <cell r="B22" t="str">
            <v xml:space="preserve">MINISTERIO DE MINAS Y ENERGÍA - GESTIÓN GENERAL </v>
          </cell>
          <cell r="C22" t="str">
            <v>C-2101-1900-9</v>
          </cell>
          <cell r="D22" t="str">
            <v>C</v>
          </cell>
          <cell r="E22" t="str">
            <v>2101</v>
          </cell>
          <cell r="F22" t="str">
            <v>1900</v>
          </cell>
          <cell r="G22" t="str">
            <v>9</v>
          </cell>
          <cell r="L22" t="str">
            <v>Nación</v>
          </cell>
          <cell r="M22" t="str">
            <v>16</v>
          </cell>
          <cell r="N22" t="str">
            <v>CSF</v>
          </cell>
          <cell r="P22">
            <v>20000000000</v>
          </cell>
          <cell r="Q22">
            <v>0</v>
          </cell>
          <cell r="R22">
            <v>0</v>
          </cell>
          <cell r="S22">
            <v>20000000000</v>
          </cell>
          <cell r="T22">
            <v>0</v>
          </cell>
          <cell r="W22">
            <v>1092789432</v>
          </cell>
          <cell r="X22">
            <v>258126529</v>
          </cell>
        </row>
        <row r="23">
          <cell r="A23" t="str">
            <v>21-01-01</v>
          </cell>
          <cell r="B23" t="str">
            <v xml:space="preserve">MINISTERIO DE MINAS Y ENERGÍA - GESTIÓN GENERAL </v>
          </cell>
          <cell r="C23" t="str">
            <v>C-2101-1900-10</v>
          </cell>
          <cell r="D23" t="str">
            <v>C</v>
          </cell>
          <cell r="E23" t="str">
            <v>2101</v>
          </cell>
          <cell r="F23" t="str">
            <v>1900</v>
          </cell>
          <cell r="G23" t="str">
            <v>10</v>
          </cell>
          <cell r="L23" t="str">
            <v>Nación</v>
          </cell>
          <cell r="M23" t="str">
            <v>10</v>
          </cell>
          <cell r="N23" t="str">
            <v>CSF</v>
          </cell>
          <cell r="P23">
            <v>80123153693</v>
          </cell>
          <cell r="Q23">
            <v>0</v>
          </cell>
          <cell r="R23">
            <v>0</v>
          </cell>
          <cell r="S23">
            <v>80123153693</v>
          </cell>
          <cell r="T23">
            <v>0</v>
          </cell>
          <cell r="W23">
            <v>6374814902</v>
          </cell>
          <cell r="X23">
            <v>5113698150.6700001</v>
          </cell>
        </row>
        <row r="24">
          <cell r="A24" t="str">
            <v>21-01-01</v>
          </cell>
          <cell r="B24" t="str">
            <v xml:space="preserve">MINISTERIO DE MINAS Y ENERGÍA - GESTIÓN GENERAL </v>
          </cell>
          <cell r="C24" t="str">
            <v>C-2101-1900-11</v>
          </cell>
          <cell r="D24" t="str">
            <v>C</v>
          </cell>
          <cell r="E24" t="str">
            <v>2101</v>
          </cell>
          <cell r="F24" t="str">
            <v>1900</v>
          </cell>
          <cell r="G24" t="str">
            <v>11</v>
          </cell>
          <cell r="L24" t="str">
            <v>Nación</v>
          </cell>
          <cell r="M24" t="str">
            <v>11</v>
          </cell>
          <cell r="N24" t="str">
            <v>CSF</v>
          </cell>
          <cell r="P24">
            <v>10000000000</v>
          </cell>
          <cell r="Q24">
            <v>0</v>
          </cell>
          <cell r="R24">
            <v>0</v>
          </cell>
          <cell r="S24">
            <v>10000000000</v>
          </cell>
          <cell r="T24">
            <v>0</v>
          </cell>
          <cell r="W24">
            <v>1046746671</v>
          </cell>
          <cell r="X24">
            <v>34284314</v>
          </cell>
        </row>
        <row r="25">
          <cell r="A25" t="str">
            <v>21-01-01</v>
          </cell>
          <cell r="B25" t="str">
            <v xml:space="preserve">MINISTERIO DE MINAS Y ENERGÍA - GESTIÓN GENERAL </v>
          </cell>
          <cell r="C25" t="str">
            <v>C-2102-1900-6</v>
          </cell>
          <cell r="D25" t="str">
            <v>C</v>
          </cell>
          <cell r="E25" t="str">
            <v>2102</v>
          </cell>
          <cell r="F25" t="str">
            <v>1900</v>
          </cell>
          <cell r="G25" t="str">
            <v>6</v>
          </cell>
          <cell r="L25" t="str">
            <v>Nación</v>
          </cell>
          <cell r="M25" t="str">
            <v>10</v>
          </cell>
          <cell r="N25" t="str">
            <v>CSF</v>
          </cell>
          <cell r="P25">
            <v>3125229847358</v>
          </cell>
          <cell r="Q25">
            <v>0</v>
          </cell>
          <cell r="R25">
            <v>0</v>
          </cell>
          <cell r="S25">
            <v>3125229847358</v>
          </cell>
          <cell r="T25">
            <v>0</v>
          </cell>
          <cell r="W25">
            <v>1862405472876</v>
          </cell>
          <cell r="X25">
            <v>1853215881322</v>
          </cell>
        </row>
        <row r="26">
          <cell r="A26" t="str">
            <v>21-01-01</v>
          </cell>
          <cell r="B26" t="str">
            <v xml:space="preserve">MINISTERIO DE MINAS Y ENERGÍA - GESTIÓN GENERAL </v>
          </cell>
          <cell r="C26" t="str">
            <v>C-2102-1900-8</v>
          </cell>
          <cell r="D26" t="str">
            <v>C</v>
          </cell>
          <cell r="E26" t="str">
            <v>2102</v>
          </cell>
          <cell r="F26" t="str">
            <v>1900</v>
          </cell>
          <cell r="G26" t="str">
            <v>8</v>
          </cell>
          <cell r="L26" t="str">
            <v>Nación</v>
          </cell>
          <cell r="M26" t="str">
            <v>16</v>
          </cell>
          <cell r="N26" t="str">
            <v>CSF</v>
          </cell>
          <cell r="P26">
            <v>200421696329</v>
          </cell>
          <cell r="Q26">
            <v>0</v>
          </cell>
          <cell r="R26">
            <v>0</v>
          </cell>
          <cell r="S26">
            <v>200421696329</v>
          </cell>
          <cell r="T26">
            <v>0</v>
          </cell>
          <cell r="W26">
            <v>61066816786</v>
          </cell>
          <cell r="X26">
            <v>61034832218</v>
          </cell>
        </row>
        <row r="27">
          <cell r="A27" t="str">
            <v>21-01-01</v>
          </cell>
          <cell r="B27" t="str">
            <v xml:space="preserve">MINISTERIO DE MINAS Y ENERGÍA - GESTIÓN GENERAL </v>
          </cell>
          <cell r="C27" t="str">
            <v>C-2102-1900-9</v>
          </cell>
          <cell r="D27" t="str">
            <v>C</v>
          </cell>
          <cell r="E27" t="str">
            <v>2102</v>
          </cell>
          <cell r="F27" t="str">
            <v>1900</v>
          </cell>
          <cell r="G27" t="str">
            <v>9</v>
          </cell>
          <cell r="L27" t="str">
            <v>Nación</v>
          </cell>
          <cell r="M27" t="str">
            <v>16</v>
          </cell>
          <cell r="N27" t="str">
            <v>CSF</v>
          </cell>
          <cell r="P27">
            <v>114167800000</v>
          </cell>
          <cell r="Q27">
            <v>0</v>
          </cell>
          <cell r="R27">
            <v>0</v>
          </cell>
          <cell r="S27">
            <v>114167800000</v>
          </cell>
          <cell r="T27">
            <v>0</v>
          </cell>
          <cell r="W27">
            <v>10308262094</v>
          </cell>
          <cell r="X27">
            <v>41503521</v>
          </cell>
        </row>
        <row r="28">
          <cell r="A28" t="str">
            <v>21-01-01</v>
          </cell>
          <cell r="B28" t="str">
            <v xml:space="preserve">MINISTERIO DE MINAS Y ENERGÍA - GESTIÓN GENERAL </v>
          </cell>
          <cell r="C28" t="str">
            <v>C-2102-1900-11</v>
          </cell>
          <cell r="D28" t="str">
            <v>C</v>
          </cell>
          <cell r="E28" t="str">
            <v>2102</v>
          </cell>
          <cell r="F28" t="str">
            <v>1900</v>
          </cell>
          <cell r="G28" t="str">
            <v>11</v>
          </cell>
          <cell r="L28" t="str">
            <v>Nación</v>
          </cell>
          <cell r="M28" t="str">
            <v>16</v>
          </cell>
          <cell r="N28" t="str">
            <v>CSF</v>
          </cell>
          <cell r="P28">
            <v>144498700000</v>
          </cell>
          <cell r="Q28">
            <v>0</v>
          </cell>
          <cell r="R28">
            <v>0</v>
          </cell>
          <cell r="S28">
            <v>144498700000</v>
          </cell>
          <cell r="T28">
            <v>0</v>
          </cell>
          <cell r="W28">
            <v>1238210879</v>
          </cell>
          <cell r="X28">
            <v>354285667.87</v>
          </cell>
        </row>
        <row r="29">
          <cell r="A29" t="str">
            <v>21-01-01</v>
          </cell>
          <cell r="B29" t="str">
            <v xml:space="preserve">MINISTERIO DE MINAS Y ENERGÍA - GESTIÓN GENERAL </v>
          </cell>
          <cell r="C29" t="str">
            <v>C-2102-1900-12</v>
          </cell>
          <cell r="D29" t="str">
            <v>C</v>
          </cell>
          <cell r="E29" t="str">
            <v>2102</v>
          </cell>
          <cell r="F29" t="str">
            <v>1900</v>
          </cell>
          <cell r="G29" t="str">
            <v>12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>Nación</v>
          </cell>
          <cell r="M29" t="str">
            <v>11</v>
          </cell>
          <cell r="N29" t="str">
            <v>CSF</v>
          </cell>
          <cell r="P29">
            <v>677122097</v>
          </cell>
          <cell r="Q29">
            <v>0</v>
          </cell>
          <cell r="R29">
            <v>0</v>
          </cell>
          <cell r="S29">
            <v>677122097</v>
          </cell>
          <cell r="T29">
            <v>0</v>
          </cell>
          <cell r="W29">
            <v>196778866</v>
          </cell>
          <cell r="X29">
            <v>25759719</v>
          </cell>
        </row>
        <row r="30">
          <cell r="A30" t="str">
            <v>21-01-01</v>
          </cell>
          <cell r="B30" t="str">
            <v xml:space="preserve">MINISTERIO DE MINAS Y ENERGÍA - GESTIÓN GENERAL </v>
          </cell>
          <cell r="C30" t="str">
            <v>C-2102-1900-13</v>
          </cell>
          <cell r="D30" t="str">
            <v>C</v>
          </cell>
          <cell r="E30" t="str">
            <v>2102</v>
          </cell>
          <cell r="F30" t="str">
            <v>1900</v>
          </cell>
          <cell r="G30" t="str">
            <v>13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>Nación</v>
          </cell>
          <cell r="M30" t="str">
            <v>11</v>
          </cell>
          <cell r="N30" t="str">
            <v>CSF</v>
          </cell>
          <cell r="P30">
            <v>250000000</v>
          </cell>
          <cell r="Q30">
            <v>0</v>
          </cell>
          <cell r="R30">
            <v>0</v>
          </cell>
          <cell r="S30">
            <v>250000000</v>
          </cell>
          <cell r="T30">
            <v>0</v>
          </cell>
          <cell r="W30">
            <v>118320407</v>
          </cell>
          <cell r="X30">
            <v>21922810</v>
          </cell>
        </row>
        <row r="31">
          <cell r="A31" t="str">
            <v>21-01-01</v>
          </cell>
          <cell r="B31" t="str">
            <v xml:space="preserve">MINISTERIO DE MINAS Y ENERGÍA - GESTIÓN GENERAL </v>
          </cell>
          <cell r="C31" t="str">
            <v>C-2102-1900-14</v>
          </cell>
          <cell r="D31" t="str">
            <v>C</v>
          </cell>
          <cell r="E31" t="str">
            <v>2102</v>
          </cell>
          <cell r="F31" t="str">
            <v>1900</v>
          </cell>
          <cell r="G31" t="str">
            <v>14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>Nación</v>
          </cell>
          <cell r="M31" t="str">
            <v>14</v>
          </cell>
          <cell r="N31" t="str">
            <v>CSF</v>
          </cell>
          <cell r="P31">
            <v>13347000000</v>
          </cell>
          <cell r="Q31">
            <v>0</v>
          </cell>
          <cell r="R31">
            <v>0</v>
          </cell>
          <cell r="S31">
            <v>13347000000</v>
          </cell>
          <cell r="T31">
            <v>0</v>
          </cell>
          <cell r="W31">
            <v>0</v>
          </cell>
          <cell r="X31">
            <v>0</v>
          </cell>
        </row>
        <row r="32">
          <cell r="A32" t="str">
            <v>21-01-01</v>
          </cell>
          <cell r="B32" t="str">
            <v xml:space="preserve">MINISTERIO DE MINAS Y ENERGÍA - GESTIÓN GENERAL </v>
          </cell>
          <cell r="C32" t="str">
            <v>C-2102-1900-14</v>
          </cell>
          <cell r="D32" t="str">
            <v>C</v>
          </cell>
          <cell r="E32" t="str">
            <v>2102</v>
          </cell>
          <cell r="F32" t="str">
            <v>1900</v>
          </cell>
          <cell r="G32" t="str">
            <v>14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>Nación</v>
          </cell>
          <cell r="M32" t="str">
            <v>16</v>
          </cell>
          <cell r="N32" t="str">
            <v>SSF</v>
          </cell>
          <cell r="P32">
            <v>45113000000</v>
          </cell>
          <cell r="Q32">
            <v>0</v>
          </cell>
          <cell r="R32">
            <v>0</v>
          </cell>
          <cell r="S32">
            <v>45113000000</v>
          </cell>
          <cell r="T32">
            <v>0</v>
          </cell>
          <cell r="W32">
            <v>124950000</v>
          </cell>
          <cell r="X32">
            <v>0</v>
          </cell>
        </row>
        <row r="33">
          <cell r="A33" t="str">
            <v>21-01-01</v>
          </cell>
          <cell r="B33" t="str">
            <v xml:space="preserve">MINISTERIO DE MINAS Y ENERGÍA - GESTIÓN GENERAL </v>
          </cell>
          <cell r="C33" t="str">
            <v>C-2102-1900-15</v>
          </cell>
          <cell r="D33" t="str">
            <v>C</v>
          </cell>
          <cell r="E33" t="str">
            <v>2102</v>
          </cell>
          <cell r="F33" t="str">
            <v>1900</v>
          </cell>
          <cell r="G33" t="str">
            <v>15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>Nación</v>
          </cell>
          <cell r="M33" t="str">
            <v>52</v>
          </cell>
          <cell r="N33" t="str">
            <v>CSF</v>
          </cell>
          <cell r="P33">
            <v>123857500000</v>
          </cell>
          <cell r="Q33">
            <v>0</v>
          </cell>
          <cell r="R33">
            <v>0</v>
          </cell>
          <cell r="S33">
            <v>123857500000</v>
          </cell>
          <cell r="T33">
            <v>0</v>
          </cell>
          <cell r="W33">
            <v>941454191</v>
          </cell>
          <cell r="X33">
            <v>134012155</v>
          </cell>
        </row>
        <row r="34">
          <cell r="A34" t="str">
            <v>21-01-01</v>
          </cell>
          <cell r="B34" t="str">
            <v xml:space="preserve">MINISTERIO DE MINAS Y ENERGÍA - GESTIÓN GENERAL </v>
          </cell>
          <cell r="C34" t="str">
            <v>C-2103-1900-5</v>
          </cell>
          <cell r="D34" t="str">
            <v>C</v>
          </cell>
          <cell r="E34" t="str">
            <v>2103</v>
          </cell>
          <cell r="F34" t="str">
            <v>1900</v>
          </cell>
          <cell r="G34" t="str">
            <v>5</v>
          </cell>
          <cell r="L34" t="str">
            <v>Nación</v>
          </cell>
          <cell r="M34" t="str">
            <v>11</v>
          </cell>
          <cell r="N34" t="str">
            <v>CSF</v>
          </cell>
          <cell r="P34">
            <v>7766373115</v>
          </cell>
          <cell r="Q34">
            <v>0</v>
          </cell>
          <cell r="R34">
            <v>0</v>
          </cell>
          <cell r="S34">
            <v>7766373115</v>
          </cell>
          <cell r="T34">
            <v>0</v>
          </cell>
          <cell r="W34">
            <v>227280432</v>
          </cell>
          <cell r="X34">
            <v>26743733</v>
          </cell>
        </row>
        <row r="35">
          <cell r="A35" t="str">
            <v>21-01-01</v>
          </cell>
          <cell r="B35" t="str">
            <v xml:space="preserve">MINISTERIO DE MINAS Y ENERGÍA - GESTIÓN GENERAL </v>
          </cell>
          <cell r="C35" t="str">
            <v>C-2103-1900-7</v>
          </cell>
          <cell r="D35" t="str">
            <v>C</v>
          </cell>
          <cell r="E35" t="str">
            <v>2103</v>
          </cell>
          <cell r="F35" t="str">
            <v>1900</v>
          </cell>
          <cell r="G35" t="str">
            <v>7</v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>Nación</v>
          </cell>
          <cell r="M35" t="str">
            <v>10</v>
          </cell>
          <cell r="N35" t="str">
            <v>CSF</v>
          </cell>
          <cell r="P35">
            <v>75680000000</v>
          </cell>
          <cell r="Q35">
            <v>0</v>
          </cell>
          <cell r="R35">
            <v>0</v>
          </cell>
          <cell r="S35">
            <v>75680000000</v>
          </cell>
          <cell r="T35">
            <v>0</v>
          </cell>
          <cell r="W35">
            <v>8374461502.4399996</v>
          </cell>
          <cell r="X35">
            <v>6628776418.1499996</v>
          </cell>
        </row>
        <row r="36">
          <cell r="A36" t="str">
            <v>21-01-01</v>
          </cell>
          <cell r="B36" t="str">
            <v xml:space="preserve">MINISTERIO DE MINAS Y ENERGÍA - GESTIÓN GENERAL </v>
          </cell>
          <cell r="C36" t="str">
            <v>C-2103-1900-8</v>
          </cell>
          <cell r="D36" t="str">
            <v>C</v>
          </cell>
          <cell r="E36" t="str">
            <v>2103</v>
          </cell>
          <cell r="F36" t="str">
            <v>1900</v>
          </cell>
          <cell r="G36" t="str">
            <v>8</v>
          </cell>
          <cell r="L36" t="str">
            <v>Nación</v>
          </cell>
          <cell r="M36" t="str">
            <v>11</v>
          </cell>
          <cell r="N36" t="str">
            <v>CSF</v>
          </cell>
          <cell r="P36">
            <v>6133669512</v>
          </cell>
          <cell r="Q36">
            <v>0</v>
          </cell>
          <cell r="R36">
            <v>0</v>
          </cell>
          <cell r="S36">
            <v>6133669512</v>
          </cell>
          <cell r="T36">
            <v>0</v>
          </cell>
          <cell r="W36">
            <v>176397624</v>
          </cell>
          <cell r="X36">
            <v>54276017</v>
          </cell>
        </row>
        <row r="37">
          <cell r="A37" t="str">
            <v>21-01-01</v>
          </cell>
          <cell r="B37" t="str">
            <v xml:space="preserve">MINISTERIO DE MINAS Y ENERGÍA - GESTIÓN GENERAL </v>
          </cell>
          <cell r="C37" t="str">
            <v>C-2104-1900-17</v>
          </cell>
          <cell r="D37" t="str">
            <v>C</v>
          </cell>
          <cell r="E37" t="str">
            <v>2104</v>
          </cell>
          <cell r="F37" t="str">
            <v>1900</v>
          </cell>
          <cell r="G37" t="str">
            <v>17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>Nación</v>
          </cell>
          <cell r="M37" t="str">
            <v>11</v>
          </cell>
          <cell r="N37" t="str">
            <v>CSF</v>
          </cell>
          <cell r="P37">
            <v>3667252177</v>
          </cell>
          <cell r="Q37">
            <v>0</v>
          </cell>
          <cell r="R37">
            <v>0</v>
          </cell>
          <cell r="S37">
            <v>3667252177</v>
          </cell>
          <cell r="T37">
            <v>0</v>
          </cell>
          <cell r="W37">
            <v>727643473</v>
          </cell>
          <cell r="X37">
            <v>85285010.329999998</v>
          </cell>
        </row>
        <row r="38">
          <cell r="A38" t="str">
            <v>21-01-01</v>
          </cell>
          <cell r="B38" t="str">
            <v xml:space="preserve">MINISTERIO DE MINAS Y ENERGÍA - GESTIÓN GENERAL </v>
          </cell>
          <cell r="C38" t="str">
            <v>C-2104-1900-18</v>
          </cell>
          <cell r="D38" t="str">
            <v>C</v>
          </cell>
          <cell r="E38" t="str">
            <v>2104</v>
          </cell>
          <cell r="F38" t="str">
            <v>1900</v>
          </cell>
          <cell r="G38" t="str">
            <v>18</v>
          </cell>
          <cell r="L38" t="str">
            <v>Nación</v>
          </cell>
          <cell r="M38" t="str">
            <v>11</v>
          </cell>
          <cell r="N38" t="str">
            <v>CSF</v>
          </cell>
          <cell r="P38">
            <v>5670907467</v>
          </cell>
          <cell r="Q38">
            <v>0</v>
          </cell>
          <cell r="R38">
            <v>0</v>
          </cell>
          <cell r="S38">
            <v>5670907467</v>
          </cell>
          <cell r="T38">
            <v>0</v>
          </cell>
          <cell r="W38">
            <v>614702543</v>
          </cell>
          <cell r="X38">
            <v>76266813</v>
          </cell>
        </row>
        <row r="39">
          <cell r="A39" t="str">
            <v>21-01-01</v>
          </cell>
          <cell r="B39" t="str">
            <v xml:space="preserve">MINISTERIO DE MINAS Y ENERGÍA - GESTIÓN GENERAL </v>
          </cell>
          <cell r="C39" t="str">
            <v>C-2104-1900-19</v>
          </cell>
          <cell r="D39" t="str">
            <v>C</v>
          </cell>
          <cell r="E39" t="str">
            <v>2104</v>
          </cell>
          <cell r="F39" t="str">
            <v>1900</v>
          </cell>
          <cell r="G39" t="str">
            <v>19</v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>Nación</v>
          </cell>
          <cell r="M39" t="str">
            <v>11</v>
          </cell>
          <cell r="N39" t="str">
            <v>CSF</v>
          </cell>
          <cell r="P39">
            <v>4398921824</v>
          </cell>
          <cell r="Q39">
            <v>0</v>
          </cell>
          <cell r="R39">
            <v>0</v>
          </cell>
          <cell r="S39">
            <v>4398921824</v>
          </cell>
          <cell r="T39">
            <v>0</v>
          </cell>
          <cell r="W39">
            <v>669845507</v>
          </cell>
          <cell r="X39">
            <v>81769129.329999998</v>
          </cell>
        </row>
        <row r="40">
          <cell r="A40" t="str">
            <v>21-01-01</v>
          </cell>
          <cell r="B40" t="str">
            <v xml:space="preserve">MINISTERIO DE MINAS Y ENERGÍA - GESTIÓN GENERAL </v>
          </cell>
          <cell r="C40" t="str">
            <v>C-2104-1900-20</v>
          </cell>
          <cell r="D40" t="str">
            <v>C</v>
          </cell>
          <cell r="E40" t="str">
            <v>2104</v>
          </cell>
          <cell r="F40" t="str">
            <v>1900</v>
          </cell>
          <cell r="G40" t="str">
            <v>20</v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>Nación</v>
          </cell>
          <cell r="M40" t="str">
            <v>11</v>
          </cell>
          <cell r="N40" t="str">
            <v>CSF</v>
          </cell>
          <cell r="P40">
            <v>7366000000</v>
          </cell>
          <cell r="Q40">
            <v>0</v>
          </cell>
          <cell r="R40">
            <v>0</v>
          </cell>
          <cell r="S40">
            <v>7366000000</v>
          </cell>
          <cell r="T40">
            <v>0</v>
          </cell>
          <cell r="W40">
            <v>670237407</v>
          </cell>
          <cell r="X40">
            <v>61949441</v>
          </cell>
        </row>
        <row r="41">
          <cell r="A41" t="str">
            <v>21-01-01</v>
          </cell>
          <cell r="B41" t="str">
            <v xml:space="preserve">MINISTERIO DE MINAS Y ENERGÍA - GESTIÓN GENERAL </v>
          </cell>
          <cell r="C41" t="str">
            <v>C-2105-1900-9</v>
          </cell>
          <cell r="D41" t="str">
            <v>C</v>
          </cell>
          <cell r="E41" t="str">
            <v>2105</v>
          </cell>
          <cell r="F41" t="str">
            <v>1900</v>
          </cell>
          <cell r="G41" t="str">
            <v>9</v>
          </cell>
          <cell r="L41" t="str">
            <v>Nación</v>
          </cell>
          <cell r="M41" t="str">
            <v>11</v>
          </cell>
          <cell r="N41" t="str">
            <v>CSF</v>
          </cell>
          <cell r="P41">
            <v>4440398093</v>
          </cell>
          <cell r="Q41">
            <v>0</v>
          </cell>
          <cell r="R41">
            <v>0</v>
          </cell>
          <cell r="S41">
            <v>4440398093</v>
          </cell>
          <cell r="T41">
            <v>0</v>
          </cell>
          <cell r="W41">
            <v>485567633</v>
          </cell>
          <cell r="X41">
            <v>126516332</v>
          </cell>
        </row>
        <row r="42">
          <cell r="A42" t="str">
            <v>21-01-01</v>
          </cell>
          <cell r="B42" t="str">
            <v xml:space="preserve">MINISTERIO DE MINAS Y ENERGÍA - GESTIÓN GENERAL </v>
          </cell>
          <cell r="C42" t="str">
            <v>C-2105-1900-11</v>
          </cell>
          <cell r="D42" t="str">
            <v>C</v>
          </cell>
          <cell r="E42" t="str">
            <v>2105</v>
          </cell>
          <cell r="F42" t="str">
            <v>1900</v>
          </cell>
          <cell r="G42" t="str">
            <v>11</v>
          </cell>
          <cell r="L42" t="str">
            <v>Nación</v>
          </cell>
          <cell r="M42" t="str">
            <v>11</v>
          </cell>
          <cell r="N42" t="str">
            <v>CSF</v>
          </cell>
          <cell r="P42">
            <v>5947596000</v>
          </cell>
          <cell r="Q42">
            <v>0</v>
          </cell>
          <cell r="R42">
            <v>0</v>
          </cell>
          <cell r="S42">
            <v>5947596000</v>
          </cell>
          <cell r="T42">
            <v>0</v>
          </cell>
          <cell r="W42">
            <v>2368360657</v>
          </cell>
          <cell r="X42">
            <v>399390600</v>
          </cell>
        </row>
        <row r="43">
          <cell r="A43" t="str">
            <v>21-01-01</v>
          </cell>
          <cell r="B43" t="str">
            <v xml:space="preserve">MINISTERIO DE MINAS Y ENERGÍA - GESTIÓN GENERAL </v>
          </cell>
          <cell r="C43" t="str">
            <v>C-2105-1900-12</v>
          </cell>
          <cell r="D43" t="str">
            <v>C</v>
          </cell>
          <cell r="E43" t="str">
            <v>2105</v>
          </cell>
          <cell r="F43" t="str">
            <v>1900</v>
          </cell>
          <cell r="G43" t="str">
            <v>12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>Nación</v>
          </cell>
          <cell r="M43" t="str">
            <v>11</v>
          </cell>
          <cell r="N43" t="str">
            <v>CSF</v>
          </cell>
          <cell r="P43">
            <v>8363400000</v>
          </cell>
          <cell r="Q43">
            <v>0</v>
          </cell>
          <cell r="R43">
            <v>0</v>
          </cell>
          <cell r="S43">
            <v>8363400000</v>
          </cell>
          <cell r="T43">
            <v>0</v>
          </cell>
          <cell r="W43">
            <v>373290004</v>
          </cell>
          <cell r="X43">
            <v>83786586</v>
          </cell>
        </row>
        <row r="44">
          <cell r="A44" t="str">
            <v>21-01-01</v>
          </cell>
          <cell r="B44" t="str">
            <v xml:space="preserve">MINISTERIO DE MINAS Y ENERGÍA - GESTIÓN GENERAL </v>
          </cell>
          <cell r="C44" t="str">
            <v>C-2105-1900-13</v>
          </cell>
          <cell r="D44" t="str">
            <v>C</v>
          </cell>
          <cell r="E44" t="str">
            <v>2105</v>
          </cell>
          <cell r="F44" t="str">
            <v>1900</v>
          </cell>
          <cell r="G44" t="str">
            <v>13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>Nación</v>
          </cell>
          <cell r="M44" t="str">
            <v>11</v>
          </cell>
          <cell r="N44" t="str">
            <v>CSF</v>
          </cell>
          <cell r="P44">
            <v>1789373658</v>
          </cell>
          <cell r="Q44">
            <v>0</v>
          </cell>
          <cell r="R44">
            <v>0</v>
          </cell>
          <cell r="S44">
            <v>1789373658</v>
          </cell>
          <cell r="T44">
            <v>0</v>
          </cell>
          <cell r="W44">
            <v>390045684</v>
          </cell>
          <cell r="X44">
            <v>60312708</v>
          </cell>
        </row>
        <row r="45">
          <cell r="A45" t="str">
            <v>21-01-01</v>
          </cell>
          <cell r="B45" t="str">
            <v xml:space="preserve">MINISTERIO DE MINAS Y ENERGÍA - GESTIÓN GENERAL </v>
          </cell>
          <cell r="C45" t="str">
            <v>C-2106-1900-8</v>
          </cell>
          <cell r="D45" t="str">
            <v>C</v>
          </cell>
          <cell r="E45" t="str">
            <v>2106</v>
          </cell>
          <cell r="F45" t="str">
            <v>1900</v>
          </cell>
          <cell r="G45" t="str">
            <v>8</v>
          </cell>
          <cell r="L45" t="str">
            <v>Nación</v>
          </cell>
          <cell r="M45" t="str">
            <v>11</v>
          </cell>
          <cell r="N45" t="str">
            <v>CSF</v>
          </cell>
          <cell r="P45">
            <v>19440000000</v>
          </cell>
          <cell r="Q45">
            <v>0</v>
          </cell>
          <cell r="R45">
            <v>0</v>
          </cell>
          <cell r="S45">
            <v>19440000000</v>
          </cell>
          <cell r="T45">
            <v>0</v>
          </cell>
          <cell r="W45">
            <v>16187927783</v>
          </cell>
          <cell r="X45">
            <v>3623363438</v>
          </cell>
        </row>
        <row r="46">
          <cell r="A46" t="str">
            <v>21-01-01</v>
          </cell>
          <cell r="B46" t="str">
            <v xml:space="preserve">MINISTERIO DE MINAS Y ENERGÍA - GESTIÓN GENERAL </v>
          </cell>
          <cell r="C46" t="str">
            <v>C-2106-1900-9</v>
          </cell>
          <cell r="D46" t="str">
            <v>C</v>
          </cell>
          <cell r="E46" t="str">
            <v>2106</v>
          </cell>
          <cell r="F46" t="str">
            <v>1900</v>
          </cell>
          <cell r="G46" t="str">
            <v>9</v>
          </cell>
          <cell r="L46" t="str">
            <v>Nación</v>
          </cell>
          <cell r="M46" t="str">
            <v>11</v>
          </cell>
          <cell r="N46" t="str">
            <v>CSF</v>
          </cell>
          <cell r="P46">
            <v>678575635</v>
          </cell>
          <cell r="Q46">
            <v>0</v>
          </cell>
          <cell r="R46">
            <v>0</v>
          </cell>
          <cell r="S46">
            <v>678575635</v>
          </cell>
          <cell r="T46">
            <v>0</v>
          </cell>
          <cell r="W46">
            <v>218275522</v>
          </cell>
          <cell r="X46">
            <v>41573617</v>
          </cell>
        </row>
        <row r="47">
          <cell r="A47" t="str">
            <v>21-01-01</v>
          </cell>
          <cell r="B47" t="str">
            <v xml:space="preserve">MINISTERIO DE MINAS Y ENERGÍA - GESTIÓN GENERAL </v>
          </cell>
          <cell r="C47" t="str">
            <v>C-2106-1900-10</v>
          </cell>
          <cell r="D47" t="str">
            <v>C</v>
          </cell>
          <cell r="E47" t="str">
            <v>2106</v>
          </cell>
          <cell r="F47" t="str">
            <v>1900</v>
          </cell>
          <cell r="G47" t="str">
            <v>10</v>
          </cell>
          <cell r="L47" t="str">
            <v>Nación</v>
          </cell>
          <cell r="M47" t="str">
            <v>11</v>
          </cell>
          <cell r="N47" t="str">
            <v>CSF</v>
          </cell>
          <cell r="P47">
            <v>2709000000</v>
          </cell>
          <cell r="Q47">
            <v>0</v>
          </cell>
          <cell r="R47">
            <v>0</v>
          </cell>
          <cell r="S47">
            <v>2709000000</v>
          </cell>
          <cell r="T47">
            <v>0</v>
          </cell>
          <cell r="W47">
            <v>469104313</v>
          </cell>
          <cell r="X47">
            <v>148077275</v>
          </cell>
        </row>
        <row r="48">
          <cell r="A48" t="str">
            <v>21-01-01</v>
          </cell>
          <cell r="B48" t="str">
            <v xml:space="preserve">MINISTERIO DE MINAS Y ENERGÍA - GESTIÓN GENERAL </v>
          </cell>
          <cell r="C48" t="str">
            <v>C-2106-1900-11</v>
          </cell>
          <cell r="D48" t="str">
            <v>C</v>
          </cell>
          <cell r="E48" t="str">
            <v>2106</v>
          </cell>
          <cell r="F48" t="str">
            <v>1900</v>
          </cell>
          <cell r="G48" t="str">
            <v>11</v>
          </cell>
          <cell r="L48" t="str">
            <v>Nación</v>
          </cell>
          <cell r="M48" t="str">
            <v>11</v>
          </cell>
          <cell r="N48" t="str">
            <v>CSF</v>
          </cell>
          <cell r="P48">
            <v>4310000000</v>
          </cell>
          <cell r="Q48">
            <v>0</v>
          </cell>
          <cell r="R48">
            <v>0</v>
          </cell>
          <cell r="S48">
            <v>4310000000</v>
          </cell>
          <cell r="T48">
            <v>0</v>
          </cell>
          <cell r="W48">
            <v>362833773</v>
          </cell>
          <cell r="X48">
            <v>58055019</v>
          </cell>
        </row>
        <row r="49">
          <cell r="A49" t="str">
            <v>21-01-01</v>
          </cell>
          <cell r="B49" t="str">
            <v xml:space="preserve">MINISTERIO DE MINAS Y ENERGÍA - GESTIÓN GENERAL </v>
          </cell>
          <cell r="C49" t="str">
            <v>C-2106-1900-12</v>
          </cell>
          <cell r="D49" t="str">
            <v>C</v>
          </cell>
          <cell r="E49" t="str">
            <v>2106</v>
          </cell>
          <cell r="F49" t="str">
            <v>1900</v>
          </cell>
          <cell r="G49" t="str">
            <v>12</v>
          </cell>
          <cell r="L49" t="str">
            <v>Nación</v>
          </cell>
          <cell r="M49" t="str">
            <v>11</v>
          </cell>
          <cell r="N49" t="str">
            <v>CSF</v>
          </cell>
          <cell r="P49">
            <v>1306254343</v>
          </cell>
          <cell r="Q49">
            <v>0</v>
          </cell>
          <cell r="R49">
            <v>0</v>
          </cell>
          <cell r="S49">
            <v>1306254343</v>
          </cell>
          <cell r="T49">
            <v>0</v>
          </cell>
          <cell r="W49">
            <v>296620000</v>
          </cell>
          <cell r="X49">
            <v>70959333</v>
          </cell>
        </row>
        <row r="50">
          <cell r="A50" t="str">
            <v>21-01-01</v>
          </cell>
          <cell r="B50" t="str">
            <v xml:space="preserve">MINISTERIO DE MINAS Y ENERGÍA - GESTIÓN GENERAL </v>
          </cell>
          <cell r="C50" t="str">
            <v>C-2106-1900-13</v>
          </cell>
          <cell r="D50" t="str">
            <v>C</v>
          </cell>
          <cell r="E50" t="str">
            <v>2106</v>
          </cell>
          <cell r="F50" t="str">
            <v>1900</v>
          </cell>
          <cell r="G50" t="str">
            <v>13</v>
          </cell>
          <cell r="L50" t="str">
            <v>Nación</v>
          </cell>
          <cell r="M50" t="str">
            <v>11</v>
          </cell>
          <cell r="N50" t="str">
            <v>CSF</v>
          </cell>
          <cell r="P50">
            <v>3000000000</v>
          </cell>
          <cell r="Q50">
            <v>0</v>
          </cell>
          <cell r="R50">
            <v>0</v>
          </cell>
          <cell r="S50">
            <v>3000000000</v>
          </cell>
          <cell r="T50">
            <v>0</v>
          </cell>
          <cell r="W50">
            <v>850929950</v>
          </cell>
          <cell r="X50">
            <v>171095182</v>
          </cell>
        </row>
        <row r="51">
          <cell r="A51" t="str">
            <v>21-01-01</v>
          </cell>
          <cell r="B51" t="str">
            <v xml:space="preserve">MINISTERIO DE MINAS Y ENERGÍA - GESTIÓN GENERAL </v>
          </cell>
          <cell r="C51" t="str">
            <v>C-2106-1900-17</v>
          </cell>
          <cell r="D51" t="str">
            <v>C</v>
          </cell>
          <cell r="E51" t="str">
            <v>2106</v>
          </cell>
          <cell r="F51" t="str">
            <v>1900</v>
          </cell>
          <cell r="G51" t="str">
            <v>17</v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>Nación</v>
          </cell>
          <cell r="M51" t="str">
            <v>11</v>
          </cell>
          <cell r="N51" t="str">
            <v>CSF</v>
          </cell>
          <cell r="P51">
            <v>2719895000</v>
          </cell>
          <cell r="Q51">
            <v>0</v>
          </cell>
          <cell r="R51">
            <v>0</v>
          </cell>
          <cell r="S51">
            <v>2719895000</v>
          </cell>
          <cell r="T51">
            <v>0</v>
          </cell>
          <cell r="W51">
            <v>920861628</v>
          </cell>
          <cell r="X51">
            <v>243725505</v>
          </cell>
        </row>
        <row r="52">
          <cell r="A52" t="str">
            <v>21-01-01</v>
          </cell>
          <cell r="B52" t="str">
            <v xml:space="preserve">MINISTERIO DE MINAS Y ENERGÍA - GESTIÓN GENERAL </v>
          </cell>
          <cell r="C52" t="str">
            <v>C-2106-1900-18</v>
          </cell>
          <cell r="D52" t="str">
            <v>C</v>
          </cell>
          <cell r="E52" t="str">
            <v>2106</v>
          </cell>
          <cell r="F52" t="str">
            <v>1900</v>
          </cell>
          <cell r="G52" t="str">
            <v>18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>Nación</v>
          </cell>
          <cell r="M52" t="str">
            <v>11</v>
          </cell>
          <cell r="N52" t="str">
            <v>CSF</v>
          </cell>
          <cell r="P52">
            <v>1800000000</v>
          </cell>
          <cell r="Q52">
            <v>0</v>
          </cell>
          <cell r="R52">
            <v>0</v>
          </cell>
          <cell r="S52">
            <v>1800000000</v>
          </cell>
          <cell r="T52">
            <v>0</v>
          </cell>
          <cell r="W52">
            <v>284289551</v>
          </cell>
          <cell r="X52">
            <v>78870667.340000004</v>
          </cell>
        </row>
        <row r="53">
          <cell r="A53" t="str">
            <v>21-01-01</v>
          </cell>
          <cell r="B53" t="str">
            <v xml:space="preserve">MINISTERIO DE MINAS Y ENERGÍA - GESTIÓN GENERAL </v>
          </cell>
          <cell r="C53" t="str">
            <v>C-2106-1900-19</v>
          </cell>
          <cell r="D53" t="str">
            <v>C</v>
          </cell>
          <cell r="E53" t="str">
            <v>2106</v>
          </cell>
          <cell r="F53" t="str">
            <v>1900</v>
          </cell>
          <cell r="G53" t="str">
            <v>19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>Nación</v>
          </cell>
          <cell r="M53" t="str">
            <v>11</v>
          </cell>
          <cell r="N53" t="str">
            <v>CSF</v>
          </cell>
          <cell r="P53">
            <v>1200000000</v>
          </cell>
          <cell r="Q53">
            <v>0</v>
          </cell>
          <cell r="R53">
            <v>0</v>
          </cell>
          <cell r="S53">
            <v>1200000000</v>
          </cell>
          <cell r="T53">
            <v>0</v>
          </cell>
          <cell r="W53">
            <v>217761068</v>
          </cell>
          <cell r="X53">
            <v>62316268</v>
          </cell>
        </row>
        <row r="54">
          <cell r="A54" t="str">
            <v>21-01-01</v>
          </cell>
          <cell r="B54" t="str">
            <v xml:space="preserve">MINISTERIO DE MINAS Y ENERGÍA - GESTIÓN GENERAL </v>
          </cell>
          <cell r="C54" t="str">
            <v>C-2106-1900-20</v>
          </cell>
          <cell r="D54" t="str">
            <v>C</v>
          </cell>
          <cell r="E54" t="str">
            <v>2106</v>
          </cell>
          <cell r="F54" t="str">
            <v>1900</v>
          </cell>
          <cell r="G54" t="str">
            <v>20</v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>Nación</v>
          </cell>
          <cell r="M54" t="str">
            <v>11</v>
          </cell>
          <cell r="N54" t="str">
            <v>CSF</v>
          </cell>
          <cell r="P54">
            <v>1720000000</v>
          </cell>
          <cell r="Q54">
            <v>0</v>
          </cell>
          <cell r="R54">
            <v>0</v>
          </cell>
          <cell r="S54">
            <v>1720000000</v>
          </cell>
          <cell r="T54">
            <v>0</v>
          </cell>
          <cell r="W54">
            <v>118000000</v>
          </cell>
          <cell r="X54">
            <v>0</v>
          </cell>
        </row>
        <row r="55">
          <cell r="A55" t="str">
            <v>21-01-01</v>
          </cell>
          <cell r="B55" t="str">
            <v xml:space="preserve">MINISTERIO DE MINAS Y ENERGÍA - GESTIÓN GENERAL </v>
          </cell>
          <cell r="C55" t="str">
            <v>C-2199-1900-15</v>
          </cell>
          <cell r="D55" t="str">
            <v>C</v>
          </cell>
          <cell r="E55" t="str">
            <v>2199</v>
          </cell>
          <cell r="F55" t="str">
            <v>1900</v>
          </cell>
          <cell r="G55" t="str">
            <v>15</v>
          </cell>
          <cell r="L55" t="str">
            <v>Nación</v>
          </cell>
          <cell r="M55" t="str">
            <v>11</v>
          </cell>
          <cell r="N55" t="str">
            <v>CSF</v>
          </cell>
          <cell r="P55">
            <v>1231483397</v>
          </cell>
          <cell r="Q55">
            <v>0</v>
          </cell>
          <cell r="R55">
            <v>0</v>
          </cell>
          <cell r="S55">
            <v>1231483397</v>
          </cell>
          <cell r="T55">
            <v>0</v>
          </cell>
          <cell r="W55">
            <v>754717628</v>
          </cell>
          <cell r="X55">
            <v>153443088</v>
          </cell>
        </row>
        <row r="56">
          <cell r="A56" t="str">
            <v>21-01-01</v>
          </cell>
          <cell r="B56" t="str">
            <v xml:space="preserve">MINISTERIO DE MINAS Y ENERGÍA - GESTIÓN GENERAL </v>
          </cell>
          <cell r="C56" t="str">
            <v>C-2199-1900-19</v>
          </cell>
          <cell r="D56" t="str">
            <v>C</v>
          </cell>
          <cell r="E56" t="str">
            <v>2199</v>
          </cell>
          <cell r="F56" t="str">
            <v>1900</v>
          </cell>
          <cell r="G56" t="str">
            <v>19</v>
          </cell>
          <cell r="L56" t="str">
            <v>Nación</v>
          </cell>
          <cell r="M56" t="str">
            <v>14</v>
          </cell>
          <cell r="N56" t="str">
            <v>CSF</v>
          </cell>
          <cell r="P56">
            <v>24000000000</v>
          </cell>
          <cell r="Q56">
            <v>0</v>
          </cell>
          <cell r="R56">
            <v>0</v>
          </cell>
          <cell r="S56">
            <v>24000000000</v>
          </cell>
          <cell r="T56">
            <v>0</v>
          </cell>
          <cell r="W56">
            <v>9157994366</v>
          </cell>
          <cell r="X56">
            <v>2092038747.9000001</v>
          </cell>
        </row>
        <row r="57">
          <cell r="A57" t="str">
            <v>21-01-01</v>
          </cell>
          <cell r="B57" t="str">
            <v xml:space="preserve">MINISTERIO DE MINAS Y ENERGÍA - GESTIÓN GENERAL </v>
          </cell>
          <cell r="C57" t="str">
            <v>C-2199-1900-22</v>
          </cell>
          <cell r="D57" t="str">
            <v>C</v>
          </cell>
          <cell r="E57" t="str">
            <v>2199</v>
          </cell>
          <cell r="F57" t="str">
            <v>1900</v>
          </cell>
          <cell r="G57" t="str">
            <v>22</v>
          </cell>
          <cell r="L57" t="str">
            <v>Nación</v>
          </cell>
          <cell r="M57" t="str">
            <v>11</v>
          </cell>
          <cell r="N57" t="str">
            <v>CSF</v>
          </cell>
          <cell r="P57">
            <v>1906526084</v>
          </cell>
          <cell r="Q57">
            <v>0</v>
          </cell>
          <cell r="R57">
            <v>0</v>
          </cell>
          <cell r="S57">
            <v>1906526084</v>
          </cell>
          <cell r="T57">
            <v>0</v>
          </cell>
          <cell r="W57">
            <v>892930986</v>
          </cell>
          <cell r="X57">
            <v>170903193</v>
          </cell>
        </row>
        <row r="58">
          <cell r="A58" t="str">
            <v>21-01-01</v>
          </cell>
          <cell r="B58" t="str">
            <v xml:space="preserve">MINISTERIO DE MINAS Y ENERGÍA - GESTIÓN GENERAL </v>
          </cell>
          <cell r="C58" t="str">
            <v>C-2199-1900-24</v>
          </cell>
          <cell r="D58" t="str">
            <v>C</v>
          </cell>
          <cell r="E58" t="str">
            <v>2199</v>
          </cell>
          <cell r="F58" t="str">
            <v>1900</v>
          </cell>
          <cell r="G58" t="str">
            <v>24</v>
          </cell>
          <cell r="L58" t="str">
            <v>Nación</v>
          </cell>
          <cell r="M58" t="str">
            <v>11</v>
          </cell>
          <cell r="N58" t="str">
            <v>CSF</v>
          </cell>
          <cell r="P58">
            <v>988446375</v>
          </cell>
          <cell r="Q58">
            <v>0</v>
          </cell>
          <cell r="R58">
            <v>0</v>
          </cell>
          <cell r="S58">
            <v>988446375</v>
          </cell>
          <cell r="T58">
            <v>0</v>
          </cell>
          <cell r="W58">
            <v>173106667</v>
          </cell>
          <cell r="X58">
            <v>39318666</v>
          </cell>
        </row>
        <row r="59">
          <cell r="A59" t="str">
            <v>21-01-01</v>
          </cell>
          <cell r="B59" t="str">
            <v xml:space="preserve">MINISTERIO DE MINAS Y ENERGÍA - GESTIÓN GENERAL </v>
          </cell>
          <cell r="C59" t="str">
            <v>C-2199-1900-25</v>
          </cell>
          <cell r="D59" t="str">
            <v>C</v>
          </cell>
          <cell r="E59" t="str">
            <v>2199</v>
          </cell>
          <cell r="F59" t="str">
            <v>1900</v>
          </cell>
          <cell r="G59" t="str">
            <v>25</v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>Nación</v>
          </cell>
          <cell r="M59" t="str">
            <v>11</v>
          </cell>
          <cell r="N59" t="str">
            <v>CSF</v>
          </cell>
          <cell r="P59">
            <v>7220771984</v>
          </cell>
          <cell r="Q59">
            <v>0</v>
          </cell>
          <cell r="R59">
            <v>0</v>
          </cell>
          <cell r="S59">
            <v>7220771984</v>
          </cell>
          <cell r="T59">
            <v>0</v>
          </cell>
          <cell r="W59">
            <v>2535314787.3299999</v>
          </cell>
          <cell r="X59">
            <v>112467332.33</v>
          </cell>
        </row>
        <row r="60">
          <cell r="A60" t="str">
            <v>21-01-01</v>
          </cell>
          <cell r="B60" t="str">
            <v xml:space="preserve">MINISTERIO DE MINAS Y ENERGÍA - GESTIÓN GENERAL </v>
          </cell>
          <cell r="C60" t="str">
            <v>C-2199-1900-26</v>
          </cell>
          <cell r="D60" t="str">
            <v>C</v>
          </cell>
          <cell r="E60" t="str">
            <v>2199</v>
          </cell>
          <cell r="F60" t="str">
            <v>1900</v>
          </cell>
          <cell r="G60" t="str">
            <v>26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>Nación</v>
          </cell>
          <cell r="M60" t="str">
            <v>11</v>
          </cell>
          <cell r="N60" t="str">
            <v>CSF</v>
          </cell>
          <cell r="P60">
            <v>1562356223</v>
          </cell>
          <cell r="Q60">
            <v>0</v>
          </cell>
          <cell r="R60">
            <v>0</v>
          </cell>
          <cell r="S60">
            <v>1562356223</v>
          </cell>
          <cell r="T60">
            <v>0</v>
          </cell>
          <cell r="W60">
            <v>273193330</v>
          </cell>
          <cell r="X60">
            <v>49746107</v>
          </cell>
        </row>
        <row r="61">
          <cell r="A61" t="str">
            <v>21-01-01</v>
          </cell>
          <cell r="B61" t="str">
            <v xml:space="preserve">MINISTERIO DE MINAS Y ENERGÍA - GESTIÓN GENERAL </v>
          </cell>
          <cell r="C61" t="str">
            <v>C-2199-1900-27</v>
          </cell>
          <cell r="D61" t="str">
            <v>C</v>
          </cell>
          <cell r="E61" t="str">
            <v>2199</v>
          </cell>
          <cell r="F61" t="str">
            <v>1900</v>
          </cell>
          <cell r="G61" t="str">
            <v>27</v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>Nación</v>
          </cell>
          <cell r="M61" t="str">
            <v>11</v>
          </cell>
          <cell r="N61" t="str">
            <v>CSF</v>
          </cell>
          <cell r="P61">
            <v>939200000</v>
          </cell>
          <cell r="Q61">
            <v>0</v>
          </cell>
          <cell r="R61">
            <v>0</v>
          </cell>
          <cell r="S61">
            <v>939200000</v>
          </cell>
          <cell r="T61">
            <v>0</v>
          </cell>
          <cell r="W61">
            <v>28800000</v>
          </cell>
          <cell r="X61">
            <v>0</v>
          </cell>
        </row>
        <row r="62">
          <cell r="A62" t="str">
            <v>21-01-13</v>
          </cell>
          <cell r="B62" t="str">
            <v>MINISTERIO DE MINAS Y ENERGÍA - COMISIÓN DE REGULACIÓN DE ENERGÍA Y GAS (CREG)</v>
          </cell>
          <cell r="C62" t="str">
            <v>A-01-01-01</v>
          </cell>
          <cell r="D62" t="str">
            <v>A</v>
          </cell>
          <cell r="E62" t="str">
            <v>01</v>
          </cell>
          <cell r="F62" t="str">
            <v>01</v>
          </cell>
          <cell r="G62" t="str">
            <v>01</v>
          </cell>
          <cell r="L62" t="str">
            <v>Nación</v>
          </cell>
          <cell r="M62" t="str">
            <v>10</v>
          </cell>
          <cell r="N62" t="str">
            <v>CSF</v>
          </cell>
          <cell r="P62">
            <v>3275668000</v>
          </cell>
          <cell r="Q62">
            <v>0</v>
          </cell>
          <cell r="R62">
            <v>0</v>
          </cell>
          <cell r="S62">
            <v>3275668000</v>
          </cell>
          <cell r="T62">
            <v>0</v>
          </cell>
          <cell r="W62">
            <v>596427909</v>
          </cell>
          <cell r="X62">
            <v>596427909</v>
          </cell>
        </row>
        <row r="63">
          <cell r="A63" t="str">
            <v>21-01-13</v>
          </cell>
          <cell r="B63" t="str">
            <v>MINISTERIO DE MINAS Y ENERGÍA - COMISIÓN DE REGULACIÓN DE ENERGÍA Y GAS (CREG)</v>
          </cell>
          <cell r="C63" t="str">
            <v>A-01-01-01</v>
          </cell>
          <cell r="D63" t="str">
            <v>A</v>
          </cell>
          <cell r="E63" t="str">
            <v>01</v>
          </cell>
          <cell r="F63" t="str">
            <v>01</v>
          </cell>
          <cell r="G63" t="str">
            <v>01</v>
          </cell>
          <cell r="L63" t="str">
            <v>Nación</v>
          </cell>
          <cell r="M63" t="str">
            <v>16</v>
          </cell>
          <cell r="N63" t="str">
            <v>SSF</v>
          </cell>
          <cell r="P63">
            <v>10492903000</v>
          </cell>
          <cell r="Q63">
            <v>0</v>
          </cell>
          <cell r="R63">
            <v>0</v>
          </cell>
          <cell r="S63">
            <v>10492903000</v>
          </cell>
          <cell r="T63">
            <v>0</v>
          </cell>
          <cell r="W63">
            <v>2461348368</v>
          </cell>
          <cell r="X63">
            <v>2461348368</v>
          </cell>
        </row>
        <row r="64">
          <cell r="A64" t="str">
            <v>21-01-13</v>
          </cell>
          <cell r="B64" t="str">
            <v>MINISTERIO DE MINAS Y ENERGÍA - COMISIÓN DE REGULACIÓN DE ENERGÍA Y GAS (CREG)</v>
          </cell>
          <cell r="C64" t="str">
            <v>A-01-01-02</v>
          </cell>
          <cell r="D64" t="str">
            <v>A</v>
          </cell>
          <cell r="E64" t="str">
            <v>01</v>
          </cell>
          <cell r="F64" t="str">
            <v>01</v>
          </cell>
          <cell r="G64" t="str">
            <v>02</v>
          </cell>
          <cell r="L64" t="str">
            <v>Nación</v>
          </cell>
          <cell r="M64" t="str">
            <v>10</v>
          </cell>
          <cell r="N64" t="str">
            <v>CSF</v>
          </cell>
          <cell r="P64">
            <v>1034285000</v>
          </cell>
          <cell r="Q64">
            <v>0</v>
          </cell>
          <cell r="R64">
            <v>0</v>
          </cell>
          <cell r="S64">
            <v>1034285000</v>
          </cell>
          <cell r="T64">
            <v>0</v>
          </cell>
          <cell r="W64">
            <v>222785725</v>
          </cell>
          <cell r="X64">
            <v>222785725</v>
          </cell>
        </row>
        <row r="65">
          <cell r="A65" t="str">
            <v>21-01-13</v>
          </cell>
          <cell r="B65" t="str">
            <v>MINISTERIO DE MINAS Y ENERGÍA - COMISIÓN DE REGULACIÓN DE ENERGÍA Y GAS (CREG)</v>
          </cell>
          <cell r="C65" t="str">
            <v>A-01-01-02</v>
          </cell>
          <cell r="D65" t="str">
            <v>A</v>
          </cell>
          <cell r="E65" t="str">
            <v>01</v>
          </cell>
          <cell r="F65" t="str">
            <v>01</v>
          </cell>
          <cell r="G65" t="str">
            <v>02</v>
          </cell>
          <cell r="L65" t="str">
            <v>Nación</v>
          </cell>
          <cell r="M65" t="str">
            <v>16</v>
          </cell>
          <cell r="N65" t="str">
            <v>SSF</v>
          </cell>
          <cell r="P65">
            <v>3405069000</v>
          </cell>
          <cell r="Q65">
            <v>0</v>
          </cell>
          <cell r="R65">
            <v>0</v>
          </cell>
          <cell r="S65">
            <v>3405069000</v>
          </cell>
          <cell r="T65">
            <v>0</v>
          </cell>
          <cell r="W65">
            <v>725123234</v>
          </cell>
          <cell r="X65">
            <v>725123234</v>
          </cell>
        </row>
        <row r="66">
          <cell r="A66" t="str">
            <v>21-01-13</v>
          </cell>
          <cell r="B66" t="str">
            <v>MINISTERIO DE MINAS Y ENERGÍA - COMISIÓN DE REGULACIÓN DE ENERGÍA Y GAS (CREG)</v>
          </cell>
          <cell r="C66" t="str">
            <v>A-01-01-03</v>
          </cell>
          <cell r="D66" t="str">
            <v>A</v>
          </cell>
          <cell r="E66" t="str">
            <v>01</v>
          </cell>
          <cell r="F66" t="str">
            <v>01</v>
          </cell>
          <cell r="G66" t="str">
            <v>03</v>
          </cell>
          <cell r="L66" t="str">
            <v>Nación</v>
          </cell>
          <cell r="M66" t="str">
            <v>10</v>
          </cell>
          <cell r="N66" t="str">
            <v>CSF</v>
          </cell>
          <cell r="P66">
            <v>528294000</v>
          </cell>
          <cell r="Q66">
            <v>0</v>
          </cell>
          <cell r="R66">
            <v>0</v>
          </cell>
          <cell r="S66">
            <v>528294000</v>
          </cell>
          <cell r="T66">
            <v>0</v>
          </cell>
          <cell r="W66">
            <v>216328824</v>
          </cell>
          <cell r="X66">
            <v>216328824</v>
          </cell>
        </row>
        <row r="67">
          <cell r="A67" t="str">
            <v>21-01-13</v>
          </cell>
          <cell r="B67" t="str">
            <v>MINISTERIO DE MINAS Y ENERGÍA - COMISIÓN DE REGULACIÓN DE ENERGÍA Y GAS (CREG)</v>
          </cell>
          <cell r="C67" t="str">
            <v>A-01-01-03</v>
          </cell>
          <cell r="D67" t="str">
            <v>A</v>
          </cell>
          <cell r="E67" t="str">
            <v>01</v>
          </cell>
          <cell r="F67" t="str">
            <v>01</v>
          </cell>
          <cell r="G67" t="str">
            <v>03</v>
          </cell>
          <cell r="L67" t="str">
            <v>Nación</v>
          </cell>
          <cell r="M67" t="str">
            <v>16</v>
          </cell>
          <cell r="N67" t="str">
            <v>SSF</v>
          </cell>
          <cell r="P67">
            <v>2401474000</v>
          </cell>
          <cell r="Q67">
            <v>0</v>
          </cell>
          <cell r="R67">
            <v>0</v>
          </cell>
          <cell r="S67">
            <v>2401474000</v>
          </cell>
          <cell r="T67">
            <v>0</v>
          </cell>
          <cell r="W67">
            <v>941781920</v>
          </cell>
          <cell r="X67">
            <v>941781920</v>
          </cell>
        </row>
        <row r="68">
          <cell r="A68" t="str">
            <v>21-01-13</v>
          </cell>
          <cell r="B68" t="str">
            <v>MINISTERIO DE MINAS Y ENERGÍA - COMISIÓN DE REGULACIÓN DE ENERGÍA Y GAS (CREG)</v>
          </cell>
          <cell r="C68" t="str">
            <v>A-01-01-04</v>
          </cell>
          <cell r="D68" t="str">
            <v>A</v>
          </cell>
          <cell r="E68" t="str">
            <v>01</v>
          </cell>
          <cell r="F68" t="str">
            <v>01</v>
          </cell>
          <cell r="G68" t="str">
            <v>04</v>
          </cell>
          <cell r="L68" t="str">
            <v>Nación</v>
          </cell>
          <cell r="M68" t="str">
            <v>16</v>
          </cell>
          <cell r="N68" t="str">
            <v>SSF</v>
          </cell>
          <cell r="P68">
            <v>1385500000</v>
          </cell>
          <cell r="Q68">
            <v>0</v>
          </cell>
          <cell r="R68">
            <v>0</v>
          </cell>
          <cell r="S68">
            <v>1385500000</v>
          </cell>
          <cell r="T68">
            <v>1385500000</v>
          </cell>
          <cell r="W68">
            <v>0</v>
          </cell>
          <cell r="X68">
            <v>0</v>
          </cell>
        </row>
        <row r="69">
          <cell r="A69" t="str">
            <v>21-01-13</v>
          </cell>
          <cell r="B69" t="str">
            <v>MINISTERIO DE MINAS Y ENERGÍA - COMISIÓN DE REGULACIÓN DE ENERGÍA Y GAS (CREG)</v>
          </cell>
          <cell r="C69" t="str">
            <v>A-02</v>
          </cell>
          <cell r="D69" t="str">
            <v>A</v>
          </cell>
          <cell r="E69" t="str">
            <v>02</v>
          </cell>
          <cell r="L69" t="str">
            <v>Nación</v>
          </cell>
          <cell r="M69" t="str">
            <v>10</v>
          </cell>
          <cell r="N69" t="str">
            <v>CSF</v>
          </cell>
          <cell r="P69">
            <v>373500000</v>
          </cell>
          <cell r="Q69">
            <v>0</v>
          </cell>
          <cell r="R69">
            <v>0</v>
          </cell>
          <cell r="S69">
            <v>373500000</v>
          </cell>
          <cell r="T69">
            <v>0</v>
          </cell>
          <cell r="W69">
            <v>225000000</v>
          </cell>
          <cell r="X69">
            <v>41590500</v>
          </cell>
        </row>
        <row r="70">
          <cell r="A70" t="str">
            <v>21-01-13</v>
          </cell>
          <cell r="B70" t="str">
            <v>MINISTERIO DE MINAS Y ENERGÍA - COMISIÓN DE REGULACIÓN DE ENERGÍA Y GAS (CREG)</v>
          </cell>
          <cell r="C70" t="str">
            <v>A-02</v>
          </cell>
          <cell r="D70" t="str">
            <v>A</v>
          </cell>
          <cell r="E70" t="str">
            <v>02</v>
          </cell>
          <cell r="L70" t="str">
            <v>Nación</v>
          </cell>
          <cell r="M70" t="str">
            <v>16</v>
          </cell>
          <cell r="N70" t="str">
            <v>SSF</v>
          </cell>
          <cell r="P70">
            <v>3340500000</v>
          </cell>
          <cell r="Q70">
            <v>0</v>
          </cell>
          <cell r="R70">
            <v>0</v>
          </cell>
          <cell r="S70">
            <v>3340500000</v>
          </cell>
          <cell r="T70">
            <v>0</v>
          </cell>
          <cell r="W70">
            <v>988161296.60000002</v>
          </cell>
          <cell r="X70">
            <v>420048438.70999998</v>
          </cell>
        </row>
        <row r="71">
          <cell r="A71" t="str">
            <v>21-01-13</v>
          </cell>
          <cell r="B71" t="str">
            <v>MINISTERIO DE MINAS Y ENERGÍA - COMISIÓN DE REGULACIÓN DE ENERGÍA Y GAS (CREG)</v>
          </cell>
          <cell r="C71" t="str">
            <v>A-03-03-04-063</v>
          </cell>
          <cell r="D71" t="str">
            <v>A</v>
          </cell>
          <cell r="E71" t="str">
            <v>03</v>
          </cell>
          <cell r="F71" t="str">
            <v>03</v>
          </cell>
          <cell r="G71" t="str">
            <v>04</v>
          </cell>
          <cell r="H71" t="str">
            <v>063</v>
          </cell>
          <cell r="L71" t="str">
            <v>Nación</v>
          </cell>
          <cell r="M71" t="str">
            <v>16</v>
          </cell>
          <cell r="N71" t="str">
            <v>SSF</v>
          </cell>
          <cell r="P71">
            <v>2444416949</v>
          </cell>
          <cell r="Q71">
            <v>0</v>
          </cell>
          <cell r="R71">
            <v>0</v>
          </cell>
          <cell r="S71">
            <v>2444416949</v>
          </cell>
          <cell r="T71">
            <v>0</v>
          </cell>
          <cell r="W71">
            <v>0</v>
          </cell>
          <cell r="X71">
            <v>0</v>
          </cell>
        </row>
        <row r="72">
          <cell r="A72" t="str">
            <v>21-01-13</v>
          </cell>
          <cell r="B72" t="str">
            <v>MINISTERIO DE MINAS Y ENERGÍA - COMISIÓN DE REGULACIÓN DE ENERGÍA Y GAS (CREG)</v>
          </cell>
          <cell r="C72" t="str">
            <v>A-03-04-02-012</v>
          </cell>
          <cell r="D72" t="str">
            <v>A</v>
          </cell>
          <cell r="E72" t="str">
            <v>03</v>
          </cell>
          <cell r="F72" t="str">
            <v>04</v>
          </cell>
          <cell r="G72" t="str">
            <v>02</v>
          </cell>
          <cell r="H72" t="str">
            <v>012</v>
          </cell>
          <cell r="L72" t="str">
            <v>Nación</v>
          </cell>
          <cell r="M72" t="str">
            <v>10</v>
          </cell>
          <cell r="N72" t="str">
            <v>CSF</v>
          </cell>
          <cell r="P72">
            <v>38644000</v>
          </cell>
          <cell r="Q72">
            <v>0</v>
          </cell>
          <cell r="R72">
            <v>0</v>
          </cell>
          <cell r="S72">
            <v>38644000</v>
          </cell>
          <cell r="T72">
            <v>0</v>
          </cell>
          <cell r="W72">
            <v>5777812</v>
          </cell>
          <cell r="X72">
            <v>5777812</v>
          </cell>
        </row>
        <row r="73">
          <cell r="A73" t="str">
            <v>21-01-13</v>
          </cell>
          <cell r="B73" t="str">
            <v>MINISTERIO DE MINAS Y ENERGÍA - COMISIÓN DE REGULACIÓN DE ENERGÍA Y GAS (CREG)</v>
          </cell>
          <cell r="C73" t="str">
            <v>A-03-04-02-012</v>
          </cell>
          <cell r="D73" t="str">
            <v>A</v>
          </cell>
          <cell r="E73" t="str">
            <v>03</v>
          </cell>
          <cell r="F73" t="str">
            <v>04</v>
          </cell>
          <cell r="G73" t="str">
            <v>02</v>
          </cell>
          <cell r="H73" t="str">
            <v>012</v>
          </cell>
          <cell r="L73" t="str">
            <v>Nación</v>
          </cell>
          <cell r="M73" t="str">
            <v>16</v>
          </cell>
          <cell r="N73" t="str">
            <v>SSF</v>
          </cell>
          <cell r="P73">
            <v>59700000</v>
          </cell>
          <cell r="Q73">
            <v>0</v>
          </cell>
          <cell r="R73">
            <v>0</v>
          </cell>
          <cell r="S73">
            <v>59700000</v>
          </cell>
          <cell r="T73">
            <v>0</v>
          </cell>
          <cell r="W73">
            <v>18137134</v>
          </cell>
          <cell r="X73">
            <v>18137134</v>
          </cell>
        </row>
        <row r="74">
          <cell r="A74" t="str">
            <v>21-01-13</v>
          </cell>
          <cell r="B74" t="str">
            <v>MINISTERIO DE MINAS Y ENERGÍA - COMISIÓN DE REGULACIÓN DE ENERGÍA Y GAS (CREG)</v>
          </cell>
          <cell r="C74" t="str">
            <v>A-08-01</v>
          </cell>
          <cell r="D74" t="str">
            <v>A</v>
          </cell>
          <cell r="E74" t="str">
            <v>08</v>
          </cell>
          <cell r="F74" t="str">
            <v>01</v>
          </cell>
          <cell r="L74" t="str">
            <v>Nación</v>
          </cell>
          <cell r="M74" t="str">
            <v>16</v>
          </cell>
          <cell r="N74" t="str">
            <v>SSF</v>
          </cell>
          <cell r="P74">
            <v>70000000</v>
          </cell>
          <cell r="Q74">
            <v>0</v>
          </cell>
          <cell r="R74">
            <v>0</v>
          </cell>
          <cell r="S74">
            <v>70000000</v>
          </cell>
          <cell r="T74">
            <v>0</v>
          </cell>
          <cell r="W74">
            <v>0</v>
          </cell>
          <cell r="X74">
            <v>0</v>
          </cell>
        </row>
        <row r="75">
          <cell r="A75" t="str">
            <v>21-01-13</v>
          </cell>
          <cell r="B75" t="str">
            <v>MINISTERIO DE MINAS Y ENERGÍA - COMISIÓN DE REGULACIÓN DE ENERGÍA Y GAS (CREG)</v>
          </cell>
          <cell r="C75" t="str">
            <v>A-08-04-01</v>
          </cell>
          <cell r="D75" t="str">
            <v>A</v>
          </cell>
          <cell r="E75" t="str">
            <v>08</v>
          </cell>
          <cell r="F75" t="str">
            <v>04</v>
          </cell>
          <cell r="G75" t="str">
            <v>01</v>
          </cell>
          <cell r="L75" t="str">
            <v>Nación</v>
          </cell>
          <cell r="M75" t="str">
            <v>16</v>
          </cell>
          <cell r="N75" t="str">
            <v>SSF</v>
          </cell>
          <cell r="P75">
            <v>105300000</v>
          </cell>
          <cell r="Q75">
            <v>0</v>
          </cell>
          <cell r="R75">
            <v>0</v>
          </cell>
          <cell r="S75">
            <v>105300000</v>
          </cell>
          <cell r="T75">
            <v>0</v>
          </cell>
          <cell r="W75">
            <v>0</v>
          </cell>
          <cell r="X75">
            <v>0</v>
          </cell>
        </row>
        <row r="76">
          <cell r="A76" t="str">
            <v>21-01-13</v>
          </cell>
          <cell r="B76" t="str">
            <v>MINISTERIO DE MINAS Y ENERGÍA - COMISIÓN DE REGULACIÓN DE ENERGÍA Y GAS (CREG)</v>
          </cell>
          <cell r="C76" t="str">
            <v>B-10-04-01</v>
          </cell>
          <cell r="D76" t="str">
            <v>B</v>
          </cell>
          <cell r="E76" t="str">
            <v>10</v>
          </cell>
          <cell r="F76" t="str">
            <v>04</v>
          </cell>
          <cell r="G76" t="str">
            <v>01</v>
          </cell>
          <cell r="L76" t="str">
            <v>Nación</v>
          </cell>
          <cell r="M76" t="str">
            <v>16</v>
          </cell>
          <cell r="N76" t="str">
            <v>SSF</v>
          </cell>
          <cell r="P76">
            <v>4192920055</v>
          </cell>
          <cell r="Q76">
            <v>0</v>
          </cell>
          <cell r="R76">
            <v>0</v>
          </cell>
          <cell r="S76">
            <v>4192920055</v>
          </cell>
          <cell r="T76">
            <v>0</v>
          </cell>
          <cell r="W76">
            <v>0</v>
          </cell>
          <cell r="X76">
            <v>0</v>
          </cell>
        </row>
        <row r="77">
          <cell r="A77" t="str">
            <v>21-01-13</v>
          </cell>
          <cell r="B77" t="str">
            <v>MINISTERIO DE MINAS Y ENERGÍA - COMISIÓN DE REGULACIÓN DE ENERGÍA Y GAS (CREG)</v>
          </cell>
          <cell r="C77" t="str">
            <v>C-2106-1900-4</v>
          </cell>
          <cell r="D77" t="str">
            <v>C</v>
          </cell>
          <cell r="E77" t="str">
            <v>2106</v>
          </cell>
          <cell r="F77" t="str">
            <v>1900</v>
          </cell>
          <cell r="G77" t="str">
            <v>4</v>
          </cell>
          <cell r="L77" t="str">
            <v>Nación</v>
          </cell>
          <cell r="M77" t="str">
            <v>16</v>
          </cell>
          <cell r="N77" t="str">
            <v>SSF</v>
          </cell>
          <cell r="P77">
            <v>290000000</v>
          </cell>
          <cell r="Q77">
            <v>0</v>
          </cell>
          <cell r="R77">
            <v>0</v>
          </cell>
          <cell r="S77">
            <v>290000000</v>
          </cell>
          <cell r="T77">
            <v>0</v>
          </cell>
          <cell r="W77">
            <v>94940000</v>
          </cell>
          <cell r="X77">
            <v>0</v>
          </cell>
        </row>
        <row r="78">
          <cell r="A78" t="str">
            <v>21-01-13</v>
          </cell>
          <cell r="B78" t="str">
            <v>MINISTERIO DE MINAS Y ENERGÍA - COMISIÓN DE REGULACIÓN DE ENERGÍA Y GAS (CREG)</v>
          </cell>
          <cell r="C78" t="str">
            <v>C-2106-1900-6</v>
          </cell>
          <cell r="D78" t="str">
            <v>C</v>
          </cell>
          <cell r="E78" t="str">
            <v>2106</v>
          </cell>
          <cell r="F78" t="str">
            <v>1900</v>
          </cell>
          <cell r="G78" t="str">
            <v>6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>Nación</v>
          </cell>
          <cell r="M78" t="str">
            <v>16</v>
          </cell>
          <cell r="N78" t="str">
            <v>SSF</v>
          </cell>
          <cell r="P78">
            <v>7700000000</v>
          </cell>
          <cell r="Q78">
            <v>0</v>
          </cell>
          <cell r="R78">
            <v>0</v>
          </cell>
          <cell r="S78">
            <v>7700000000</v>
          </cell>
          <cell r="T78">
            <v>0</v>
          </cell>
          <cell r="W78">
            <v>3805056652.3400002</v>
          </cell>
          <cell r="X78">
            <v>682262175.73000002</v>
          </cell>
        </row>
        <row r="79">
          <cell r="A79" t="str">
            <v>21-01-13</v>
          </cell>
          <cell r="B79" t="str">
            <v>MINISTERIO DE MINAS Y ENERGÍA - COMISIÓN DE REGULACIÓN DE ENERGÍA Y GAS (CREG)</v>
          </cell>
          <cell r="C79" t="str">
            <v>C-2199-1900-3</v>
          </cell>
          <cell r="D79" t="str">
            <v>C</v>
          </cell>
          <cell r="E79" t="str">
            <v>2199</v>
          </cell>
          <cell r="F79" t="str">
            <v>1900</v>
          </cell>
          <cell r="G79" t="str">
            <v>3</v>
          </cell>
          <cell r="L79" t="str">
            <v>Nación</v>
          </cell>
          <cell r="M79" t="str">
            <v>16</v>
          </cell>
          <cell r="N79" t="str">
            <v>SSF</v>
          </cell>
          <cell r="P79">
            <v>310000000</v>
          </cell>
          <cell r="Q79">
            <v>0</v>
          </cell>
          <cell r="R79">
            <v>0</v>
          </cell>
          <cell r="S79">
            <v>310000000</v>
          </cell>
          <cell r="T79">
            <v>0</v>
          </cell>
          <cell r="W79">
            <v>190000000</v>
          </cell>
          <cell r="X79">
            <v>0</v>
          </cell>
        </row>
        <row r="80">
          <cell r="A80" t="str">
            <v>21-01-13</v>
          </cell>
          <cell r="B80" t="str">
            <v>MINISTERIO DE MINAS Y ENERGÍA - COMISIÓN DE REGULACIÓN DE ENERGÍA Y GAS (CREG)</v>
          </cell>
          <cell r="C80" t="str">
            <v>C-2199-1900-4</v>
          </cell>
          <cell r="D80" t="str">
            <v>C</v>
          </cell>
          <cell r="E80" t="str">
            <v>2199</v>
          </cell>
          <cell r="F80" t="str">
            <v>1900</v>
          </cell>
          <cell r="G80" t="str">
            <v>4</v>
          </cell>
          <cell r="L80" t="str">
            <v>Nación</v>
          </cell>
          <cell r="M80" t="str">
            <v>16</v>
          </cell>
          <cell r="N80" t="str">
            <v>SSF</v>
          </cell>
          <cell r="P80">
            <v>2900000000</v>
          </cell>
          <cell r="Q80">
            <v>0</v>
          </cell>
          <cell r="R80">
            <v>0</v>
          </cell>
          <cell r="S80">
            <v>2900000000</v>
          </cell>
          <cell r="T80">
            <v>0</v>
          </cell>
          <cell r="W80">
            <v>1914043604.0999999</v>
          </cell>
          <cell r="X80">
            <v>113755430</v>
          </cell>
        </row>
        <row r="81">
          <cell r="A81" t="str">
            <v>21-03-00</v>
          </cell>
          <cell r="B81" t="str">
            <v>SERVICIO GEOLÓGICO COLOMBIANO</v>
          </cell>
          <cell r="C81" t="str">
            <v>A-01-01-01</v>
          </cell>
          <cell r="D81" t="str">
            <v>A</v>
          </cell>
          <cell r="E81" t="str">
            <v>01</v>
          </cell>
          <cell r="F81" t="str">
            <v>01</v>
          </cell>
          <cell r="G81" t="str">
            <v>01</v>
          </cell>
          <cell r="L81" t="str">
            <v>Nación</v>
          </cell>
          <cell r="M81" t="str">
            <v>10</v>
          </cell>
          <cell r="N81" t="str">
            <v>CSF</v>
          </cell>
          <cell r="P81">
            <v>23275369819</v>
          </cell>
          <cell r="Q81">
            <v>0</v>
          </cell>
          <cell r="R81">
            <v>0</v>
          </cell>
          <cell r="S81">
            <v>23275369819</v>
          </cell>
          <cell r="T81">
            <v>0</v>
          </cell>
          <cell r="W81">
            <v>5733310947</v>
          </cell>
          <cell r="X81">
            <v>5698761844</v>
          </cell>
        </row>
        <row r="82">
          <cell r="A82" t="str">
            <v>21-03-00</v>
          </cell>
          <cell r="B82" t="str">
            <v>SERVICIO GEOLÓGICO COLOMBIANO</v>
          </cell>
          <cell r="C82" t="str">
            <v>A-01-01-02</v>
          </cell>
          <cell r="D82" t="str">
            <v>A</v>
          </cell>
          <cell r="E82" t="str">
            <v>01</v>
          </cell>
          <cell r="F82" t="str">
            <v>01</v>
          </cell>
          <cell r="G82" t="str">
            <v>02</v>
          </cell>
          <cell r="L82" t="str">
            <v>Nación</v>
          </cell>
          <cell r="M82" t="str">
            <v>10</v>
          </cell>
          <cell r="N82" t="str">
            <v>CSF</v>
          </cell>
          <cell r="P82">
            <v>8688819057</v>
          </cell>
          <cell r="Q82">
            <v>0</v>
          </cell>
          <cell r="R82">
            <v>0</v>
          </cell>
          <cell r="S82">
            <v>8688819057</v>
          </cell>
          <cell r="T82">
            <v>0</v>
          </cell>
          <cell r="W82">
            <v>1987000220</v>
          </cell>
          <cell r="X82">
            <v>1987000220</v>
          </cell>
        </row>
        <row r="83">
          <cell r="A83" t="str">
            <v>21-03-00</v>
          </cell>
          <cell r="B83" t="str">
            <v>SERVICIO GEOLÓGICO COLOMBIANO</v>
          </cell>
          <cell r="C83" t="str">
            <v>A-01-01-03</v>
          </cell>
          <cell r="D83" t="str">
            <v>A</v>
          </cell>
          <cell r="E83" t="str">
            <v>01</v>
          </cell>
          <cell r="F83" t="str">
            <v>01</v>
          </cell>
          <cell r="G83" t="str">
            <v>03</v>
          </cell>
          <cell r="L83" t="str">
            <v>Nación</v>
          </cell>
          <cell r="M83" t="str">
            <v>10</v>
          </cell>
          <cell r="N83" t="str">
            <v>CSF</v>
          </cell>
          <cell r="P83">
            <v>1800247775</v>
          </cell>
          <cell r="Q83">
            <v>0</v>
          </cell>
          <cell r="R83">
            <v>0</v>
          </cell>
          <cell r="S83">
            <v>1800247775</v>
          </cell>
          <cell r="T83">
            <v>0</v>
          </cell>
          <cell r="W83">
            <v>539593217</v>
          </cell>
          <cell r="X83">
            <v>519407319</v>
          </cell>
        </row>
        <row r="84">
          <cell r="A84" t="str">
            <v>21-03-00</v>
          </cell>
          <cell r="B84" t="str">
            <v>SERVICIO GEOLÓGICO COLOMBIANO</v>
          </cell>
          <cell r="C84" t="str">
            <v>A-02</v>
          </cell>
          <cell r="D84" t="str">
            <v>A</v>
          </cell>
          <cell r="E84" t="str">
            <v>02</v>
          </cell>
          <cell r="L84" t="str">
            <v>Nación</v>
          </cell>
          <cell r="M84" t="str">
            <v>10</v>
          </cell>
          <cell r="N84" t="str">
            <v>CSF</v>
          </cell>
          <cell r="P84">
            <v>13413963552</v>
          </cell>
          <cell r="Q84">
            <v>0</v>
          </cell>
          <cell r="R84">
            <v>0</v>
          </cell>
          <cell r="S84">
            <v>13413963552</v>
          </cell>
          <cell r="T84">
            <v>0</v>
          </cell>
          <cell r="W84">
            <v>8078247773.6000004</v>
          </cell>
          <cell r="X84">
            <v>1440179451.74</v>
          </cell>
        </row>
        <row r="85">
          <cell r="A85" t="str">
            <v>21-03-00</v>
          </cell>
          <cell r="B85" t="str">
            <v>SERVICIO GEOLÓGICO COLOMBIANO</v>
          </cell>
          <cell r="C85" t="str">
            <v>A-02</v>
          </cell>
          <cell r="D85" t="str">
            <v>A</v>
          </cell>
          <cell r="E85" t="str">
            <v>02</v>
          </cell>
          <cell r="L85" t="str">
            <v>Propios</v>
          </cell>
          <cell r="M85" t="str">
            <v>20</v>
          </cell>
          <cell r="N85" t="str">
            <v>CSF</v>
          </cell>
          <cell r="P85">
            <v>2899869984</v>
          </cell>
          <cell r="Q85">
            <v>0</v>
          </cell>
          <cell r="R85">
            <v>0</v>
          </cell>
          <cell r="S85">
            <v>2899869984</v>
          </cell>
          <cell r="T85">
            <v>0</v>
          </cell>
          <cell r="W85">
            <v>1160472724.45</v>
          </cell>
          <cell r="X85">
            <v>1042095111.53</v>
          </cell>
        </row>
        <row r="86">
          <cell r="A86" t="str">
            <v>21-03-00</v>
          </cell>
          <cell r="B86" t="str">
            <v>SERVICIO GEOLÓGICO COLOMBIANO</v>
          </cell>
          <cell r="C86" t="str">
            <v>A-03-04-02-012</v>
          </cell>
          <cell r="D86" t="str">
            <v>A</v>
          </cell>
          <cell r="E86" t="str">
            <v>03</v>
          </cell>
          <cell r="F86" t="str">
            <v>04</v>
          </cell>
          <cell r="G86" t="str">
            <v>02</v>
          </cell>
          <cell r="H86" t="str">
            <v>012</v>
          </cell>
          <cell r="L86" t="str">
            <v>Nación</v>
          </cell>
          <cell r="M86" t="str">
            <v>10</v>
          </cell>
          <cell r="N86" t="str">
            <v>CSF</v>
          </cell>
          <cell r="P86">
            <v>130780171</v>
          </cell>
          <cell r="Q86">
            <v>0</v>
          </cell>
          <cell r="R86">
            <v>0</v>
          </cell>
          <cell r="S86">
            <v>130780171</v>
          </cell>
          <cell r="T86">
            <v>0</v>
          </cell>
          <cell r="W86">
            <v>19746507</v>
          </cell>
          <cell r="X86">
            <v>19746507</v>
          </cell>
        </row>
        <row r="87">
          <cell r="A87" t="str">
            <v>21-03-00</v>
          </cell>
          <cell r="B87" t="str">
            <v>SERVICIO GEOLÓGICO COLOMBIANO</v>
          </cell>
          <cell r="C87" t="str">
            <v>A-03-10</v>
          </cell>
          <cell r="D87" t="str">
            <v>A</v>
          </cell>
          <cell r="E87" t="str">
            <v>03</v>
          </cell>
          <cell r="F87" t="str">
            <v>10</v>
          </cell>
          <cell r="L87" t="str">
            <v>Propios</v>
          </cell>
          <cell r="M87" t="str">
            <v>20</v>
          </cell>
          <cell r="N87" t="str">
            <v>CSF</v>
          </cell>
          <cell r="P87">
            <v>52800000</v>
          </cell>
          <cell r="Q87">
            <v>0</v>
          </cell>
          <cell r="R87">
            <v>0</v>
          </cell>
          <cell r="S87">
            <v>52800000</v>
          </cell>
          <cell r="T87">
            <v>0</v>
          </cell>
          <cell r="W87">
            <v>17261797</v>
          </cell>
          <cell r="X87">
            <v>17261797</v>
          </cell>
        </row>
        <row r="88">
          <cell r="A88" t="str">
            <v>21-03-00</v>
          </cell>
          <cell r="B88" t="str">
            <v>SERVICIO GEOLÓGICO COLOMBIANO</v>
          </cell>
          <cell r="C88" t="str">
            <v>A-05</v>
          </cell>
          <cell r="D88" t="str">
            <v>A</v>
          </cell>
          <cell r="E88" t="str">
            <v>05</v>
          </cell>
          <cell r="L88" t="str">
            <v>Nación</v>
          </cell>
          <cell r="M88" t="str">
            <v>10</v>
          </cell>
          <cell r="N88" t="str">
            <v>CSF</v>
          </cell>
          <cell r="P88">
            <v>5380762749</v>
          </cell>
          <cell r="Q88">
            <v>0</v>
          </cell>
          <cell r="R88">
            <v>0</v>
          </cell>
          <cell r="S88">
            <v>5380762749</v>
          </cell>
          <cell r="T88">
            <v>0</v>
          </cell>
          <cell r="W88">
            <v>2858947655.79</v>
          </cell>
          <cell r="X88">
            <v>315589660</v>
          </cell>
        </row>
        <row r="89">
          <cell r="A89" t="str">
            <v>21-03-00</v>
          </cell>
          <cell r="B89" t="str">
            <v>SERVICIO GEOLÓGICO COLOMBIANO</v>
          </cell>
          <cell r="C89" t="str">
            <v>A-05</v>
          </cell>
          <cell r="D89" t="str">
            <v>A</v>
          </cell>
          <cell r="E89" t="str">
            <v>05</v>
          </cell>
          <cell r="L89" t="str">
            <v>Propios</v>
          </cell>
          <cell r="M89" t="str">
            <v>20</v>
          </cell>
          <cell r="N89" t="str">
            <v>CSF</v>
          </cell>
          <cell r="P89">
            <v>9836592526</v>
          </cell>
          <cell r="Q89">
            <v>0</v>
          </cell>
          <cell r="R89">
            <v>0</v>
          </cell>
          <cell r="S89">
            <v>9836592526</v>
          </cell>
          <cell r="T89">
            <v>0</v>
          </cell>
          <cell r="W89">
            <v>3325862270.0799999</v>
          </cell>
          <cell r="X89">
            <v>1445917226</v>
          </cell>
        </row>
        <row r="90">
          <cell r="A90" t="str">
            <v>21-03-00</v>
          </cell>
          <cell r="B90" t="str">
            <v>SERVICIO GEOLÓGICO COLOMBIANO</v>
          </cell>
          <cell r="C90" t="str">
            <v>A-08-01</v>
          </cell>
          <cell r="D90" t="str">
            <v>A</v>
          </cell>
          <cell r="E90" t="str">
            <v>08</v>
          </cell>
          <cell r="F90" t="str">
            <v>01</v>
          </cell>
          <cell r="L90" t="str">
            <v>Nación</v>
          </cell>
          <cell r="M90" t="str">
            <v>10</v>
          </cell>
          <cell r="N90" t="str">
            <v>CSF</v>
          </cell>
          <cell r="P90">
            <v>737472099</v>
          </cell>
          <cell r="Q90">
            <v>0</v>
          </cell>
          <cell r="R90">
            <v>0</v>
          </cell>
          <cell r="S90">
            <v>737472099</v>
          </cell>
          <cell r="T90">
            <v>0</v>
          </cell>
          <cell r="W90">
            <v>400764080</v>
          </cell>
          <cell r="X90">
            <v>400764080</v>
          </cell>
        </row>
        <row r="91">
          <cell r="A91" t="str">
            <v>21-03-00</v>
          </cell>
          <cell r="B91" t="str">
            <v>SERVICIO GEOLÓGICO COLOMBIANO</v>
          </cell>
          <cell r="C91" t="str">
            <v>A-08-03</v>
          </cell>
          <cell r="D91" t="str">
            <v>A</v>
          </cell>
          <cell r="E91" t="str">
            <v>08</v>
          </cell>
          <cell r="F91" t="str">
            <v>03</v>
          </cell>
          <cell r="L91" t="str">
            <v>Nación</v>
          </cell>
          <cell r="M91" t="str">
            <v>10</v>
          </cell>
          <cell r="N91" t="str">
            <v>CSF</v>
          </cell>
          <cell r="P91">
            <v>2428800</v>
          </cell>
          <cell r="Q91">
            <v>0</v>
          </cell>
          <cell r="R91">
            <v>0</v>
          </cell>
          <cell r="S91">
            <v>2428800</v>
          </cell>
          <cell r="T91">
            <v>0</v>
          </cell>
          <cell r="W91">
            <v>0</v>
          </cell>
          <cell r="X91">
            <v>0</v>
          </cell>
        </row>
        <row r="92">
          <cell r="A92" t="str">
            <v>21-03-00</v>
          </cell>
          <cell r="B92" t="str">
            <v>SERVICIO GEOLÓGICO COLOMBIANO</v>
          </cell>
          <cell r="C92" t="str">
            <v>A-08-04-01</v>
          </cell>
          <cell r="D92" t="str">
            <v>A</v>
          </cell>
          <cell r="E92" t="str">
            <v>08</v>
          </cell>
          <cell r="F92" t="str">
            <v>04</v>
          </cell>
          <cell r="G92" t="str">
            <v>01</v>
          </cell>
          <cell r="L92" t="str">
            <v>Nación</v>
          </cell>
          <cell r="M92" t="str">
            <v>11</v>
          </cell>
          <cell r="N92" t="str">
            <v>SSF</v>
          </cell>
          <cell r="P92">
            <v>609741477</v>
          </cell>
          <cell r="Q92">
            <v>0</v>
          </cell>
          <cell r="R92">
            <v>0</v>
          </cell>
          <cell r="S92">
            <v>609741477</v>
          </cell>
          <cell r="T92">
            <v>0</v>
          </cell>
          <cell r="W92">
            <v>0</v>
          </cell>
          <cell r="X92">
            <v>0</v>
          </cell>
        </row>
        <row r="93">
          <cell r="A93" t="str">
            <v>21-03-00</v>
          </cell>
          <cell r="B93" t="str">
            <v>SERVICIO GEOLÓGICO COLOMBIANO</v>
          </cell>
          <cell r="C93" t="str">
            <v>B-10-04-01</v>
          </cell>
          <cell r="D93" t="str">
            <v>B</v>
          </cell>
          <cell r="E93" t="str">
            <v>10</v>
          </cell>
          <cell r="F93" t="str">
            <v>04</v>
          </cell>
          <cell r="G93" t="str">
            <v>01</v>
          </cell>
          <cell r="L93" t="str">
            <v>Nación</v>
          </cell>
          <cell r="M93" t="str">
            <v>11</v>
          </cell>
          <cell r="N93" t="str">
            <v>CSF</v>
          </cell>
          <cell r="P93">
            <v>137392848</v>
          </cell>
          <cell r="Q93">
            <v>0</v>
          </cell>
          <cell r="R93">
            <v>0</v>
          </cell>
          <cell r="S93">
            <v>137392848</v>
          </cell>
          <cell r="T93">
            <v>0</v>
          </cell>
          <cell r="W93">
            <v>0</v>
          </cell>
          <cell r="X93">
            <v>0</v>
          </cell>
        </row>
        <row r="94">
          <cell r="A94" t="str">
            <v>21-03-00</v>
          </cell>
          <cell r="B94" t="str">
            <v>SERVICIO GEOLÓGICO COLOMBIANO</v>
          </cell>
          <cell r="C94" t="str">
            <v>C-2106-1900-6</v>
          </cell>
          <cell r="D94" t="str">
            <v>C</v>
          </cell>
          <cell r="E94" t="str">
            <v>2106</v>
          </cell>
          <cell r="F94" t="str">
            <v>1900</v>
          </cell>
          <cell r="G94" t="str">
            <v>6</v>
          </cell>
          <cell r="L94" t="str">
            <v>Nación</v>
          </cell>
          <cell r="M94" t="str">
            <v>11</v>
          </cell>
          <cell r="N94" t="str">
            <v>CSF</v>
          </cell>
          <cell r="P94">
            <v>3000000000</v>
          </cell>
          <cell r="Q94">
            <v>0</v>
          </cell>
          <cell r="R94">
            <v>0</v>
          </cell>
          <cell r="S94">
            <v>3000000000</v>
          </cell>
          <cell r="T94">
            <v>0</v>
          </cell>
          <cell r="W94">
            <v>1202213888</v>
          </cell>
          <cell r="X94">
            <v>462234484</v>
          </cell>
        </row>
        <row r="95">
          <cell r="A95" t="str">
            <v>21-03-00</v>
          </cell>
          <cell r="B95" t="str">
            <v>SERVICIO GEOLÓGICO COLOMBIANO</v>
          </cell>
          <cell r="C95" t="str">
            <v>C-2106-1900-6</v>
          </cell>
          <cell r="D95" t="str">
            <v>C</v>
          </cell>
          <cell r="E95" t="str">
            <v>2106</v>
          </cell>
          <cell r="F95" t="str">
            <v>1900</v>
          </cell>
          <cell r="G95" t="str">
            <v>6</v>
          </cell>
          <cell r="L95" t="str">
            <v>Propios</v>
          </cell>
          <cell r="M95" t="str">
            <v>20</v>
          </cell>
          <cell r="N95" t="str">
            <v>CSF</v>
          </cell>
          <cell r="P95">
            <v>5000000000</v>
          </cell>
          <cell r="Q95">
            <v>0</v>
          </cell>
          <cell r="R95">
            <v>0</v>
          </cell>
          <cell r="S95">
            <v>5000000000</v>
          </cell>
          <cell r="T95">
            <v>0</v>
          </cell>
          <cell r="W95">
            <v>0</v>
          </cell>
          <cell r="X95">
            <v>0</v>
          </cell>
        </row>
        <row r="96">
          <cell r="A96" t="str">
            <v>21-03-00</v>
          </cell>
          <cell r="B96" t="str">
            <v>SERVICIO GEOLÓGICO COLOMBIANO</v>
          </cell>
          <cell r="C96" t="str">
            <v>C-2106-1900-7</v>
          </cell>
          <cell r="D96" t="str">
            <v>C</v>
          </cell>
          <cell r="E96" t="str">
            <v>2106</v>
          </cell>
          <cell r="F96" t="str">
            <v>1900</v>
          </cell>
          <cell r="G96" t="str">
            <v>7</v>
          </cell>
          <cell r="L96" t="str">
            <v>Nación</v>
          </cell>
          <cell r="M96" t="str">
            <v>11</v>
          </cell>
          <cell r="N96" t="str">
            <v>CSF</v>
          </cell>
          <cell r="P96">
            <v>3340000000</v>
          </cell>
          <cell r="Q96">
            <v>0</v>
          </cell>
          <cell r="R96">
            <v>0</v>
          </cell>
          <cell r="S96">
            <v>3340000000</v>
          </cell>
          <cell r="T96">
            <v>0</v>
          </cell>
          <cell r="W96">
            <v>0</v>
          </cell>
          <cell r="X96">
            <v>0</v>
          </cell>
        </row>
        <row r="97">
          <cell r="A97" t="str">
            <v>21-03-00</v>
          </cell>
          <cell r="B97" t="str">
            <v>SERVICIO GEOLÓGICO COLOMBIANO</v>
          </cell>
          <cell r="C97" t="str">
            <v>C-2106-1900-8</v>
          </cell>
          <cell r="D97" t="str">
            <v>C</v>
          </cell>
          <cell r="E97" t="str">
            <v>2106</v>
          </cell>
          <cell r="F97" t="str">
            <v>1900</v>
          </cell>
          <cell r="G97" t="str">
            <v>8</v>
          </cell>
          <cell r="L97" t="str">
            <v>Nación</v>
          </cell>
          <cell r="M97" t="str">
            <v>11</v>
          </cell>
          <cell r="N97" t="str">
            <v>CSF</v>
          </cell>
          <cell r="P97">
            <v>3300000000</v>
          </cell>
          <cell r="Q97">
            <v>0</v>
          </cell>
          <cell r="R97">
            <v>0</v>
          </cell>
          <cell r="S97">
            <v>3300000000</v>
          </cell>
          <cell r="T97">
            <v>0</v>
          </cell>
          <cell r="W97">
            <v>3015441000</v>
          </cell>
          <cell r="X97">
            <v>1084002334.77</v>
          </cell>
        </row>
        <row r="98">
          <cell r="A98" t="str">
            <v>21-03-00</v>
          </cell>
          <cell r="B98" t="str">
            <v>SERVICIO GEOLÓGICO COLOMBIANO</v>
          </cell>
          <cell r="C98" t="str">
            <v>C-2106-1900-8</v>
          </cell>
          <cell r="D98" t="str">
            <v>C</v>
          </cell>
          <cell r="E98" t="str">
            <v>2106</v>
          </cell>
          <cell r="F98" t="str">
            <v>1900</v>
          </cell>
          <cell r="G98" t="str">
            <v>8</v>
          </cell>
          <cell r="L98" t="str">
            <v>Propios</v>
          </cell>
          <cell r="M98" t="str">
            <v>20</v>
          </cell>
          <cell r="N98" t="str">
            <v>CSF</v>
          </cell>
          <cell r="P98">
            <v>27133470711</v>
          </cell>
          <cell r="Q98">
            <v>0</v>
          </cell>
          <cell r="R98">
            <v>0</v>
          </cell>
          <cell r="S98">
            <v>27133470711</v>
          </cell>
          <cell r="T98">
            <v>0</v>
          </cell>
          <cell r="W98">
            <v>0</v>
          </cell>
          <cell r="X98">
            <v>0</v>
          </cell>
        </row>
        <row r="99">
          <cell r="A99" t="str">
            <v>21-03-00</v>
          </cell>
          <cell r="B99" t="str">
            <v>SERVICIO GEOLÓGICO COLOMBIANO</v>
          </cell>
          <cell r="C99" t="str">
            <v>C-2106-1900-9</v>
          </cell>
          <cell r="D99" t="str">
            <v>C</v>
          </cell>
          <cell r="E99" t="str">
            <v>2106</v>
          </cell>
          <cell r="F99" t="str">
            <v>1900</v>
          </cell>
          <cell r="G99" t="str">
            <v>9</v>
          </cell>
          <cell r="L99" t="str">
            <v>Nación</v>
          </cell>
          <cell r="M99" t="str">
            <v>11</v>
          </cell>
          <cell r="N99" t="str">
            <v>CSF</v>
          </cell>
          <cell r="P99">
            <v>3000000000</v>
          </cell>
          <cell r="Q99">
            <v>0</v>
          </cell>
          <cell r="R99">
            <v>0</v>
          </cell>
          <cell r="S99">
            <v>3000000000</v>
          </cell>
          <cell r="T99">
            <v>0</v>
          </cell>
          <cell r="W99">
            <v>1960193706</v>
          </cell>
          <cell r="X99">
            <v>823589716</v>
          </cell>
        </row>
        <row r="100">
          <cell r="A100" t="str">
            <v>21-03-00</v>
          </cell>
          <cell r="B100" t="str">
            <v>SERVICIO GEOLÓGICO COLOMBIANO</v>
          </cell>
          <cell r="C100" t="str">
            <v>C-2106-1900-9</v>
          </cell>
          <cell r="D100" t="str">
            <v>C</v>
          </cell>
          <cell r="E100" t="str">
            <v>2106</v>
          </cell>
          <cell r="F100" t="str">
            <v>1900</v>
          </cell>
          <cell r="G100" t="str">
            <v>9</v>
          </cell>
          <cell r="L100" t="str">
            <v>Propios</v>
          </cell>
          <cell r="M100" t="str">
            <v>20</v>
          </cell>
          <cell r="N100" t="str">
            <v>CSF</v>
          </cell>
          <cell r="P100">
            <v>19901062</v>
          </cell>
          <cell r="Q100">
            <v>0</v>
          </cell>
          <cell r="R100">
            <v>0</v>
          </cell>
          <cell r="S100">
            <v>19901062</v>
          </cell>
          <cell r="T100">
            <v>0</v>
          </cell>
          <cell r="W100">
            <v>0</v>
          </cell>
          <cell r="X100">
            <v>0</v>
          </cell>
        </row>
        <row r="101">
          <cell r="A101" t="str">
            <v>21-03-00</v>
          </cell>
          <cell r="B101" t="str">
            <v>SERVICIO GEOLÓGICO COLOMBIANO</v>
          </cell>
          <cell r="C101" t="str">
            <v>C-2106-1900-9</v>
          </cell>
          <cell r="D101" t="str">
            <v>C</v>
          </cell>
          <cell r="E101" t="str">
            <v>2106</v>
          </cell>
          <cell r="F101" t="str">
            <v>1900</v>
          </cell>
          <cell r="G101" t="str">
            <v>9</v>
          </cell>
          <cell r="L101" t="str">
            <v>Propios</v>
          </cell>
          <cell r="M101" t="str">
            <v>21</v>
          </cell>
          <cell r="N101" t="str">
            <v>CSF</v>
          </cell>
          <cell r="P101">
            <v>1628719969</v>
          </cell>
          <cell r="Q101">
            <v>0</v>
          </cell>
          <cell r="R101">
            <v>0</v>
          </cell>
          <cell r="S101">
            <v>1628719969</v>
          </cell>
          <cell r="T101">
            <v>0</v>
          </cell>
          <cell r="W101">
            <v>1144453075</v>
          </cell>
          <cell r="X101">
            <v>289478967</v>
          </cell>
        </row>
        <row r="102">
          <cell r="A102" t="str">
            <v>21-03-00</v>
          </cell>
          <cell r="B102" t="str">
            <v>SERVICIO GEOLÓGICO COLOMBIANO</v>
          </cell>
          <cell r="C102" t="str">
            <v>C-2106-1900-10</v>
          </cell>
          <cell r="D102" t="str">
            <v>C</v>
          </cell>
          <cell r="E102" t="str">
            <v>2106</v>
          </cell>
          <cell r="F102" t="str">
            <v>1900</v>
          </cell>
          <cell r="G102" t="str">
            <v>10</v>
          </cell>
          <cell r="L102" t="str">
            <v>Nación</v>
          </cell>
          <cell r="M102" t="str">
            <v>11</v>
          </cell>
          <cell r="N102" t="str">
            <v>CSF</v>
          </cell>
          <cell r="P102">
            <v>2000000000</v>
          </cell>
          <cell r="Q102">
            <v>0</v>
          </cell>
          <cell r="R102">
            <v>0</v>
          </cell>
          <cell r="S102">
            <v>2000000000</v>
          </cell>
          <cell r="T102">
            <v>0</v>
          </cell>
          <cell r="W102">
            <v>519044304</v>
          </cell>
          <cell r="X102">
            <v>105218836.44</v>
          </cell>
        </row>
        <row r="103">
          <cell r="A103" t="str">
            <v>21-03-00</v>
          </cell>
          <cell r="B103" t="str">
            <v>SERVICIO GEOLÓGICO COLOMBIANO</v>
          </cell>
          <cell r="C103" t="str">
            <v>C-2106-1900-10</v>
          </cell>
          <cell r="D103" t="str">
            <v>C</v>
          </cell>
          <cell r="E103" t="str">
            <v>2106</v>
          </cell>
          <cell r="F103" t="str">
            <v>1900</v>
          </cell>
          <cell r="G103" t="str">
            <v>10</v>
          </cell>
          <cell r="L103" t="str">
            <v>Propios</v>
          </cell>
          <cell r="M103" t="str">
            <v>20</v>
          </cell>
          <cell r="N103" t="str">
            <v>CSF</v>
          </cell>
          <cell r="P103">
            <v>30000000000</v>
          </cell>
          <cell r="Q103">
            <v>0</v>
          </cell>
          <cell r="R103">
            <v>0</v>
          </cell>
          <cell r="S103">
            <v>30000000000</v>
          </cell>
          <cell r="T103">
            <v>0</v>
          </cell>
          <cell r="W103">
            <v>0</v>
          </cell>
          <cell r="X103">
            <v>0</v>
          </cell>
        </row>
        <row r="104">
          <cell r="A104" t="str">
            <v>21-03-00</v>
          </cell>
          <cell r="B104" t="str">
            <v>SERVICIO GEOLÓGICO COLOMBIANO</v>
          </cell>
          <cell r="C104" t="str">
            <v>C-2106-1900-11</v>
          </cell>
          <cell r="D104" t="str">
            <v>C</v>
          </cell>
          <cell r="E104" t="str">
            <v>2106</v>
          </cell>
          <cell r="F104" t="str">
            <v>1900</v>
          </cell>
          <cell r="G104" t="str">
            <v>11</v>
          </cell>
          <cell r="L104" t="str">
            <v>Nación</v>
          </cell>
          <cell r="M104" t="str">
            <v>11</v>
          </cell>
          <cell r="N104" t="str">
            <v>CSF</v>
          </cell>
          <cell r="P104">
            <v>2000000000</v>
          </cell>
          <cell r="Q104">
            <v>0</v>
          </cell>
          <cell r="R104">
            <v>0</v>
          </cell>
          <cell r="S104">
            <v>2000000000</v>
          </cell>
          <cell r="T104">
            <v>0</v>
          </cell>
          <cell r="W104">
            <v>383683252</v>
          </cell>
          <cell r="X104">
            <v>209513581</v>
          </cell>
        </row>
        <row r="105">
          <cell r="A105" t="str">
            <v>21-03-00</v>
          </cell>
          <cell r="B105" t="str">
            <v>SERVICIO GEOLÓGICO COLOMBIANO</v>
          </cell>
          <cell r="C105" t="str">
            <v>C-2106-1900-11</v>
          </cell>
          <cell r="D105" t="str">
            <v>C</v>
          </cell>
          <cell r="E105" t="str">
            <v>2106</v>
          </cell>
          <cell r="F105" t="str">
            <v>1900</v>
          </cell>
          <cell r="G105" t="str">
            <v>11</v>
          </cell>
          <cell r="L105" t="str">
            <v>Propios</v>
          </cell>
          <cell r="M105" t="str">
            <v>20</v>
          </cell>
          <cell r="N105" t="str">
            <v>CSF</v>
          </cell>
          <cell r="P105">
            <v>22753037937</v>
          </cell>
          <cell r="Q105">
            <v>0</v>
          </cell>
          <cell r="R105">
            <v>0</v>
          </cell>
          <cell r="S105">
            <v>22753037937</v>
          </cell>
          <cell r="T105">
            <v>0</v>
          </cell>
          <cell r="W105">
            <v>0</v>
          </cell>
          <cell r="X105">
            <v>0</v>
          </cell>
        </row>
        <row r="106">
          <cell r="A106" t="str">
            <v>21-03-00</v>
          </cell>
          <cell r="B106" t="str">
            <v>SERVICIO GEOLÓGICO COLOMBIANO</v>
          </cell>
          <cell r="C106" t="str">
            <v>C-2106-1900-15</v>
          </cell>
          <cell r="D106" t="str">
            <v>C</v>
          </cell>
          <cell r="E106" t="str">
            <v>2106</v>
          </cell>
          <cell r="F106" t="str">
            <v>1900</v>
          </cell>
          <cell r="G106" t="str">
            <v>15</v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>Nación</v>
          </cell>
          <cell r="M106" t="str">
            <v>11</v>
          </cell>
          <cell r="N106" t="str">
            <v>CSF</v>
          </cell>
          <cell r="P106">
            <v>507949809</v>
          </cell>
          <cell r="Q106">
            <v>0</v>
          </cell>
          <cell r="R106">
            <v>0</v>
          </cell>
          <cell r="S106">
            <v>507949809</v>
          </cell>
          <cell r="T106">
            <v>0</v>
          </cell>
          <cell r="W106">
            <v>430617000</v>
          </cell>
          <cell r="X106">
            <v>54432100</v>
          </cell>
        </row>
        <row r="107">
          <cell r="A107" t="str">
            <v>21-03-00</v>
          </cell>
          <cell r="B107" t="str">
            <v>SERVICIO GEOLÓGICO COLOMBIANO</v>
          </cell>
          <cell r="C107" t="str">
            <v>C-2106-1900-16</v>
          </cell>
          <cell r="D107" t="str">
            <v>C</v>
          </cell>
          <cell r="E107" t="str">
            <v>2106</v>
          </cell>
          <cell r="F107" t="str">
            <v>1900</v>
          </cell>
          <cell r="G107" t="str">
            <v>16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>Nación</v>
          </cell>
          <cell r="M107" t="str">
            <v>11</v>
          </cell>
          <cell r="N107" t="str">
            <v>CSF</v>
          </cell>
          <cell r="P107">
            <v>2926161893</v>
          </cell>
          <cell r="Q107">
            <v>0</v>
          </cell>
          <cell r="R107">
            <v>0</v>
          </cell>
          <cell r="S107">
            <v>2926161893</v>
          </cell>
          <cell r="T107">
            <v>0</v>
          </cell>
          <cell r="W107">
            <v>0</v>
          </cell>
          <cell r="X107">
            <v>0</v>
          </cell>
        </row>
        <row r="108">
          <cell r="A108" t="str">
            <v>21-03-00</v>
          </cell>
          <cell r="B108" t="str">
            <v>SERVICIO GEOLÓGICO COLOMBIANO</v>
          </cell>
          <cell r="C108" t="str">
            <v>C-2106-1900-16</v>
          </cell>
          <cell r="D108" t="str">
            <v>C</v>
          </cell>
          <cell r="E108" t="str">
            <v>2106</v>
          </cell>
          <cell r="F108" t="str">
            <v>1900</v>
          </cell>
          <cell r="G108" t="str">
            <v>16</v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>Propios</v>
          </cell>
          <cell r="M108" t="str">
            <v>20</v>
          </cell>
          <cell r="N108" t="str">
            <v>CSF</v>
          </cell>
          <cell r="P108">
            <v>15000000000</v>
          </cell>
          <cell r="Q108">
            <v>0</v>
          </cell>
          <cell r="R108">
            <v>0</v>
          </cell>
          <cell r="S108">
            <v>15000000000</v>
          </cell>
          <cell r="T108">
            <v>0</v>
          </cell>
          <cell r="W108">
            <v>0</v>
          </cell>
          <cell r="X108">
            <v>0</v>
          </cell>
        </row>
        <row r="109">
          <cell r="A109" t="str">
            <v>21-03-00</v>
          </cell>
          <cell r="B109" t="str">
            <v>SERVICIO GEOLÓGICO COLOMBIANO</v>
          </cell>
          <cell r="C109" t="str">
            <v>C-2199-1900-3</v>
          </cell>
          <cell r="D109" t="str">
            <v>C</v>
          </cell>
          <cell r="E109" t="str">
            <v>2199</v>
          </cell>
          <cell r="F109" t="str">
            <v>1900</v>
          </cell>
          <cell r="G109" t="str">
            <v>3</v>
          </cell>
          <cell r="L109" t="str">
            <v>Nación</v>
          </cell>
          <cell r="M109" t="str">
            <v>11</v>
          </cell>
          <cell r="N109" t="str">
            <v>CSF</v>
          </cell>
          <cell r="P109">
            <v>2340000000</v>
          </cell>
          <cell r="Q109">
            <v>0</v>
          </cell>
          <cell r="R109">
            <v>0</v>
          </cell>
          <cell r="S109">
            <v>2340000000</v>
          </cell>
          <cell r="T109">
            <v>0</v>
          </cell>
          <cell r="W109">
            <v>17600000</v>
          </cell>
          <cell r="X109">
            <v>3600000</v>
          </cell>
        </row>
        <row r="110">
          <cell r="A110" t="str">
            <v>21-03-00</v>
          </cell>
          <cell r="B110" t="str">
            <v>SERVICIO GEOLÓGICO COLOMBIANO</v>
          </cell>
          <cell r="C110" t="str">
            <v>C-2199-1900-4</v>
          </cell>
          <cell r="D110" t="str">
            <v>C</v>
          </cell>
          <cell r="E110" t="str">
            <v>2199</v>
          </cell>
          <cell r="F110" t="str">
            <v>1900</v>
          </cell>
          <cell r="G110" t="str">
            <v>4</v>
          </cell>
          <cell r="L110" t="str">
            <v>Nación</v>
          </cell>
          <cell r="M110" t="str">
            <v>11</v>
          </cell>
          <cell r="N110" t="str">
            <v>CSF</v>
          </cell>
          <cell r="P110">
            <v>1510000000</v>
          </cell>
          <cell r="Q110">
            <v>0</v>
          </cell>
          <cell r="R110">
            <v>0</v>
          </cell>
          <cell r="S110">
            <v>1510000000</v>
          </cell>
          <cell r="T110">
            <v>0</v>
          </cell>
          <cell r="W110">
            <v>509375000</v>
          </cell>
          <cell r="X110">
            <v>183500000</v>
          </cell>
        </row>
        <row r="111">
          <cell r="A111" t="str">
            <v>21-03-00</v>
          </cell>
          <cell r="B111" t="str">
            <v>SERVICIO GEOLÓGICO COLOMBIANO</v>
          </cell>
          <cell r="C111" t="str">
            <v>C-2199-1900-6</v>
          </cell>
          <cell r="D111" t="str">
            <v>C</v>
          </cell>
          <cell r="E111" t="str">
            <v>2199</v>
          </cell>
          <cell r="F111" t="str">
            <v>1900</v>
          </cell>
          <cell r="G111" t="str">
            <v>6</v>
          </cell>
          <cell r="L111" t="str">
            <v>Nación</v>
          </cell>
          <cell r="M111" t="str">
            <v>11</v>
          </cell>
          <cell r="N111" t="str">
            <v>CSF</v>
          </cell>
          <cell r="P111">
            <v>3000000000</v>
          </cell>
          <cell r="Q111">
            <v>0</v>
          </cell>
          <cell r="R111">
            <v>0</v>
          </cell>
          <cell r="S111">
            <v>3000000000</v>
          </cell>
          <cell r="T111">
            <v>0</v>
          </cell>
          <cell r="W111">
            <v>0</v>
          </cell>
          <cell r="X111">
            <v>0</v>
          </cell>
        </row>
        <row r="112">
          <cell r="A112" t="str">
            <v>21-03-00</v>
          </cell>
          <cell r="B112" t="str">
            <v>SERVICIO GEOLÓGICO COLOMBIANO</v>
          </cell>
          <cell r="C112" t="str">
            <v>C-2199-1900-7</v>
          </cell>
          <cell r="D112" t="str">
            <v>C</v>
          </cell>
          <cell r="E112" t="str">
            <v>2199</v>
          </cell>
          <cell r="F112" t="str">
            <v>1900</v>
          </cell>
          <cell r="G112" t="str">
            <v>7</v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>Nación</v>
          </cell>
          <cell r="M112" t="str">
            <v>11</v>
          </cell>
          <cell r="N112" t="str">
            <v>CSF</v>
          </cell>
          <cell r="P112">
            <v>568888298</v>
          </cell>
          <cell r="Q112">
            <v>0</v>
          </cell>
          <cell r="R112">
            <v>0</v>
          </cell>
          <cell r="S112">
            <v>568888298</v>
          </cell>
          <cell r="T112">
            <v>0</v>
          </cell>
          <cell r="W112">
            <v>12250900</v>
          </cell>
          <cell r="X112">
            <v>12250900</v>
          </cell>
        </row>
        <row r="113">
          <cell r="A113" t="str">
            <v>21-03-00</v>
          </cell>
          <cell r="B113" t="str">
            <v>SERVICIO GEOLÓGICO COLOMBIANO</v>
          </cell>
          <cell r="C113" t="str">
            <v>C-2199-1900-8</v>
          </cell>
          <cell r="D113" t="str">
            <v>C</v>
          </cell>
          <cell r="E113" t="str">
            <v>2199</v>
          </cell>
          <cell r="F113" t="str">
            <v>1900</v>
          </cell>
          <cell r="G113" t="str">
            <v>8</v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>Nación</v>
          </cell>
          <cell r="M113" t="str">
            <v>11</v>
          </cell>
          <cell r="N113" t="str">
            <v>CSF</v>
          </cell>
          <cell r="P113">
            <v>610000000</v>
          </cell>
          <cell r="Q113">
            <v>0</v>
          </cell>
          <cell r="R113">
            <v>0</v>
          </cell>
          <cell r="S113">
            <v>610000000</v>
          </cell>
          <cell r="T113">
            <v>0</v>
          </cell>
          <cell r="W113">
            <v>0</v>
          </cell>
          <cell r="X113">
            <v>0</v>
          </cell>
        </row>
        <row r="114">
          <cell r="A114" t="str">
            <v>21-03-00</v>
          </cell>
          <cell r="B114" t="str">
            <v>SERVICIO GEOLÓGICO COLOMBIANO</v>
          </cell>
          <cell r="C114" t="str">
            <v>C-2199-1900-9</v>
          </cell>
          <cell r="D114" t="str">
            <v>C</v>
          </cell>
          <cell r="E114" t="str">
            <v>2199</v>
          </cell>
          <cell r="F114" t="str">
            <v>1900</v>
          </cell>
          <cell r="G114" t="str">
            <v>9</v>
          </cell>
          <cell r="L114" t="str">
            <v>Nación</v>
          </cell>
          <cell r="M114" t="str">
            <v>11</v>
          </cell>
          <cell r="N114" t="str">
            <v>CSF</v>
          </cell>
          <cell r="P114">
            <v>1000000000</v>
          </cell>
          <cell r="Q114">
            <v>0</v>
          </cell>
          <cell r="R114">
            <v>0</v>
          </cell>
          <cell r="S114">
            <v>1000000000</v>
          </cell>
          <cell r="T114">
            <v>0</v>
          </cell>
          <cell r="W114">
            <v>0</v>
          </cell>
          <cell r="X114">
            <v>0</v>
          </cell>
        </row>
        <row r="115">
          <cell r="A115" t="str">
            <v>21-03-00</v>
          </cell>
          <cell r="B115" t="str">
            <v>SERVICIO GEOLÓGICO COLOMBIANO</v>
          </cell>
          <cell r="C115" t="str">
            <v>C-2199-1900-10</v>
          </cell>
          <cell r="D115" t="str">
            <v>C</v>
          </cell>
          <cell r="E115" t="str">
            <v>2199</v>
          </cell>
          <cell r="F115" t="str">
            <v>1900</v>
          </cell>
          <cell r="G115" t="str">
            <v>10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>Nación</v>
          </cell>
          <cell r="M115" t="str">
            <v>11</v>
          </cell>
          <cell r="N115" t="str">
            <v>CSF</v>
          </cell>
          <cell r="P115">
            <v>80000000000</v>
          </cell>
          <cell r="Q115">
            <v>0</v>
          </cell>
          <cell r="R115">
            <v>0</v>
          </cell>
          <cell r="S115">
            <v>80000000000</v>
          </cell>
          <cell r="T115">
            <v>0</v>
          </cell>
          <cell r="W115">
            <v>0</v>
          </cell>
          <cell r="X115">
            <v>0</v>
          </cell>
        </row>
        <row r="116">
          <cell r="A116" t="str">
            <v>21-09-00</v>
          </cell>
          <cell r="B116" t="str">
            <v>UNIDAD DE PLANEACIÓN MINERO ENERGÉTICA - UPME</v>
          </cell>
          <cell r="C116" t="str">
            <v>A-01-01-01</v>
          </cell>
          <cell r="D116" t="str">
            <v>A</v>
          </cell>
          <cell r="E116" t="str">
            <v>01</v>
          </cell>
          <cell r="F116" t="str">
            <v>01</v>
          </cell>
          <cell r="G116" t="str">
            <v>01</v>
          </cell>
          <cell r="L116" t="str">
            <v>Propios</v>
          </cell>
          <cell r="M116" t="str">
            <v>20</v>
          </cell>
          <cell r="N116" t="str">
            <v>CSF</v>
          </cell>
          <cell r="P116">
            <v>9845000000</v>
          </cell>
          <cell r="Q116">
            <v>0</v>
          </cell>
          <cell r="R116">
            <v>0</v>
          </cell>
          <cell r="S116">
            <v>9845000000</v>
          </cell>
          <cell r="T116">
            <v>0</v>
          </cell>
          <cell r="W116">
            <v>2777558169</v>
          </cell>
          <cell r="X116">
            <v>2769059384</v>
          </cell>
        </row>
        <row r="117">
          <cell r="A117" t="str">
            <v>21-09-00</v>
          </cell>
          <cell r="B117" t="str">
            <v>UNIDAD DE PLANEACIÓN MINERO ENERGÉTICA - UPME</v>
          </cell>
          <cell r="C117" t="str">
            <v>A-01-01-02</v>
          </cell>
          <cell r="D117" t="str">
            <v>A</v>
          </cell>
          <cell r="E117" t="str">
            <v>01</v>
          </cell>
          <cell r="F117" t="str">
            <v>01</v>
          </cell>
          <cell r="G117" t="str">
            <v>02</v>
          </cell>
          <cell r="L117" t="str">
            <v>Propios</v>
          </cell>
          <cell r="M117" t="str">
            <v>20</v>
          </cell>
          <cell r="N117" t="str">
            <v>CSF</v>
          </cell>
          <cell r="P117">
            <v>3598000000</v>
          </cell>
          <cell r="Q117">
            <v>0</v>
          </cell>
          <cell r="R117">
            <v>0</v>
          </cell>
          <cell r="S117">
            <v>3598000000</v>
          </cell>
          <cell r="T117">
            <v>0</v>
          </cell>
          <cell r="W117">
            <v>762575984</v>
          </cell>
          <cell r="X117">
            <v>762575984</v>
          </cell>
        </row>
        <row r="118">
          <cell r="A118" t="str">
            <v>21-09-00</v>
          </cell>
          <cell r="B118" t="str">
            <v>UNIDAD DE PLANEACIÓN MINERO ENERGÉTICA - UPME</v>
          </cell>
          <cell r="C118" t="str">
            <v>A-01-01-03</v>
          </cell>
          <cell r="D118" t="str">
            <v>A</v>
          </cell>
          <cell r="E118" t="str">
            <v>01</v>
          </cell>
          <cell r="F118" t="str">
            <v>01</v>
          </cell>
          <cell r="G118" t="str">
            <v>03</v>
          </cell>
          <cell r="L118" t="str">
            <v>Propios</v>
          </cell>
          <cell r="M118" t="str">
            <v>20</v>
          </cell>
          <cell r="N118" t="str">
            <v>CSF</v>
          </cell>
          <cell r="P118">
            <v>1521000000</v>
          </cell>
          <cell r="Q118">
            <v>0</v>
          </cell>
          <cell r="R118">
            <v>0</v>
          </cell>
          <cell r="S118">
            <v>1521000000</v>
          </cell>
          <cell r="T118">
            <v>0</v>
          </cell>
          <cell r="W118">
            <v>291277607</v>
          </cell>
          <cell r="X118">
            <v>291277607</v>
          </cell>
        </row>
        <row r="119">
          <cell r="A119" t="str">
            <v>21-09-00</v>
          </cell>
          <cell r="B119" t="str">
            <v>UNIDAD DE PLANEACIÓN MINERO ENERGÉTICA - UPME</v>
          </cell>
          <cell r="C119" t="str">
            <v>A-01-01-04</v>
          </cell>
          <cell r="D119" t="str">
            <v>A</v>
          </cell>
          <cell r="E119" t="str">
            <v>01</v>
          </cell>
          <cell r="F119" t="str">
            <v>01</v>
          </cell>
          <cell r="G119" t="str">
            <v>04</v>
          </cell>
          <cell r="L119" t="str">
            <v>Propios</v>
          </cell>
          <cell r="M119" t="str">
            <v>20</v>
          </cell>
          <cell r="N119" t="str">
            <v>CSF</v>
          </cell>
          <cell r="P119">
            <v>1263000000</v>
          </cell>
          <cell r="Q119">
            <v>0</v>
          </cell>
          <cell r="R119">
            <v>0</v>
          </cell>
          <cell r="S119">
            <v>1263000000</v>
          </cell>
          <cell r="T119">
            <v>1263000000</v>
          </cell>
          <cell r="W119">
            <v>0</v>
          </cell>
          <cell r="X119">
            <v>0</v>
          </cell>
        </row>
        <row r="120">
          <cell r="A120" t="str">
            <v>21-09-00</v>
          </cell>
          <cell r="B120" t="str">
            <v>UNIDAD DE PLANEACIÓN MINERO ENERGÉTICA - UPME</v>
          </cell>
          <cell r="C120" t="str">
            <v>A-02</v>
          </cell>
          <cell r="D120" t="str">
            <v>A</v>
          </cell>
          <cell r="E120" t="str">
            <v>02</v>
          </cell>
          <cell r="L120" t="str">
            <v>Propios</v>
          </cell>
          <cell r="M120" t="str">
            <v>20</v>
          </cell>
          <cell r="N120" t="str">
            <v>CSF</v>
          </cell>
          <cell r="P120">
            <v>1898000000</v>
          </cell>
          <cell r="Q120">
            <v>0</v>
          </cell>
          <cell r="R120">
            <v>0</v>
          </cell>
          <cell r="S120">
            <v>1898000000</v>
          </cell>
          <cell r="T120">
            <v>0</v>
          </cell>
          <cell r="W120">
            <v>1063868699.3200001</v>
          </cell>
          <cell r="X120">
            <v>317975160.24000001</v>
          </cell>
        </row>
        <row r="121">
          <cell r="A121" t="str">
            <v>21-09-00</v>
          </cell>
          <cell r="B121" t="str">
            <v>UNIDAD DE PLANEACIÓN MINERO ENERGÉTICA - UPME</v>
          </cell>
          <cell r="C121" t="str">
            <v>A-03-03-01-999</v>
          </cell>
          <cell r="D121" t="str">
            <v>A</v>
          </cell>
          <cell r="E121" t="str">
            <v>03</v>
          </cell>
          <cell r="F121" t="str">
            <v>03</v>
          </cell>
          <cell r="G121" t="str">
            <v>01</v>
          </cell>
          <cell r="H121" t="str">
            <v>999</v>
          </cell>
          <cell r="L121" t="str">
            <v>Propios</v>
          </cell>
          <cell r="M121" t="str">
            <v>20</v>
          </cell>
          <cell r="N121" t="str">
            <v>CSF</v>
          </cell>
          <cell r="P121">
            <v>6965000000</v>
          </cell>
          <cell r="Q121">
            <v>0</v>
          </cell>
          <cell r="R121">
            <v>0</v>
          </cell>
          <cell r="S121">
            <v>6965000000</v>
          </cell>
          <cell r="T121">
            <v>6965000000</v>
          </cell>
          <cell r="W121">
            <v>0</v>
          </cell>
          <cell r="X121">
            <v>0</v>
          </cell>
        </row>
        <row r="122">
          <cell r="A122" t="str">
            <v>21-09-00</v>
          </cell>
          <cell r="B122" t="str">
            <v>UNIDAD DE PLANEACIÓN MINERO ENERGÉTICA - UPME</v>
          </cell>
          <cell r="C122" t="str">
            <v>A-03-04-02-012</v>
          </cell>
          <cell r="D122" t="str">
            <v>A</v>
          </cell>
          <cell r="E122" t="str">
            <v>03</v>
          </cell>
          <cell r="F122" t="str">
            <v>04</v>
          </cell>
          <cell r="G122" t="str">
            <v>02</v>
          </cell>
          <cell r="H122" t="str">
            <v>012</v>
          </cell>
          <cell r="L122" t="str">
            <v>Propios</v>
          </cell>
          <cell r="M122" t="str">
            <v>20</v>
          </cell>
          <cell r="N122" t="str">
            <v>CSF</v>
          </cell>
          <cell r="P122">
            <v>183000000</v>
          </cell>
          <cell r="Q122">
            <v>0</v>
          </cell>
          <cell r="R122">
            <v>0</v>
          </cell>
          <cell r="S122">
            <v>183000000</v>
          </cell>
          <cell r="T122">
            <v>0</v>
          </cell>
          <cell r="W122">
            <v>55002921</v>
          </cell>
          <cell r="X122">
            <v>23447445</v>
          </cell>
        </row>
        <row r="123">
          <cell r="A123" t="str">
            <v>21-09-00</v>
          </cell>
          <cell r="B123" t="str">
            <v>UNIDAD DE PLANEACIÓN MINERO ENERGÉTICA - UPME</v>
          </cell>
          <cell r="C123" t="str">
            <v>A-03-10</v>
          </cell>
          <cell r="D123" t="str">
            <v>A</v>
          </cell>
          <cell r="E123" t="str">
            <v>03</v>
          </cell>
          <cell r="F123" t="str">
            <v>10</v>
          </cell>
          <cell r="L123" t="str">
            <v>Propios</v>
          </cell>
          <cell r="M123" t="str">
            <v>20</v>
          </cell>
          <cell r="N123" t="str">
            <v>CSF</v>
          </cell>
          <cell r="P123">
            <v>357000000</v>
          </cell>
          <cell r="Q123">
            <v>0</v>
          </cell>
          <cell r="R123">
            <v>0</v>
          </cell>
          <cell r="S123">
            <v>357000000</v>
          </cell>
          <cell r="T123">
            <v>0</v>
          </cell>
          <cell r="W123">
            <v>0</v>
          </cell>
          <cell r="X123">
            <v>0</v>
          </cell>
        </row>
        <row r="124">
          <cell r="A124" t="str">
            <v>21-09-00</v>
          </cell>
          <cell r="B124" t="str">
            <v>UNIDAD DE PLANEACIÓN MINERO ENERGÉTICA - UPME</v>
          </cell>
          <cell r="C124" t="str">
            <v>A-05</v>
          </cell>
          <cell r="D124" t="str">
            <v>A</v>
          </cell>
          <cell r="E124" t="str">
            <v>05</v>
          </cell>
          <cell r="L124" t="str">
            <v>Propios</v>
          </cell>
          <cell r="M124" t="str">
            <v>20</v>
          </cell>
          <cell r="N124" t="str">
            <v>CSF</v>
          </cell>
          <cell r="P124">
            <v>540000000</v>
          </cell>
          <cell r="Q124">
            <v>0</v>
          </cell>
          <cell r="R124">
            <v>0</v>
          </cell>
          <cell r="S124">
            <v>540000000</v>
          </cell>
          <cell r="T124">
            <v>0</v>
          </cell>
          <cell r="W124">
            <v>175331140</v>
          </cell>
          <cell r="X124">
            <v>40338366.329999998</v>
          </cell>
        </row>
        <row r="125">
          <cell r="A125" t="str">
            <v>21-09-00</v>
          </cell>
          <cell r="B125" t="str">
            <v>UNIDAD DE PLANEACIÓN MINERO ENERGÉTICA - UPME</v>
          </cell>
          <cell r="C125" t="str">
            <v>A-08-01</v>
          </cell>
          <cell r="D125" t="str">
            <v>A</v>
          </cell>
          <cell r="E125" t="str">
            <v>08</v>
          </cell>
          <cell r="F125" t="str">
            <v>01</v>
          </cell>
          <cell r="L125" t="str">
            <v>Propios</v>
          </cell>
          <cell r="M125" t="str">
            <v>20</v>
          </cell>
          <cell r="N125" t="str">
            <v>CSF</v>
          </cell>
          <cell r="P125">
            <v>132000000</v>
          </cell>
          <cell r="Q125">
            <v>0</v>
          </cell>
          <cell r="R125">
            <v>0</v>
          </cell>
          <cell r="S125">
            <v>132000000</v>
          </cell>
          <cell r="T125">
            <v>0</v>
          </cell>
          <cell r="W125">
            <v>98759900</v>
          </cell>
          <cell r="X125">
            <v>98605900</v>
          </cell>
        </row>
        <row r="126">
          <cell r="A126" t="str">
            <v>21-09-00</v>
          </cell>
          <cell r="B126" t="str">
            <v>UNIDAD DE PLANEACIÓN MINERO ENERGÉTICA - UPME</v>
          </cell>
          <cell r="C126" t="str">
            <v>A-08-04-01</v>
          </cell>
          <cell r="D126" t="str">
            <v>A</v>
          </cell>
          <cell r="E126" t="str">
            <v>08</v>
          </cell>
          <cell r="F126" t="str">
            <v>04</v>
          </cell>
          <cell r="G126" t="str">
            <v>01</v>
          </cell>
          <cell r="L126" t="str">
            <v>Propios</v>
          </cell>
          <cell r="M126" t="str">
            <v>20</v>
          </cell>
          <cell r="N126" t="str">
            <v>CSF</v>
          </cell>
          <cell r="P126">
            <v>98000000</v>
          </cell>
          <cell r="Q126">
            <v>0</v>
          </cell>
          <cell r="R126">
            <v>0</v>
          </cell>
          <cell r="S126">
            <v>98000000</v>
          </cell>
          <cell r="T126">
            <v>0</v>
          </cell>
          <cell r="W126">
            <v>0</v>
          </cell>
          <cell r="X126">
            <v>0</v>
          </cell>
        </row>
        <row r="127">
          <cell r="A127" t="str">
            <v>21-09-00</v>
          </cell>
          <cell r="B127" t="str">
            <v>UNIDAD DE PLANEACIÓN MINERO ENERGÉTICA - UPME</v>
          </cell>
          <cell r="C127" t="str">
            <v>C-2102-1900-3</v>
          </cell>
          <cell r="D127" t="str">
            <v>C</v>
          </cell>
          <cell r="E127" t="str">
            <v>2102</v>
          </cell>
          <cell r="F127" t="str">
            <v>1900</v>
          </cell>
          <cell r="G127" t="str">
            <v>3</v>
          </cell>
          <cell r="L127" t="str">
            <v>Propios</v>
          </cell>
          <cell r="M127" t="str">
            <v>20</v>
          </cell>
          <cell r="N127" t="str">
            <v>CSF</v>
          </cell>
          <cell r="P127">
            <v>1520000000</v>
          </cell>
          <cell r="Q127">
            <v>0</v>
          </cell>
          <cell r="R127">
            <v>0</v>
          </cell>
          <cell r="S127">
            <v>1520000000</v>
          </cell>
          <cell r="T127">
            <v>0</v>
          </cell>
          <cell r="W127">
            <v>210578475</v>
          </cell>
          <cell r="X127">
            <v>76042342</v>
          </cell>
        </row>
        <row r="128">
          <cell r="A128" t="str">
            <v>21-09-00</v>
          </cell>
          <cell r="B128" t="str">
            <v>UNIDAD DE PLANEACIÓN MINERO ENERGÉTICA - UPME</v>
          </cell>
          <cell r="C128" t="str">
            <v>C-2102-1900-4</v>
          </cell>
          <cell r="D128" t="str">
            <v>C</v>
          </cell>
          <cell r="E128" t="str">
            <v>2102</v>
          </cell>
          <cell r="F128" t="str">
            <v>1900</v>
          </cell>
          <cell r="G128" t="str">
            <v>4</v>
          </cell>
          <cell r="L128" t="str">
            <v>Propios</v>
          </cell>
          <cell r="M128" t="str">
            <v>20</v>
          </cell>
          <cell r="N128" t="str">
            <v>CSF</v>
          </cell>
          <cell r="P128">
            <v>3988645787</v>
          </cell>
          <cell r="Q128">
            <v>0</v>
          </cell>
          <cell r="R128">
            <v>0</v>
          </cell>
          <cell r="S128">
            <v>3988645787</v>
          </cell>
          <cell r="T128">
            <v>0</v>
          </cell>
          <cell r="W128">
            <v>962628536.89999998</v>
          </cell>
          <cell r="X128">
            <v>333286721</v>
          </cell>
        </row>
        <row r="129">
          <cell r="A129" t="str">
            <v>21-09-00</v>
          </cell>
          <cell r="B129" t="str">
            <v>UNIDAD DE PLANEACIÓN MINERO ENERGÉTICA - UPME</v>
          </cell>
          <cell r="C129" t="str">
            <v>C-2102-1900-4</v>
          </cell>
          <cell r="D129" t="str">
            <v>C</v>
          </cell>
          <cell r="E129" t="str">
            <v>2102</v>
          </cell>
          <cell r="F129" t="str">
            <v>1900</v>
          </cell>
          <cell r="G129" t="str">
            <v>4</v>
          </cell>
          <cell r="L129" t="str">
            <v>Propios</v>
          </cell>
          <cell r="M129" t="str">
            <v>21</v>
          </cell>
          <cell r="N129" t="str">
            <v>CSF</v>
          </cell>
          <cell r="P129">
            <v>958611558</v>
          </cell>
          <cell r="Q129">
            <v>0</v>
          </cell>
          <cell r="R129">
            <v>0</v>
          </cell>
          <cell r="S129">
            <v>958611558</v>
          </cell>
          <cell r="T129">
            <v>0</v>
          </cell>
          <cell r="W129">
            <v>345450938</v>
          </cell>
          <cell r="X129">
            <v>0</v>
          </cell>
        </row>
        <row r="130">
          <cell r="A130" t="str">
            <v>21-09-00</v>
          </cell>
          <cell r="B130" t="str">
            <v>UNIDAD DE PLANEACIÓN MINERO ENERGÉTICA - UPME</v>
          </cell>
          <cell r="C130" t="str">
            <v>C-2103-1900-1</v>
          </cell>
          <cell r="D130" t="str">
            <v>C</v>
          </cell>
          <cell r="E130" t="str">
            <v>2103</v>
          </cell>
          <cell r="F130" t="str">
            <v>1900</v>
          </cell>
          <cell r="G130" t="str">
            <v>1</v>
          </cell>
          <cell r="L130" t="str">
            <v>Propios</v>
          </cell>
          <cell r="M130" t="str">
            <v>20</v>
          </cell>
          <cell r="N130" t="str">
            <v>CSF</v>
          </cell>
          <cell r="P130">
            <v>2940000000</v>
          </cell>
          <cell r="Q130">
            <v>0</v>
          </cell>
          <cell r="R130">
            <v>0</v>
          </cell>
          <cell r="S130">
            <v>2940000000</v>
          </cell>
          <cell r="T130">
            <v>0</v>
          </cell>
          <cell r="W130">
            <v>453590606</v>
          </cell>
          <cell r="X130">
            <v>41964873</v>
          </cell>
        </row>
        <row r="131">
          <cell r="A131" t="str">
            <v>21-09-00</v>
          </cell>
          <cell r="B131" t="str">
            <v>UNIDAD DE PLANEACIÓN MINERO ENERGÉTICA - UPME</v>
          </cell>
          <cell r="C131" t="str">
            <v>C-2105-1900-3</v>
          </cell>
          <cell r="D131" t="str">
            <v>C</v>
          </cell>
          <cell r="E131" t="str">
            <v>2105</v>
          </cell>
          <cell r="F131" t="str">
            <v>1900</v>
          </cell>
          <cell r="G131" t="str">
            <v>3</v>
          </cell>
          <cell r="L131" t="str">
            <v>Propios</v>
          </cell>
          <cell r="M131" t="str">
            <v>20</v>
          </cell>
          <cell r="N131" t="str">
            <v>CSF</v>
          </cell>
          <cell r="P131">
            <v>2271661907</v>
          </cell>
          <cell r="Q131">
            <v>0</v>
          </cell>
          <cell r="R131">
            <v>0</v>
          </cell>
          <cell r="S131">
            <v>2271661907</v>
          </cell>
          <cell r="T131">
            <v>0</v>
          </cell>
          <cell r="W131">
            <v>88983009</v>
          </cell>
          <cell r="X131">
            <v>54802964</v>
          </cell>
        </row>
        <row r="132">
          <cell r="A132" t="str">
            <v>21-09-00</v>
          </cell>
          <cell r="B132" t="str">
            <v>UNIDAD DE PLANEACIÓN MINERO ENERGÉTICA - UPME</v>
          </cell>
          <cell r="C132" t="str">
            <v>C-2106-1900-6</v>
          </cell>
          <cell r="D132" t="str">
            <v>C</v>
          </cell>
          <cell r="E132" t="str">
            <v>2106</v>
          </cell>
          <cell r="F132" t="str">
            <v>1900</v>
          </cell>
          <cell r="G132" t="str">
            <v>6</v>
          </cell>
          <cell r="L132" t="str">
            <v>Propios</v>
          </cell>
          <cell r="M132" t="str">
            <v>20</v>
          </cell>
          <cell r="N132" t="str">
            <v>CSF</v>
          </cell>
          <cell r="P132">
            <v>3600000000</v>
          </cell>
          <cell r="Q132">
            <v>0</v>
          </cell>
          <cell r="R132">
            <v>0</v>
          </cell>
          <cell r="S132">
            <v>3600000000</v>
          </cell>
          <cell r="T132">
            <v>0</v>
          </cell>
          <cell r="W132">
            <v>174996500</v>
          </cell>
          <cell r="X132">
            <v>84516899</v>
          </cell>
        </row>
        <row r="133">
          <cell r="A133" t="str">
            <v>21-09-00</v>
          </cell>
          <cell r="B133" t="str">
            <v>UNIDAD DE PLANEACIÓN MINERO ENERGÉTICA - UPME</v>
          </cell>
          <cell r="C133" t="str">
            <v>C-2106-1900-9</v>
          </cell>
          <cell r="D133" t="str">
            <v>C</v>
          </cell>
          <cell r="E133" t="str">
            <v>2106</v>
          </cell>
          <cell r="F133" t="str">
            <v>1900</v>
          </cell>
          <cell r="G133" t="str">
            <v>9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>Propios</v>
          </cell>
          <cell r="M133" t="str">
            <v>20</v>
          </cell>
          <cell r="N133" t="str">
            <v>CSF</v>
          </cell>
          <cell r="P133">
            <v>2250000000</v>
          </cell>
          <cell r="Q133">
            <v>0</v>
          </cell>
          <cell r="R133">
            <v>0</v>
          </cell>
          <cell r="S133">
            <v>2250000000</v>
          </cell>
          <cell r="T133">
            <v>0</v>
          </cell>
          <cell r="W133">
            <v>636167484</v>
          </cell>
          <cell r="X133">
            <v>81904998</v>
          </cell>
        </row>
        <row r="134">
          <cell r="A134" t="str">
            <v>21-09-00</v>
          </cell>
          <cell r="B134" t="str">
            <v>UNIDAD DE PLANEACIÓN MINERO ENERGÉTICA - UPME</v>
          </cell>
          <cell r="C134" t="str">
            <v>C-2106-1900-10</v>
          </cell>
          <cell r="D134" t="str">
            <v>C</v>
          </cell>
          <cell r="E134" t="str">
            <v>2106</v>
          </cell>
          <cell r="F134" t="str">
            <v>1900</v>
          </cell>
          <cell r="G134" t="str">
            <v>10</v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>Propios</v>
          </cell>
          <cell r="M134" t="str">
            <v>20</v>
          </cell>
          <cell r="N134" t="str">
            <v>CSF</v>
          </cell>
          <cell r="P134">
            <v>3262624416</v>
          </cell>
          <cell r="Q134">
            <v>0</v>
          </cell>
          <cell r="R134">
            <v>0</v>
          </cell>
          <cell r="S134">
            <v>3262624416</v>
          </cell>
          <cell r="T134">
            <v>3262624416</v>
          </cell>
          <cell r="W134">
            <v>0</v>
          </cell>
          <cell r="X134">
            <v>0</v>
          </cell>
        </row>
        <row r="135">
          <cell r="A135" t="str">
            <v>21-09-00</v>
          </cell>
          <cell r="B135" t="str">
            <v>UNIDAD DE PLANEACIÓN MINERO ENERGÉTICA - UPME</v>
          </cell>
          <cell r="C135" t="str">
            <v>C-2199-1900-4</v>
          </cell>
          <cell r="D135" t="str">
            <v>C</v>
          </cell>
          <cell r="E135" t="str">
            <v>2199</v>
          </cell>
          <cell r="F135" t="str">
            <v>1900</v>
          </cell>
          <cell r="G135" t="str">
            <v>4</v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>Propios</v>
          </cell>
          <cell r="M135" t="str">
            <v>20</v>
          </cell>
          <cell r="N135" t="str">
            <v>CSF</v>
          </cell>
          <cell r="P135">
            <v>2274128453</v>
          </cell>
          <cell r="Q135">
            <v>0</v>
          </cell>
          <cell r="R135">
            <v>0</v>
          </cell>
          <cell r="S135">
            <v>2274128453</v>
          </cell>
          <cell r="T135">
            <v>0</v>
          </cell>
          <cell r="W135">
            <v>549521060</v>
          </cell>
          <cell r="X135">
            <v>65256227.329999998</v>
          </cell>
        </row>
        <row r="136">
          <cell r="A136" t="str">
            <v>21-09-00</v>
          </cell>
          <cell r="B136" t="str">
            <v>UNIDAD DE PLANEACIÓN MINERO ENERGÉTICA - UPME</v>
          </cell>
          <cell r="C136" t="str">
            <v>C-2199-1900-5</v>
          </cell>
          <cell r="D136" t="str">
            <v>C</v>
          </cell>
          <cell r="E136" t="str">
            <v>2199</v>
          </cell>
          <cell r="F136" t="str">
            <v>1900</v>
          </cell>
          <cell r="G136" t="str">
            <v>5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>Propios</v>
          </cell>
          <cell r="M136" t="str">
            <v>20</v>
          </cell>
          <cell r="N136" t="str">
            <v>CSF</v>
          </cell>
          <cell r="P136">
            <v>3896327879</v>
          </cell>
          <cell r="Q136">
            <v>0</v>
          </cell>
          <cell r="R136">
            <v>0</v>
          </cell>
          <cell r="S136">
            <v>3896327879</v>
          </cell>
          <cell r="T136">
            <v>0</v>
          </cell>
          <cell r="W136">
            <v>541541423.55999994</v>
          </cell>
          <cell r="X136">
            <v>243693285.66999999</v>
          </cell>
        </row>
        <row r="137">
          <cell r="A137" t="str">
            <v>21-10-00</v>
          </cell>
          <cell r="B137" t="str">
            <v>INSTITUTO DE PLANIFICACIÓN Y PROMOCIÓN DE SOLUCIONES  ENERGÉTICAS PARA LAS ZONAS NO INTERCONECTADAS - IPSE</v>
          </cell>
          <cell r="C137" t="str">
            <v>A-01-01-01</v>
          </cell>
          <cell r="D137" t="str">
            <v>A</v>
          </cell>
          <cell r="E137" t="str">
            <v>01</v>
          </cell>
          <cell r="F137" t="str">
            <v>01</v>
          </cell>
          <cell r="G137" t="str">
            <v>01</v>
          </cell>
          <cell r="L137" t="str">
            <v>Nación</v>
          </cell>
          <cell r="M137" t="str">
            <v>10</v>
          </cell>
          <cell r="N137" t="str">
            <v>CSF</v>
          </cell>
          <cell r="P137">
            <v>5717800000</v>
          </cell>
          <cell r="Q137">
            <v>0</v>
          </cell>
          <cell r="R137">
            <v>0</v>
          </cell>
          <cell r="S137">
            <v>5717800000</v>
          </cell>
          <cell r="T137">
            <v>0</v>
          </cell>
          <cell r="W137">
            <v>1602640644</v>
          </cell>
          <cell r="X137">
            <v>1602640644</v>
          </cell>
        </row>
        <row r="138">
          <cell r="A138" t="str">
            <v>21-10-00</v>
          </cell>
          <cell r="B138" t="str">
            <v>INSTITUTO DE PLANIFICACIÓN Y PROMOCIÓN DE SOLUCIONES  ENERGÉTICAS PARA LAS ZONAS NO INTERCONECTADAS - IPSE</v>
          </cell>
          <cell r="C138" t="str">
            <v>A-01-01-02</v>
          </cell>
          <cell r="D138" t="str">
            <v>A</v>
          </cell>
          <cell r="E138" t="str">
            <v>01</v>
          </cell>
          <cell r="F138" t="str">
            <v>01</v>
          </cell>
          <cell r="G138" t="str">
            <v>02</v>
          </cell>
          <cell r="L138" t="str">
            <v>Nación</v>
          </cell>
          <cell r="M138" t="str">
            <v>10</v>
          </cell>
          <cell r="N138" t="str">
            <v>CSF</v>
          </cell>
          <cell r="P138">
            <v>1994881000</v>
          </cell>
          <cell r="Q138">
            <v>0</v>
          </cell>
          <cell r="R138">
            <v>0</v>
          </cell>
          <cell r="S138">
            <v>1994881000</v>
          </cell>
          <cell r="T138">
            <v>0</v>
          </cell>
          <cell r="W138">
            <v>677498384</v>
          </cell>
          <cell r="X138">
            <v>677498384</v>
          </cell>
        </row>
        <row r="139">
          <cell r="A139" t="str">
            <v>21-10-00</v>
          </cell>
          <cell r="B139" t="str">
            <v>INSTITUTO DE PLANIFICACIÓN Y PROMOCIÓN DE SOLUCIONES  ENERGÉTICAS PARA LAS ZONAS NO INTERCONECTADAS - IPSE</v>
          </cell>
          <cell r="C139" t="str">
            <v>A-01-01-03</v>
          </cell>
          <cell r="D139" t="str">
            <v>A</v>
          </cell>
          <cell r="E139" t="str">
            <v>01</v>
          </cell>
          <cell r="F139" t="str">
            <v>01</v>
          </cell>
          <cell r="G139" t="str">
            <v>03</v>
          </cell>
          <cell r="L139" t="str">
            <v>Nación</v>
          </cell>
          <cell r="M139" t="str">
            <v>10</v>
          </cell>
          <cell r="N139" t="str">
            <v>CSF</v>
          </cell>
          <cell r="P139">
            <v>654600000</v>
          </cell>
          <cell r="Q139">
            <v>0</v>
          </cell>
          <cell r="R139">
            <v>0</v>
          </cell>
          <cell r="S139">
            <v>654600000</v>
          </cell>
          <cell r="T139">
            <v>0</v>
          </cell>
          <cell r="W139">
            <v>144274329</v>
          </cell>
          <cell r="X139">
            <v>144274329</v>
          </cell>
        </row>
        <row r="140">
          <cell r="A140" t="str">
            <v>21-10-00</v>
          </cell>
          <cell r="B140" t="str">
            <v>INSTITUTO DE PLANIFICACIÓN Y PROMOCIÓN DE SOLUCIONES  ENERGÉTICAS PARA LAS ZONAS NO INTERCONECTADAS - IPSE</v>
          </cell>
          <cell r="C140" t="str">
            <v>A-01-02-02</v>
          </cell>
          <cell r="D140" t="str">
            <v>A</v>
          </cell>
          <cell r="E140" t="str">
            <v>01</v>
          </cell>
          <cell r="F140" t="str">
            <v>02</v>
          </cell>
          <cell r="G140" t="str">
            <v>02</v>
          </cell>
          <cell r="L140" t="str">
            <v>Nación</v>
          </cell>
          <cell r="M140" t="str">
            <v>10</v>
          </cell>
          <cell r="N140" t="str">
            <v>CSF</v>
          </cell>
          <cell r="P140">
            <v>18419000</v>
          </cell>
          <cell r="Q140">
            <v>0</v>
          </cell>
          <cell r="R140">
            <v>0</v>
          </cell>
          <cell r="S140">
            <v>18419000</v>
          </cell>
          <cell r="T140">
            <v>0</v>
          </cell>
          <cell r="W140">
            <v>2088800</v>
          </cell>
          <cell r="X140">
            <v>2088800</v>
          </cell>
        </row>
        <row r="141">
          <cell r="A141" t="str">
            <v>21-10-00</v>
          </cell>
          <cell r="B141" t="str">
            <v>INSTITUTO DE PLANIFICACIÓN Y PROMOCIÓN DE SOLUCIONES  ENERGÉTICAS PARA LAS ZONAS NO INTERCONECTADAS - IPSE</v>
          </cell>
          <cell r="C141" t="str">
            <v>A-01-02-03</v>
          </cell>
          <cell r="D141" t="str">
            <v>A</v>
          </cell>
          <cell r="E141" t="str">
            <v>01</v>
          </cell>
          <cell r="F141" t="str">
            <v>02</v>
          </cell>
          <cell r="G141" t="str">
            <v>03</v>
          </cell>
          <cell r="L141" t="str">
            <v>Nación</v>
          </cell>
          <cell r="M141" t="str">
            <v>10</v>
          </cell>
          <cell r="N141" t="str">
            <v>CSF</v>
          </cell>
          <cell r="P141">
            <v>136700000</v>
          </cell>
          <cell r="Q141">
            <v>0</v>
          </cell>
          <cell r="R141">
            <v>0</v>
          </cell>
          <cell r="S141">
            <v>136700000</v>
          </cell>
          <cell r="T141">
            <v>0</v>
          </cell>
          <cell r="W141">
            <v>7752667</v>
          </cell>
          <cell r="X141">
            <v>7752667</v>
          </cell>
        </row>
        <row r="142">
          <cell r="A142" t="str">
            <v>21-10-00</v>
          </cell>
          <cell r="B142" t="str">
            <v>INSTITUTO DE PLANIFICACIÓN Y PROMOCIÓN DE SOLUCIONES  ENERGÉTICAS PARA LAS ZONAS NO INTERCONECTADAS - IPSE</v>
          </cell>
          <cell r="C142" t="str">
            <v>A-02</v>
          </cell>
          <cell r="D142" t="str">
            <v>A</v>
          </cell>
          <cell r="E142" t="str">
            <v>02</v>
          </cell>
          <cell r="L142" t="str">
            <v>Nación</v>
          </cell>
          <cell r="M142" t="str">
            <v>10</v>
          </cell>
          <cell r="N142" t="str">
            <v>CSF</v>
          </cell>
          <cell r="P142">
            <v>6212000000</v>
          </cell>
          <cell r="Q142">
            <v>0</v>
          </cell>
          <cell r="R142">
            <v>0</v>
          </cell>
          <cell r="S142">
            <v>6212000000</v>
          </cell>
          <cell r="T142">
            <v>0</v>
          </cell>
          <cell r="W142">
            <v>2466981389.02</v>
          </cell>
          <cell r="X142">
            <v>751589925.89999998</v>
          </cell>
        </row>
        <row r="143">
          <cell r="A143" t="str">
            <v>21-10-00</v>
          </cell>
          <cell r="B143" t="str">
            <v>INSTITUTO DE PLANIFICACIÓN Y PROMOCIÓN DE SOLUCIONES  ENERGÉTICAS PARA LAS ZONAS NO INTERCONECTADAS - IPSE</v>
          </cell>
          <cell r="C143" t="str">
            <v>A-03-04-02-001</v>
          </cell>
          <cell r="D143" t="str">
            <v>A</v>
          </cell>
          <cell r="E143" t="str">
            <v>03</v>
          </cell>
          <cell r="F143" t="str">
            <v>04</v>
          </cell>
          <cell r="G143" t="str">
            <v>02</v>
          </cell>
          <cell r="H143" t="str">
            <v>001</v>
          </cell>
          <cell r="L143" t="str">
            <v>Nación</v>
          </cell>
          <cell r="M143" t="str">
            <v>10</v>
          </cell>
          <cell r="N143" t="str">
            <v>CSF</v>
          </cell>
          <cell r="P143">
            <v>427777000</v>
          </cell>
          <cell r="Q143">
            <v>0</v>
          </cell>
          <cell r="R143">
            <v>0</v>
          </cell>
          <cell r="S143">
            <v>427777000</v>
          </cell>
          <cell r="T143">
            <v>0</v>
          </cell>
          <cell r="W143">
            <v>125080436</v>
          </cell>
          <cell r="X143">
            <v>125080436</v>
          </cell>
        </row>
        <row r="144">
          <cell r="A144" t="str">
            <v>21-10-00</v>
          </cell>
          <cell r="B144" t="str">
            <v>INSTITUTO DE PLANIFICACIÓN Y PROMOCIÓN DE SOLUCIONES  ENERGÉTICAS PARA LAS ZONAS NO INTERCONECTADAS - IPSE</v>
          </cell>
          <cell r="C144" t="str">
            <v>A-03-04-02-002</v>
          </cell>
          <cell r="D144" t="str">
            <v>A</v>
          </cell>
          <cell r="E144" t="str">
            <v>03</v>
          </cell>
          <cell r="F144" t="str">
            <v>04</v>
          </cell>
          <cell r="G144" t="str">
            <v>02</v>
          </cell>
          <cell r="H144" t="str">
            <v>002</v>
          </cell>
          <cell r="L144" t="str">
            <v>Nación</v>
          </cell>
          <cell r="M144" t="str">
            <v>10</v>
          </cell>
          <cell r="N144" t="str">
            <v>CSF</v>
          </cell>
          <cell r="P144">
            <v>154217000</v>
          </cell>
          <cell r="Q144">
            <v>0</v>
          </cell>
          <cell r="R144">
            <v>0</v>
          </cell>
          <cell r="S144">
            <v>154217000</v>
          </cell>
          <cell r="T144">
            <v>0</v>
          </cell>
          <cell r="W144">
            <v>46664208</v>
          </cell>
          <cell r="X144">
            <v>46664208</v>
          </cell>
        </row>
        <row r="145">
          <cell r="A145" t="str">
            <v>21-10-00</v>
          </cell>
          <cell r="B145" t="str">
            <v>INSTITUTO DE PLANIFICACIÓN Y PROMOCIÓN DE SOLUCIONES  ENERGÉTICAS PARA LAS ZONAS NO INTERCONECTADAS - IPSE</v>
          </cell>
          <cell r="C145" t="str">
            <v>A-03-04-02-004</v>
          </cell>
          <cell r="D145" t="str">
            <v>A</v>
          </cell>
          <cell r="E145" t="str">
            <v>03</v>
          </cell>
          <cell r="F145" t="str">
            <v>04</v>
          </cell>
          <cell r="G145" t="str">
            <v>02</v>
          </cell>
          <cell r="H145" t="str">
            <v>004</v>
          </cell>
          <cell r="L145" t="str">
            <v>Nación</v>
          </cell>
          <cell r="M145" t="str">
            <v>10</v>
          </cell>
          <cell r="N145" t="str">
            <v>CSF</v>
          </cell>
          <cell r="P145">
            <v>300000000</v>
          </cell>
          <cell r="Q145">
            <v>0</v>
          </cell>
          <cell r="R145">
            <v>0</v>
          </cell>
          <cell r="S145">
            <v>300000000</v>
          </cell>
          <cell r="T145">
            <v>0</v>
          </cell>
          <cell r="W145">
            <v>0</v>
          </cell>
          <cell r="X145">
            <v>0</v>
          </cell>
        </row>
        <row r="146">
          <cell r="A146" t="str">
            <v>21-10-00</v>
          </cell>
          <cell r="B146" t="str">
            <v>INSTITUTO DE PLANIFICACIÓN Y PROMOCIÓN DE SOLUCIONES  ENERGÉTICAS PARA LAS ZONAS NO INTERCONECTADAS - IPSE</v>
          </cell>
          <cell r="C146" t="str">
            <v>A-03-04-02-012</v>
          </cell>
          <cell r="D146" t="str">
            <v>A</v>
          </cell>
          <cell r="E146" t="str">
            <v>03</v>
          </cell>
          <cell r="F146" t="str">
            <v>04</v>
          </cell>
          <cell r="G146" t="str">
            <v>02</v>
          </cell>
          <cell r="H146" t="str">
            <v>012</v>
          </cell>
          <cell r="L146" t="str">
            <v>Nación</v>
          </cell>
          <cell r="M146" t="str">
            <v>10</v>
          </cell>
          <cell r="N146" t="str">
            <v>CSF</v>
          </cell>
          <cell r="P146">
            <v>33527000</v>
          </cell>
          <cell r="Q146">
            <v>0</v>
          </cell>
          <cell r="R146">
            <v>0</v>
          </cell>
          <cell r="S146">
            <v>33527000</v>
          </cell>
          <cell r="T146">
            <v>0</v>
          </cell>
          <cell r="W146">
            <v>5468968</v>
          </cell>
          <cell r="X146">
            <v>5468968</v>
          </cell>
        </row>
        <row r="147">
          <cell r="A147" t="str">
            <v>21-10-00</v>
          </cell>
          <cell r="B147" t="str">
            <v>INSTITUTO DE PLANIFICACIÓN Y PROMOCIÓN DE SOLUCIONES  ENERGÉTICAS PARA LAS ZONAS NO INTERCONECTADAS - IPSE</v>
          </cell>
          <cell r="C147" t="str">
            <v>A-03-10</v>
          </cell>
          <cell r="D147" t="str">
            <v>A</v>
          </cell>
          <cell r="E147" t="str">
            <v>03</v>
          </cell>
          <cell r="F147" t="str">
            <v>10</v>
          </cell>
          <cell r="L147" t="str">
            <v>Nación</v>
          </cell>
          <cell r="M147" t="str">
            <v>10</v>
          </cell>
          <cell r="N147" t="str">
            <v>CSF</v>
          </cell>
          <cell r="P147">
            <v>100000000</v>
          </cell>
          <cell r="Q147">
            <v>0</v>
          </cell>
          <cell r="R147">
            <v>0</v>
          </cell>
          <cell r="S147">
            <v>100000000</v>
          </cell>
          <cell r="T147">
            <v>0</v>
          </cell>
          <cell r="W147">
            <v>0</v>
          </cell>
          <cell r="X147">
            <v>0</v>
          </cell>
        </row>
        <row r="148">
          <cell r="A148" t="str">
            <v>21-10-00</v>
          </cell>
          <cell r="B148" t="str">
            <v>INSTITUTO DE PLANIFICACIÓN Y PROMOCIÓN DE SOLUCIONES  ENERGÉTICAS PARA LAS ZONAS NO INTERCONECTADAS - IPSE</v>
          </cell>
          <cell r="C148" t="str">
            <v>A-03-10</v>
          </cell>
          <cell r="D148" t="str">
            <v>A</v>
          </cell>
          <cell r="E148" t="str">
            <v>03</v>
          </cell>
          <cell r="F148" t="str">
            <v>10</v>
          </cell>
          <cell r="L148" t="str">
            <v>Propios</v>
          </cell>
          <cell r="M148" t="str">
            <v>21</v>
          </cell>
          <cell r="N148" t="str">
            <v>CSF</v>
          </cell>
          <cell r="P148">
            <v>3898070321</v>
          </cell>
          <cell r="Q148">
            <v>0</v>
          </cell>
          <cell r="R148">
            <v>0</v>
          </cell>
          <cell r="S148">
            <v>3898070321</v>
          </cell>
          <cell r="T148">
            <v>0</v>
          </cell>
          <cell r="W148">
            <v>0</v>
          </cell>
          <cell r="X148">
            <v>0</v>
          </cell>
        </row>
        <row r="149">
          <cell r="A149" t="str">
            <v>21-10-00</v>
          </cell>
          <cell r="B149" t="str">
            <v>INSTITUTO DE PLANIFICACIÓN Y PROMOCIÓN DE SOLUCIONES  ENERGÉTICAS PARA LAS ZONAS NO INTERCONECTADAS - IPSE</v>
          </cell>
          <cell r="C149" t="str">
            <v>A-05</v>
          </cell>
          <cell r="D149" t="str">
            <v>A</v>
          </cell>
          <cell r="E149" t="str">
            <v>05</v>
          </cell>
          <cell r="L149" t="str">
            <v>Nación</v>
          </cell>
          <cell r="M149" t="str">
            <v>10</v>
          </cell>
          <cell r="N149" t="str">
            <v>CSF</v>
          </cell>
          <cell r="P149">
            <v>7443430851</v>
          </cell>
          <cell r="Q149">
            <v>0</v>
          </cell>
          <cell r="R149">
            <v>0</v>
          </cell>
          <cell r="S149">
            <v>7443430851</v>
          </cell>
          <cell r="T149">
            <v>0</v>
          </cell>
          <cell r="W149">
            <v>4943430851</v>
          </cell>
          <cell r="X149">
            <v>0</v>
          </cell>
        </row>
        <row r="150">
          <cell r="A150" t="str">
            <v>21-10-00</v>
          </cell>
          <cell r="B150" t="str">
            <v>INSTITUTO DE PLANIFICACIÓN Y PROMOCIÓN DE SOLUCIONES  ENERGÉTICAS PARA LAS ZONAS NO INTERCONECTADAS - IPSE</v>
          </cell>
          <cell r="C150" t="str">
            <v>A-08-01</v>
          </cell>
          <cell r="D150" t="str">
            <v>A</v>
          </cell>
          <cell r="E150" t="str">
            <v>08</v>
          </cell>
          <cell r="F150" t="str">
            <v>01</v>
          </cell>
          <cell r="L150" t="str">
            <v>Nación</v>
          </cell>
          <cell r="M150" t="str">
            <v>10</v>
          </cell>
          <cell r="N150" t="str">
            <v>CSF</v>
          </cell>
          <cell r="P150">
            <v>284962000</v>
          </cell>
          <cell r="Q150">
            <v>0</v>
          </cell>
          <cell r="R150">
            <v>0</v>
          </cell>
          <cell r="S150">
            <v>284962000</v>
          </cell>
          <cell r="T150">
            <v>0</v>
          </cell>
          <cell r="W150">
            <v>154710073.15000001</v>
          </cell>
          <cell r="X150">
            <v>154710073.15000001</v>
          </cell>
        </row>
        <row r="151">
          <cell r="A151" t="str">
            <v>21-10-00</v>
          </cell>
          <cell r="B151" t="str">
            <v>INSTITUTO DE PLANIFICACIÓN Y PROMOCIÓN DE SOLUCIONES  ENERGÉTICAS PARA LAS ZONAS NO INTERCONECTADAS - IPSE</v>
          </cell>
          <cell r="C151" t="str">
            <v>A-08-03</v>
          </cell>
          <cell r="D151" t="str">
            <v>A</v>
          </cell>
          <cell r="E151" t="str">
            <v>08</v>
          </cell>
          <cell r="F151" t="str">
            <v>03</v>
          </cell>
          <cell r="L151" t="str">
            <v>Nación</v>
          </cell>
          <cell r="M151" t="str">
            <v>10</v>
          </cell>
          <cell r="N151" t="str">
            <v>CSF</v>
          </cell>
          <cell r="P151">
            <v>23232000</v>
          </cell>
          <cell r="Q151">
            <v>0</v>
          </cell>
          <cell r="R151">
            <v>0</v>
          </cell>
          <cell r="S151">
            <v>23232000</v>
          </cell>
          <cell r="T151">
            <v>0</v>
          </cell>
          <cell r="W151">
            <v>0</v>
          </cell>
          <cell r="X151">
            <v>0</v>
          </cell>
        </row>
        <row r="152">
          <cell r="A152" t="str">
            <v>21-10-00</v>
          </cell>
          <cell r="B152" t="str">
            <v>INSTITUTO DE PLANIFICACIÓN Y PROMOCIÓN DE SOLUCIONES  ENERGÉTICAS PARA LAS ZONAS NO INTERCONECTADAS - IPSE</v>
          </cell>
          <cell r="C152" t="str">
            <v>A-08-04-01</v>
          </cell>
          <cell r="D152" t="str">
            <v>A</v>
          </cell>
          <cell r="E152" t="str">
            <v>08</v>
          </cell>
          <cell r="F152" t="str">
            <v>04</v>
          </cell>
          <cell r="G152" t="str">
            <v>01</v>
          </cell>
          <cell r="L152" t="str">
            <v>Nación</v>
          </cell>
          <cell r="M152" t="str">
            <v>11</v>
          </cell>
          <cell r="N152" t="str">
            <v>SSF</v>
          </cell>
          <cell r="P152">
            <v>217625000</v>
          </cell>
          <cell r="Q152">
            <v>0</v>
          </cell>
          <cell r="R152">
            <v>0</v>
          </cell>
          <cell r="S152">
            <v>217625000</v>
          </cell>
          <cell r="T152">
            <v>0</v>
          </cell>
          <cell r="W152">
            <v>0</v>
          </cell>
          <cell r="X152">
            <v>0</v>
          </cell>
        </row>
        <row r="153">
          <cell r="A153" t="str">
            <v>21-10-00</v>
          </cell>
          <cell r="B153" t="str">
            <v>INSTITUTO DE PLANIFICACIÓN Y PROMOCIÓN DE SOLUCIONES  ENERGÉTICAS PARA LAS ZONAS NO INTERCONECTADAS - IPSE</v>
          </cell>
          <cell r="C153" t="str">
            <v>B-10-04-01</v>
          </cell>
          <cell r="D153" t="str">
            <v>B</v>
          </cell>
          <cell r="E153" t="str">
            <v>10</v>
          </cell>
          <cell r="F153" t="str">
            <v>04</v>
          </cell>
          <cell r="G153" t="str">
            <v>01</v>
          </cell>
          <cell r="L153" t="str">
            <v>Nación</v>
          </cell>
          <cell r="M153" t="str">
            <v>11</v>
          </cell>
          <cell r="N153" t="str">
            <v>CSF</v>
          </cell>
          <cell r="P153">
            <v>1065964050</v>
          </cell>
          <cell r="Q153">
            <v>0</v>
          </cell>
          <cell r="R153">
            <v>0</v>
          </cell>
          <cell r="S153">
            <v>1065964050</v>
          </cell>
          <cell r="T153">
            <v>0</v>
          </cell>
          <cell r="W153">
            <v>0</v>
          </cell>
          <cell r="X153">
            <v>0</v>
          </cell>
        </row>
        <row r="154">
          <cell r="A154" t="str">
            <v>21-10-00</v>
          </cell>
          <cell r="B154" t="str">
            <v>INSTITUTO DE PLANIFICACIÓN Y PROMOCIÓN DE SOLUCIONES  ENERGÉTICAS PARA LAS ZONAS NO INTERCONECTADAS - IPSE</v>
          </cell>
          <cell r="C154" t="str">
            <v>C-2102-1900-4</v>
          </cell>
          <cell r="D154" t="str">
            <v>C</v>
          </cell>
          <cell r="E154" t="str">
            <v>2102</v>
          </cell>
          <cell r="F154" t="str">
            <v>1900</v>
          </cell>
          <cell r="G154" t="str">
            <v>4</v>
          </cell>
          <cell r="L154" t="str">
            <v>Nación</v>
          </cell>
          <cell r="M154" t="str">
            <v>11</v>
          </cell>
          <cell r="N154" t="str">
            <v>CSF</v>
          </cell>
          <cell r="P154">
            <v>12000000000</v>
          </cell>
          <cell r="Q154">
            <v>0</v>
          </cell>
          <cell r="R154">
            <v>0</v>
          </cell>
          <cell r="S154">
            <v>12000000000</v>
          </cell>
          <cell r="T154">
            <v>0</v>
          </cell>
          <cell r="W154">
            <v>1050608132</v>
          </cell>
          <cell r="X154">
            <v>538115324</v>
          </cell>
        </row>
        <row r="155">
          <cell r="A155" t="str">
            <v>21-10-00</v>
          </cell>
          <cell r="B155" t="str">
            <v>INSTITUTO DE PLANIFICACIÓN Y PROMOCIÓN DE SOLUCIONES  ENERGÉTICAS PARA LAS ZONAS NO INTERCONECTADAS - IPSE</v>
          </cell>
          <cell r="C155" t="str">
            <v>C-2102-1900-5</v>
          </cell>
          <cell r="D155" t="str">
            <v>C</v>
          </cell>
          <cell r="E155" t="str">
            <v>2102</v>
          </cell>
          <cell r="F155" t="str">
            <v>1900</v>
          </cell>
          <cell r="G155" t="str">
            <v>5</v>
          </cell>
          <cell r="L155" t="str">
            <v>Nación</v>
          </cell>
          <cell r="M155" t="str">
            <v>11</v>
          </cell>
          <cell r="N155" t="str">
            <v>CSF</v>
          </cell>
          <cell r="P155">
            <v>79709435000</v>
          </cell>
          <cell r="Q155">
            <v>0</v>
          </cell>
          <cell r="R155">
            <v>0</v>
          </cell>
          <cell r="S155">
            <v>79709435000</v>
          </cell>
          <cell r="T155">
            <v>0</v>
          </cell>
          <cell r="W155">
            <v>3300030661.4000001</v>
          </cell>
          <cell r="X155">
            <v>551684505.21000004</v>
          </cell>
        </row>
        <row r="156">
          <cell r="A156" t="str">
            <v>21-10-00</v>
          </cell>
          <cell r="B156" t="str">
            <v>INSTITUTO DE PLANIFICACIÓN Y PROMOCIÓN DE SOLUCIONES  ENERGÉTICAS PARA LAS ZONAS NO INTERCONECTADAS - IPSE</v>
          </cell>
          <cell r="C156" t="str">
            <v>C-2102-1900-6</v>
          </cell>
          <cell r="D156" t="str">
            <v>C</v>
          </cell>
          <cell r="E156" t="str">
            <v>2102</v>
          </cell>
          <cell r="F156" t="str">
            <v>1900</v>
          </cell>
          <cell r="G156" t="str">
            <v>6</v>
          </cell>
          <cell r="L156" t="str">
            <v>Nación</v>
          </cell>
          <cell r="M156" t="str">
            <v>11</v>
          </cell>
          <cell r="N156" t="str">
            <v>CSF</v>
          </cell>
          <cell r="P156">
            <v>750000000</v>
          </cell>
          <cell r="Q156">
            <v>0</v>
          </cell>
          <cell r="R156">
            <v>0</v>
          </cell>
          <cell r="S156">
            <v>750000000</v>
          </cell>
          <cell r="T156">
            <v>0</v>
          </cell>
          <cell r="W156">
            <v>0</v>
          </cell>
          <cell r="X156">
            <v>0</v>
          </cell>
        </row>
        <row r="157">
          <cell r="A157" t="str">
            <v>21-10-00</v>
          </cell>
          <cell r="B157" t="str">
            <v>INSTITUTO DE PLANIFICACIÓN Y PROMOCIÓN DE SOLUCIONES  ENERGÉTICAS PARA LAS ZONAS NO INTERCONECTADAS - IPSE</v>
          </cell>
          <cell r="C157" t="str">
            <v>C-2102-1900-7</v>
          </cell>
          <cell r="D157" t="str">
            <v>C</v>
          </cell>
          <cell r="E157" t="str">
            <v>2102</v>
          </cell>
          <cell r="F157" t="str">
            <v>1900</v>
          </cell>
          <cell r="G157" t="str">
            <v>7</v>
          </cell>
          <cell r="L157" t="str">
            <v>Nación</v>
          </cell>
          <cell r="M157" t="str">
            <v>11</v>
          </cell>
          <cell r="N157" t="str">
            <v>CSF</v>
          </cell>
          <cell r="P157">
            <v>750000000</v>
          </cell>
          <cell r="Q157">
            <v>0</v>
          </cell>
          <cell r="R157">
            <v>0</v>
          </cell>
          <cell r="S157">
            <v>750000000</v>
          </cell>
          <cell r="T157">
            <v>0</v>
          </cell>
          <cell r="W157">
            <v>267953327</v>
          </cell>
          <cell r="X157">
            <v>121278326.31999999</v>
          </cell>
        </row>
        <row r="158">
          <cell r="A158" t="str">
            <v>21-10-00</v>
          </cell>
          <cell r="B158" t="str">
            <v>INSTITUTO DE PLANIFICACIÓN Y PROMOCIÓN DE SOLUCIONES  ENERGÉTICAS PARA LAS ZONAS NO INTERCONECTADAS - IPSE</v>
          </cell>
          <cell r="C158" t="str">
            <v>C-2102-1900-8</v>
          </cell>
          <cell r="D158" t="str">
            <v>C</v>
          </cell>
          <cell r="E158" t="str">
            <v>2102</v>
          </cell>
          <cell r="F158" t="str">
            <v>1900</v>
          </cell>
          <cell r="G158" t="str">
            <v>8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>Nación</v>
          </cell>
          <cell r="M158" t="str">
            <v>11</v>
          </cell>
          <cell r="N158" t="str">
            <v>CSF</v>
          </cell>
          <cell r="P158">
            <v>624000000</v>
          </cell>
          <cell r="Q158">
            <v>0</v>
          </cell>
          <cell r="R158">
            <v>0</v>
          </cell>
          <cell r="S158">
            <v>624000000</v>
          </cell>
          <cell r="T158">
            <v>0</v>
          </cell>
          <cell r="W158">
            <v>0</v>
          </cell>
          <cell r="X158">
            <v>0</v>
          </cell>
        </row>
        <row r="159">
          <cell r="A159" t="str">
            <v>21-10-00</v>
          </cell>
          <cell r="B159" t="str">
            <v>INSTITUTO DE PLANIFICACIÓN Y PROMOCIÓN DE SOLUCIONES  ENERGÉTICAS PARA LAS ZONAS NO INTERCONECTADAS - IPSE</v>
          </cell>
          <cell r="C159" t="str">
            <v>C-2106-1900-1</v>
          </cell>
          <cell r="D159" t="str">
            <v>C</v>
          </cell>
          <cell r="E159" t="str">
            <v>2106</v>
          </cell>
          <cell r="F159" t="str">
            <v>1900</v>
          </cell>
          <cell r="G159" t="str">
            <v>1</v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>Nación</v>
          </cell>
          <cell r="M159" t="str">
            <v>11</v>
          </cell>
          <cell r="N159" t="str">
            <v>CSF</v>
          </cell>
          <cell r="P159">
            <v>738000000</v>
          </cell>
          <cell r="Q159">
            <v>0</v>
          </cell>
          <cell r="R159">
            <v>0</v>
          </cell>
          <cell r="S159">
            <v>738000000</v>
          </cell>
          <cell r="T159">
            <v>0</v>
          </cell>
          <cell r="W159">
            <v>207133559</v>
          </cell>
          <cell r="X159">
            <v>108757391.33</v>
          </cell>
        </row>
        <row r="160">
          <cell r="A160" t="str">
            <v>21-10-00</v>
          </cell>
          <cell r="B160" t="str">
            <v>INSTITUTO DE PLANIFICACIÓN Y PROMOCIÓN DE SOLUCIONES  ENERGÉTICAS PARA LAS ZONAS NO INTERCONECTADAS - IPSE</v>
          </cell>
          <cell r="C160" t="str">
            <v>C-2199-1900-5</v>
          </cell>
          <cell r="D160" t="str">
            <v>C</v>
          </cell>
          <cell r="E160" t="str">
            <v>2199</v>
          </cell>
          <cell r="F160" t="str">
            <v>1900</v>
          </cell>
          <cell r="G160" t="str">
            <v>5</v>
          </cell>
          <cell r="L160" t="str">
            <v>Nación</v>
          </cell>
          <cell r="M160" t="str">
            <v>11</v>
          </cell>
          <cell r="N160" t="str">
            <v>CSF</v>
          </cell>
          <cell r="P160">
            <v>1882071000</v>
          </cell>
          <cell r="Q160">
            <v>0</v>
          </cell>
          <cell r="R160">
            <v>0</v>
          </cell>
          <cell r="S160">
            <v>1882071000</v>
          </cell>
          <cell r="T160">
            <v>0</v>
          </cell>
          <cell r="W160">
            <v>209347500</v>
          </cell>
          <cell r="X160">
            <v>56872666.670000002</v>
          </cell>
        </row>
        <row r="161">
          <cell r="A161" t="str">
            <v>21-10-00</v>
          </cell>
          <cell r="B161" t="str">
            <v>INSTITUTO DE PLANIFICACIÓN Y PROMOCIÓN DE SOLUCIONES  ENERGÉTICAS PARA LAS ZONAS NO INTERCONECTADAS - IPSE</v>
          </cell>
          <cell r="C161" t="str">
            <v>C-2199-1900-6</v>
          </cell>
          <cell r="D161" t="str">
            <v>C</v>
          </cell>
          <cell r="E161" t="str">
            <v>2199</v>
          </cell>
          <cell r="F161" t="str">
            <v>1900</v>
          </cell>
          <cell r="G161" t="str">
            <v>6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>Nación</v>
          </cell>
          <cell r="M161" t="str">
            <v>11</v>
          </cell>
          <cell r="N161" t="str">
            <v>CSF</v>
          </cell>
          <cell r="P161">
            <v>3546494000</v>
          </cell>
          <cell r="Q161">
            <v>0</v>
          </cell>
          <cell r="R161">
            <v>0</v>
          </cell>
          <cell r="S161">
            <v>3546494000</v>
          </cell>
          <cell r="T161">
            <v>0</v>
          </cell>
          <cell r="W161">
            <v>575931690</v>
          </cell>
          <cell r="X161">
            <v>164266665.31</v>
          </cell>
        </row>
        <row r="162">
          <cell r="A162" t="str">
            <v>21-11-00</v>
          </cell>
          <cell r="B162" t="str">
            <v>AGENCIA NACIONAL DE HIDROCARBUROS - ANH</v>
          </cell>
          <cell r="C162" t="str">
            <v>A-01-01-01</v>
          </cell>
          <cell r="D162" t="str">
            <v>A</v>
          </cell>
          <cell r="E162" t="str">
            <v>01</v>
          </cell>
          <cell r="F162" t="str">
            <v>01</v>
          </cell>
          <cell r="G162" t="str">
            <v>01</v>
          </cell>
          <cell r="L162" t="str">
            <v>Propios</v>
          </cell>
          <cell r="M162" t="str">
            <v>20</v>
          </cell>
          <cell r="N162" t="str">
            <v>CSF</v>
          </cell>
          <cell r="P162">
            <v>22255126000</v>
          </cell>
          <cell r="Q162">
            <v>0</v>
          </cell>
          <cell r="R162">
            <v>0</v>
          </cell>
          <cell r="S162">
            <v>22255126000</v>
          </cell>
          <cell r="T162">
            <v>0</v>
          </cell>
          <cell r="W162">
            <v>5680758546</v>
          </cell>
          <cell r="X162">
            <v>5677116348</v>
          </cell>
        </row>
        <row r="163">
          <cell r="A163" t="str">
            <v>21-11-00</v>
          </cell>
          <cell r="B163" t="str">
            <v>AGENCIA NACIONAL DE HIDROCARBUROS - ANH</v>
          </cell>
          <cell r="C163" t="str">
            <v>A-01-01-02</v>
          </cell>
          <cell r="D163" t="str">
            <v>A</v>
          </cell>
          <cell r="E163" t="str">
            <v>01</v>
          </cell>
          <cell r="F163" t="str">
            <v>01</v>
          </cell>
          <cell r="G163" t="str">
            <v>02</v>
          </cell>
          <cell r="L163" t="str">
            <v>Propios</v>
          </cell>
          <cell r="M163" t="str">
            <v>20</v>
          </cell>
          <cell r="N163" t="str">
            <v>CSF</v>
          </cell>
          <cell r="P163">
            <v>7687727000</v>
          </cell>
          <cell r="Q163">
            <v>0</v>
          </cell>
          <cell r="R163">
            <v>0</v>
          </cell>
          <cell r="S163">
            <v>7687727000</v>
          </cell>
          <cell r="T163">
            <v>0</v>
          </cell>
          <cell r="W163">
            <v>2427660774</v>
          </cell>
          <cell r="X163">
            <v>2308036953</v>
          </cell>
        </row>
        <row r="164">
          <cell r="A164" t="str">
            <v>21-11-00</v>
          </cell>
          <cell r="B164" t="str">
            <v>AGENCIA NACIONAL DE HIDROCARBUROS - ANH</v>
          </cell>
          <cell r="C164" t="str">
            <v>A-01-01-03</v>
          </cell>
          <cell r="D164" t="str">
            <v>A</v>
          </cell>
          <cell r="E164" t="str">
            <v>01</v>
          </cell>
          <cell r="F164" t="str">
            <v>01</v>
          </cell>
          <cell r="G164" t="str">
            <v>03</v>
          </cell>
          <cell r="L164" t="str">
            <v>Propios</v>
          </cell>
          <cell r="M164" t="str">
            <v>20</v>
          </cell>
          <cell r="N164" t="str">
            <v>CSF</v>
          </cell>
          <cell r="P164">
            <v>1829146000</v>
          </cell>
          <cell r="Q164">
            <v>0</v>
          </cell>
          <cell r="R164">
            <v>0</v>
          </cell>
          <cell r="S164">
            <v>1829146000</v>
          </cell>
          <cell r="T164">
            <v>0</v>
          </cell>
          <cell r="W164">
            <v>926503814</v>
          </cell>
          <cell r="X164">
            <v>926503814</v>
          </cell>
        </row>
        <row r="165">
          <cell r="A165" t="str">
            <v>21-11-00</v>
          </cell>
          <cell r="B165" t="str">
            <v>AGENCIA NACIONAL DE HIDROCARBUROS - ANH</v>
          </cell>
          <cell r="C165" t="str">
            <v>A-01-01-04</v>
          </cell>
          <cell r="D165" t="str">
            <v>A</v>
          </cell>
          <cell r="E165" t="str">
            <v>01</v>
          </cell>
          <cell r="F165" t="str">
            <v>01</v>
          </cell>
          <cell r="G165" t="str">
            <v>04</v>
          </cell>
          <cell r="L165" t="str">
            <v>Propios</v>
          </cell>
          <cell r="M165" t="str">
            <v>20</v>
          </cell>
          <cell r="N165" t="str">
            <v>CSF</v>
          </cell>
          <cell r="P165">
            <v>3875808968</v>
          </cell>
          <cell r="Q165">
            <v>0</v>
          </cell>
          <cell r="R165">
            <v>0</v>
          </cell>
          <cell r="S165">
            <v>3875808968</v>
          </cell>
          <cell r="T165">
            <v>3875808968</v>
          </cell>
          <cell r="W165">
            <v>0</v>
          </cell>
          <cell r="X165">
            <v>0</v>
          </cell>
        </row>
        <row r="166">
          <cell r="A166" t="str">
            <v>21-11-00</v>
          </cell>
          <cell r="B166" t="str">
            <v>AGENCIA NACIONAL DE HIDROCARBUROS - ANH</v>
          </cell>
          <cell r="C166" t="str">
            <v>A-02</v>
          </cell>
          <cell r="D166" t="str">
            <v>A</v>
          </cell>
          <cell r="E166" t="str">
            <v>02</v>
          </cell>
          <cell r="L166" t="str">
            <v>Propios</v>
          </cell>
          <cell r="M166" t="str">
            <v>20</v>
          </cell>
          <cell r="N166" t="str">
            <v>CSF</v>
          </cell>
          <cell r="P166">
            <v>10768236000</v>
          </cell>
          <cell r="Q166">
            <v>0</v>
          </cell>
          <cell r="R166">
            <v>0</v>
          </cell>
          <cell r="S166">
            <v>10768236000</v>
          </cell>
          <cell r="T166">
            <v>0</v>
          </cell>
          <cell r="W166">
            <v>3345759635.0799999</v>
          </cell>
          <cell r="X166">
            <v>1248858411.04</v>
          </cell>
        </row>
        <row r="167">
          <cell r="A167" t="str">
            <v>21-11-00</v>
          </cell>
          <cell r="B167" t="str">
            <v>AGENCIA NACIONAL DE HIDROCARBUROS - ANH</v>
          </cell>
          <cell r="C167" t="str">
            <v>A-03-03-01-002</v>
          </cell>
          <cell r="D167" t="str">
            <v>A</v>
          </cell>
          <cell r="E167" t="str">
            <v>03</v>
          </cell>
          <cell r="F167" t="str">
            <v>03</v>
          </cell>
          <cell r="G167" t="str">
            <v>01</v>
          </cell>
          <cell r="H167" t="str">
            <v>002</v>
          </cell>
          <cell r="L167" t="str">
            <v>Propios</v>
          </cell>
          <cell r="M167" t="str">
            <v>20</v>
          </cell>
          <cell r="N167" t="str">
            <v>CSF</v>
          </cell>
          <cell r="P167">
            <v>10373000000</v>
          </cell>
          <cell r="Q167">
            <v>0</v>
          </cell>
          <cell r="R167">
            <v>0</v>
          </cell>
          <cell r="S167">
            <v>10373000000</v>
          </cell>
          <cell r="T167">
            <v>0</v>
          </cell>
          <cell r="W167">
            <v>10373000000</v>
          </cell>
          <cell r="X167">
            <v>10373000000</v>
          </cell>
        </row>
        <row r="168">
          <cell r="A168" t="str">
            <v>21-11-00</v>
          </cell>
          <cell r="B168" t="str">
            <v>AGENCIA NACIONAL DE HIDROCARBUROS - ANH</v>
          </cell>
          <cell r="C168" t="str">
            <v>A-03-03-01-999</v>
          </cell>
          <cell r="D168" t="str">
            <v>A</v>
          </cell>
          <cell r="E168" t="str">
            <v>03</v>
          </cell>
          <cell r="F168" t="str">
            <v>03</v>
          </cell>
          <cell r="G168" t="str">
            <v>01</v>
          </cell>
          <cell r="H168" t="str">
            <v>999</v>
          </cell>
          <cell r="L168" t="str">
            <v>Propios</v>
          </cell>
          <cell r="M168" t="str">
            <v>20</v>
          </cell>
          <cell r="N168" t="str">
            <v>CSF</v>
          </cell>
          <cell r="P168">
            <v>720000000</v>
          </cell>
          <cell r="Q168">
            <v>0</v>
          </cell>
          <cell r="R168">
            <v>0</v>
          </cell>
          <cell r="S168">
            <v>720000000</v>
          </cell>
          <cell r="T168">
            <v>720000000</v>
          </cell>
          <cell r="W168">
            <v>0</v>
          </cell>
          <cell r="X168">
            <v>0</v>
          </cell>
        </row>
        <row r="169">
          <cell r="A169" t="str">
            <v>21-11-00</v>
          </cell>
          <cell r="B169" t="str">
            <v>AGENCIA NACIONAL DE HIDROCARBUROS - ANH</v>
          </cell>
          <cell r="C169" t="str">
            <v>A-03-03-04-006</v>
          </cell>
          <cell r="D169" t="str">
            <v>A</v>
          </cell>
          <cell r="E169" t="str">
            <v>03</v>
          </cell>
          <cell r="F169" t="str">
            <v>03</v>
          </cell>
          <cell r="G169" t="str">
            <v>04</v>
          </cell>
          <cell r="H169" t="str">
            <v>006</v>
          </cell>
          <cell r="L169" t="str">
            <v>Propios</v>
          </cell>
          <cell r="M169" t="str">
            <v>21</v>
          </cell>
          <cell r="N169" t="str">
            <v>CSF</v>
          </cell>
          <cell r="P169">
            <v>1270301171287</v>
          </cell>
          <cell r="Q169">
            <v>0</v>
          </cell>
          <cell r="R169">
            <v>0</v>
          </cell>
          <cell r="S169">
            <v>1270301171287</v>
          </cell>
          <cell r="T169">
            <v>0</v>
          </cell>
          <cell r="W169">
            <v>1270301171287</v>
          </cell>
          <cell r="X169">
            <v>1270301171287</v>
          </cell>
        </row>
        <row r="170">
          <cell r="A170" t="str">
            <v>21-11-00</v>
          </cell>
          <cell r="B170" t="str">
            <v>AGENCIA NACIONAL DE HIDROCARBUROS - ANH</v>
          </cell>
          <cell r="C170" t="str">
            <v>A-03-04-02-012</v>
          </cell>
          <cell r="D170" t="str">
            <v>A</v>
          </cell>
          <cell r="E170" t="str">
            <v>03</v>
          </cell>
          <cell r="F170" t="str">
            <v>04</v>
          </cell>
          <cell r="G170" t="str">
            <v>02</v>
          </cell>
          <cell r="H170" t="str">
            <v>012</v>
          </cell>
          <cell r="L170" t="str">
            <v>Propios</v>
          </cell>
          <cell r="M170" t="str">
            <v>20</v>
          </cell>
          <cell r="N170" t="str">
            <v>CSF</v>
          </cell>
          <cell r="P170">
            <v>103000000</v>
          </cell>
          <cell r="Q170">
            <v>0</v>
          </cell>
          <cell r="R170">
            <v>0</v>
          </cell>
          <cell r="S170">
            <v>103000000</v>
          </cell>
          <cell r="T170">
            <v>0</v>
          </cell>
          <cell r="W170">
            <v>48317748</v>
          </cell>
          <cell r="X170">
            <v>48317748</v>
          </cell>
        </row>
        <row r="171">
          <cell r="A171" t="str">
            <v>21-11-00</v>
          </cell>
          <cell r="B171" t="str">
            <v>AGENCIA NACIONAL DE HIDROCARBUROS - ANH</v>
          </cell>
          <cell r="C171" t="str">
            <v>A-03-10</v>
          </cell>
          <cell r="D171" t="str">
            <v>A</v>
          </cell>
          <cell r="E171" t="str">
            <v>03</v>
          </cell>
          <cell r="F171" t="str">
            <v>10</v>
          </cell>
          <cell r="L171" t="str">
            <v>Propios</v>
          </cell>
          <cell r="M171" t="str">
            <v>20</v>
          </cell>
          <cell r="N171" t="str">
            <v>CSF</v>
          </cell>
          <cell r="P171">
            <v>2838634000</v>
          </cell>
          <cell r="Q171">
            <v>0</v>
          </cell>
          <cell r="R171">
            <v>0</v>
          </cell>
          <cell r="S171">
            <v>2838634000</v>
          </cell>
          <cell r="T171">
            <v>0</v>
          </cell>
          <cell r="W171">
            <v>0</v>
          </cell>
          <cell r="X171">
            <v>0</v>
          </cell>
        </row>
        <row r="172">
          <cell r="A172" t="str">
            <v>21-11-00</v>
          </cell>
          <cell r="B172" t="str">
            <v>AGENCIA NACIONAL DE HIDROCARBUROS - ANH</v>
          </cell>
          <cell r="C172" t="str">
            <v>A-05</v>
          </cell>
          <cell r="D172" t="str">
            <v>A</v>
          </cell>
          <cell r="E172" t="str">
            <v>05</v>
          </cell>
          <cell r="L172" t="str">
            <v>Propios</v>
          </cell>
          <cell r="M172" t="str">
            <v>20</v>
          </cell>
          <cell r="N172" t="str">
            <v>CSF</v>
          </cell>
          <cell r="P172">
            <v>39434741032</v>
          </cell>
          <cell r="Q172">
            <v>0</v>
          </cell>
          <cell r="R172">
            <v>0</v>
          </cell>
          <cell r="S172">
            <v>39434741032</v>
          </cell>
          <cell r="T172">
            <v>0</v>
          </cell>
          <cell r="W172">
            <v>10657918620.879999</v>
          </cell>
          <cell r="X172">
            <v>2274317793.2600002</v>
          </cell>
        </row>
        <row r="173">
          <cell r="A173" t="str">
            <v>21-11-00</v>
          </cell>
          <cell r="B173" t="str">
            <v>AGENCIA NACIONAL DE HIDROCARBUROS - ANH</v>
          </cell>
          <cell r="C173" t="str">
            <v>A-08-01</v>
          </cell>
          <cell r="D173" t="str">
            <v>A</v>
          </cell>
          <cell r="E173" t="str">
            <v>08</v>
          </cell>
          <cell r="F173" t="str">
            <v>01</v>
          </cell>
          <cell r="L173" t="str">
            <v>Propios</v>
          </cell>
          <cell r="M173" t="str">
            <v>20</v>
          </cell>
          <cell r="N173" t="str">
            <v>CSF</v>
          </cell>
          <cell r="P173">
            <v>373824000</v>
          </cell>
          <cell r="Q173">
            <v>0</v>
          </cell>
          <cell r="R173">
            <v>0</v>
          </cell>
          <cell r="S173">
            <v>373824000</v>
          </cell>
          <cell r="T173">
            <v>0</v>
          </cell>
          <cell r="W173">
            <v>302982000</v>
          </cell>
          <cell r="X173">
            <v>263297000</v>
          </cell>
        </row>
        <row r="174">
          <cell r="A174" t="str">
            <v>21-11-00</v>
          </cell>
          <cell r="B174" t="str">
            <v>AGENCIA NACIONAL DE HIDROCARBUROS - ANH</v>
          </cell>
          <cell r="C174" t="str">
            <v>A-08-04-01</v>
          </cell>
          <cell r="D174" t="str">
            <v>A</v>
          </cell>
          <cell r="E174" t="str">
            <v>08</v>
          </cell>
          <cell r="F174" t="str">
            <v>04</v>
          </cell>
          <cell r="G174" t="str">
            <v>01</v>
          </cell>
          <cell r="L174" t="str">
            <v>Propios</v>
          </cell>
          <cell r="M174" t="str">
            <v>20</v>
          </cell>
          <cell r="N174" t="str">
            <v>CSF</v>
          </cell>
          <cell r="P174">
            <v>3325417000</v>
          </cell>
          <cell r="Q174">
            <v>0</v>
          </cell>
          <cell r="R174">
            <v>0</v>
          </cell>
          <cell r="S174">
            <v>3325417000</v>
          </cell>
          <cell r="T174">
            <v>0</v>
          </cell>
          <cell r="W174">
            <v>0</v>
          </cell>
          <cell r="X174">
            <v>0</v>
          </cell>
        </row>
        <row r="175">
          <cell r="A175" t="str">
            <v>21-11-00</v>
          </cell>
          <cell r="B175" t="str">
            <v>AGENCIA NACIONAL DE HIDROCARBUROS - ANH</v>
          </cell>
          <cell r="C175" t="str">
            <v>B-10-04-01</v>
          </cell>
          <cell r="D175" t="str">
            <v>B</v>
          </cell>
          <cell r="E175" t="str">
            <v>10</v>
          </cell>
          <cell r="F175" t="str">
            <v>04</v>
          </cell>
          <cell r="G175" t="str">
            <v>01</v>
          </cell>
          <cell r="L175" t="str">
            <v>Propios</v>
          </cell>
          <cell r="M175" t="str">
            <v>20</v>
          </cell>
          <cell r="N175" t="str">
            <v>CSF</v>
          </cell>
          <cell r="P175">
            <v>5801025468</v>
          </cell>
          <cell r="Q175">
            <v>0</v>
          </cell>
          <cell r="R175">
            <v>0</v>
          </cell>
          <cell r="S175">
            <v>5801025468</v>
          </cell>
          <cell r="T175">
            <v>0</v>
          </cell>
          <cell r="W175">
            <v>0</v>
          </cell>
          <cell r="X175">
            <v>0</v>
          </cell>
        </row>
        <row r="176">
          <cell r="A176" t="str">
            <v>21-11-00</v>
          </cell>
          <cell r="B176" t="str">
            <v>AGENCIA NACIONAL DE HIDROCARBUROS - ANH</v>
          </cell>
          <cell r="C176" t="str">
            <v>C-2103-1900-4</v>
          </cell>
          <cell r="D176" t="str">
            <v>C</v>
          </cell>
          <cell r="E176" t="str">
            <v>2103</v>
          </cell>
          <cell r="F176" t="str">
            <v>1900</v>
          </cell>
          <cell r="G176" t="str">
            <v>4</v>
          </cell>
          <cell r="L176" t="str">
            <v>Propios</v>
          </cell>
          <cell r="M176" t="str">
            <v>20</v>
          </cell>
          <cell r="N176" t="str">
            <v>CSF</v>
          </cell>
          <cell r="P176">
            <v>10216000000</v>
          </cell>
          <cell r="Q176">
            <v>0</v>
          </cell>
          <cell r="R176">
            <v>0</v>
          </cell>
          <cell r="S176">
            <v>10216000000</v>
          </cell>
          <cell r="T176">
            <v>0</v>
          </cell>
          <cell r="W176">
            <v>2827733000</v>
          </cell>
          <cell r="X176">
            <v>182728000</v>
          </cell>
        </row>
        <row r="177">
          <cell r="A177" t="str">
            <v>21-11-00</v>
          </cell>
          <cell r="B177" t="str">
            <v>AGENCIA NACIONAL DE HIDROCARBUROS - ANH</v>
          </cell>
          <cell r="C177" t="str">
            <v>C-2103-1900-7</v>
          </cell>
          <cell r="D177" t="str">
            <v>C</v>
          </cell>
          <cell r="E177" t="str">
            <v>2103</v>
          </cell>
          <cell r="F177" t="str">
            <v>1900</v>
          </cell>
          <cell r="G177" t="str">
            <v>7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>Propios</v>
          </cell>
          <cell r="M177" t="str">
            <v>20</v>
          </cell>
          <cell r="N177" t="str">
            <v>CSF</v>
          </cell>
          <cell r="P177">
            <v>40000000000</v>
          </cell>
          <cell r="Q177">
            <v>0</v>
          </cell>
          <cell r="R177">
            <v>0</v>
          </cell>
          <cell r="S177">
            <v>40000000000</v>
          </cell>
          <cell r="T177">
            <v>0</v>
          </cell>
          <cell r="W177">
            <v>40000000000</v>
          </cell>
          <cell r="X177">
            <v>0</v>
          </cell>
        </row>
        <row r="178">
          <cell r="A178" t="str">
            <v>21-11-00</v>
          </cell>
          <cell r="B178" t="str">
            <v>AGENCIA NACIONAL DE HIDROCARBUROS - ANH</v>
          </cell>
          <cell r="C178" t="str">
            <v>C-2106-1900-3</v>
          </cell>
          <cell r="D178" t="str">
            <v>C</v>
          </cell>
          <cell r="E178" t="str">
            <v>2106</v>
          </cell>
          <cell r="F178" t="str">
            <v>1900</v>
          </cell>
          <cell r="G178" t="str">
            <v>3</v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>Propios</v>
          </cell>
          <cell r="M178" t="str">
            <v>20</v>
          </cell>
          <cell r="N178" t="str">
            <v>CSF</v>
          </cell>
          <cell r="P178">
            <v>462507179</v>
          </cell>
          <cell r="Q178">
            <v>0</v>
          </cell>
          <cell r="R178">
            <v>0</v>
          </cell>
          <cell r="S178">
            <v>462507179</v>
          </cell>
          <cell r="T178">
            <v>0</v>
          </cell>
          <cell r="W178">
            <v>185677552</v>
          </cell>
          <cell r="X178">
            <v>0</v>
          </cell>
        </row>
        <row r="179">
          <cell r="A179" t="str">
            <v>21-11-00</v>
          </cell>
          <cell r="B179" t="str">
            <v>AGENCIA NACIONAL DE HIDROCARBUROS - ANH</v>
          </cell>
          <cell r="C179" t="str">
            <v>C-2106-1900-3</v>
          </cell>
          <cell r="D179" t="str">
            <v>C</v>
          </cell>
          <cell r="E179" t="str">
            <v>2106</v>
          </cell>
          <cell r="F179" t="str">
            <v>1900</v>
          </cell>
          <cell r="G179" t="str">
            <v>3</v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>Propios</v>
          </cell>
          <cell r="M179" t="str">
            <v>21</v>
          </cell>
          <cell r="N179" t="str">
            <v>CSF</v>
          </cell>
          <cell r="P179">
            <v>311695292821</v>
          </cell>
          <cell r="Q179">
            <v>0</v>
          </cell>
          <cell r="R179">
            <v>0</v>
          </cell>
          <cell r="S179">
            <v>311695292821</v>
          </cell>
          <cell r="T179">
            <v>47000000000</v>
          </cell>
          <cell r="W179">
            <v>904990693</v>
          </cell>
          <cell r="X179">
            <v>96715919.590000004</v>
          </cell>
        </row>
        <row r="180">
          <cell r="A180" t="str">
            <v>21-11-00</v>
          </cell>
          <cell r="B180" t="str">
            <v>AGENCIA NACIONAL DE HIDROCARBUROS - ANH</v>
          </cell>
          <cell r="C180" t="str">
            <v>C-2199-1900-3</v>
          </cell>
          <cell r="D180" t="str">
            <v>C</v>
          </cell>
          <cell r="E180" t="str">
            <v>2199</v>
          </cell>
          <cell r="F180" t="str">
            <v>1900</v>
          </cell>
          <cell r="G180" t="str">
            <v>3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>Propios</v>
          </cell>
          <cell r="M180" t="str">
            <v>20</v>
          </cell>
          <cell r="N180" t="str">
            <v>CSF</v>
          </cell>
          <cell r="P180">
            <v>12500000000</v>
          </cell>
          <cell r="Q180">
            <v>0</v>
          </cell>
          <cell r="R180">
            <v>0</v>
          </cell>
          <cell r="S180">
            <v>12500000000</v>
          </cell>
          <cell r="T180">
            <v>0</v>
          </cell>
          <cell r="W180">
            <v>1046850003</v>
          </cell>
          <cell r="X180">
            <v>222630995.33000001</v>
          </cell>
        </row>
        <row r="181">
          <cell r="A181" t="str">
            <v>21-12-00</v>
          </cell>
          <cell r="B181" t="str">
            <v>AGENCIA NACIONAL DE MINERÍA - ANM</v>
          </cell>
          <cell r="C181" t="str">
            <v>A-01-01-01</v>
          </cell>
          <cell r="D181" t="str">
            <v>A</v>
          </cell>
          <cell r="E181" t="str">
            <v>01</v>
          </cell>
          <cell r="F181" t="str">
            <v>01</v>
          </cell>
          <cell r="G181" t="str">
            <v>01</v>
          </cell>
          <cell r="L181" t="str">
            <v>Nación</v>
          </cell>
          <cell r="M181" t="str">
            <v>10</v>
          </cell>
          <cell r="N181" t="str">
            <v>CSF</v>
          </cell>
          <cell r="P181">
            <v>12974000000</v>
          </cell>
          <cell r="Q181">
            <v>0</v>
          </cell>
          <cell r="R181">
            <v>0</v>
          </cell>
          <cell r="S181">
            <v>12974000000</v>
          </cell>
          <cell r="T181">
            <v>0</v>
          </cell>
          <cell r="W181">
            <v>7062974761</v>
          </cell>
          <cell r="X181">
            <v>7062974761</v>
          </cell>
        </row>
        <row r="182">
          <cell r="A182" t="str">
            <v>21-12-00</v>
          </cell>
          <cell r="B182" t="str">
            <v>AGENCIA NACIONAL DE MINERÍA - ANM</v>
          </cell>
          <cell r="C182" t="str">
            <v>A-01-01-01</v>
          </cell>
          <cell r="D182" t="str">
            <v>A</v>
          </cell>
          <cell r="E182" t="str">
            <v>01</v>
          </cell>
          <cell r="F182" t="str">
            <v>01</v>
          </cell>
          <cell r="G182" t="str">
            <v>01</v>
          </cell>
          <cell r="L182" t="str">
            <v>Propios</v>
          </cell>
          <cell r="M182" t="str">
            <v>20</v>
          </cell>
          <cell r="N182" t="str">
            <v>CSF</v>
          </cell>
          <cell r="P182">
            <v>18589000000</v>
          </cell>
          <cell r="Q182">
            <v>0</v>
          </cell>
          <cell r="R182">
            <v>0</v>
          </cell>
          <cell r="S182">
            <v>18589000000</v>
          </cell>
          <cell r="T182">
            <v>0</v>
          </cell>
          <cell r="W182">
            <v>628882762</v>
          </cell>
          <cell r="X182">
            <v>628882762</v>
          </cell>
        </row>
        <row r="183">
          <cell r="A183" t="str">
            <v>21-12-00</v>
          </cell>
          <cell r="B183" t="str">
            <v>AGENCIA NACIONAL DE MINERÍA - ANM</v>
          </cell>
          <cell r="C183" t="str">
            <v>A-01-01-02</v>
          </cell>
          <cell r="D183" t="str">
            <v>A</v>
          </cell>
          <cell r="E183" t="str">
            <v>01</v>
          </cell>
          <cell r="F183" t="str">
            <v>01</v>
          </cell>
          <cell r="G183" t="str">
            <v>02</v>
          </cell>
          <cell r="L183" t="str">
            <v>Nación</v>
          </cell>
          <cell r="M183" t="str">
            <v>10</v>
          </cell>
          <cell r="N183" t="str">
            <v>CSF</v>
          </cell>
          <cell r="P183">
            <v>3686000000</v>
          </cell>
          <cell r="Q183">
            <v>0</v>
          </cell>
          <cell r="R183">
            <v>0</v>
          </cell>
          <cell r="S183">
            <v>3686000000</v>
          </cell>
          <cell r="T183">
            <v>0</v>
          </cell>
          <cell r="W183">
            <v>1491704675</v>
          </cell>
          <cell r="X183">
            <v>1491704675</v>
          </cell>
        </row>
        <row r="184">
          <cell r="A184" t="str">
            <v>21-12-00</v>
          </cell>
          <cell r="B184" t="str">
            <v>AGENCIA NACIONAL DE MINERÍA - ANM</v>
          </cell>
          <cell r="C184" t="str">
            <v>A-01-01-02</v>
          </cell>
          <cell r="D184" t="str">
            <v>A</v>
          </cell>
          <cell r="E184" t="str">
            <v>01</v>
          </cell>
          <cell r="F184" t="str">
            <v>01</v>
          </cell>
          <cell r="G184" t="str">
            <v>02</v>
          </cell>
          <cell r="L184" t="str">
            <v>Propios</v>
          </cell>
          <cell r="M184" t="str">
            <v>20</v>
          </cell>
          <cell r="N184" t="str">
            <v>CSF</v>
          </cell>
          <cell r="P184">
            <v>8127000000</v>
          </cell>
          <cell r="Q184">
            <v>0</v>
          </cell>
          <cell r="R184">
            <v>0</v>
          </cell>
          <cell r="S184">
            <v>8127000000</v>
          </cell>
          <cell r="T184">
            <v>0</v>
          </cell>
          <cell r="W184">
            <v>1508445863</v>
          </cell>
          <cell r="X184">
            <v>1508445863</v>
          </cell>
        </row>
        <row r="185">
          <cell r="A185" t="str">
            <v>21-12-00</v>
          </cell>
          <cell r="B185" t="str">
            <v>AGENCIA NACIONAL DE MINERÍA - ANM</v>
          </cell>
          <cell r="C185" t="str">
            <v>A-01-01-03</v>
          </cell>
          <cell r="D185" t="str">
            <v>A</v>
          </cell>
          <cell r="E185" t="str">
            <v>01</v>
          </cell>
          <cell r="F185" t="str">
            <v>01</v>
          </cell>
          <cell r="G185" t="str">
            <v>03</v>
          </cell>
          <cell r="L185" t="str">
            <v>Nación</v>
          </cell>
          <cell r="M185" t="str">
            <v>10</v>
          </cell>
          <cell r="N185" t="str">
            <v>CSF</v>
          </cell>
          <cell r="P185">
            <v>1492000000</v>
          </cell>
          <cell r="Q185">
            <v>0</v>
          </cell>
          <cell r="R185">
            <v>0</v>
          </cell>
          <cell r="S185">
            <v>1492000000</v>
          </cell>
          <cell r="T185">
            <v>0</v>
          </cell>
          <cell r="W185">
            <v>257247252</v>
          </cell>
          <cell r="X185">
            <v>257247252</v>
          </cell>
        </row>
        <row r="186">
          <cell r="A186" t="str">
            <v>21-12-00</v>
          </cell>
          <cell r="B186" t="str">
            <v>AGENCIA NACIONAL DE MINERÍA - ANM</v>
          </cell>
          <cell r="C186" t="str">
            <v>A-01-01-03</v>
          </cell>
          <cell r="D186" t="str">
            <v>A</v>
          </cell>
          <cell r="E186" t="str">
            <v>01</v>
          </cell>
          <cell r="F186" t="str">
            <v>01</v>
          </cell>
          <cell r="G186" t="str">
            <v>03</v>
          </cell>
          <cell r="L186" t="str">
            <v>Propios</v>
          </cell>
          <cell r="M186" t="str">
            <v>20</v>
          </cell>
          <cell r="N186" t="str">
            <v>CSF</v>
          </cell>
          <cell r="P186">
            <v>1502000000</v>
          </cell>
          <cell r="Q186">
            <v>0</v>
          </cell>
          <cell r="R186">
            <v>0</v>
          </cell>
          <cell r="S186">
            <v>1502000000</v>
          </cell>
          <cell r="T186">
            <v>0</v>
          </cell>
          <cell r="W186">
            <v>320651479</v>
          </cell>
          <cell r="X186">
            <v>320651479</v>
          </cell>
        </row>
        <row r="187">
          <cell r="A187" t="str">
            <v>21-12-00</v>
          </cell>
          <cell r="B187" t="str">
            <v>AGENCIA NACIONAL DE MINERÍA - ANM</v>
          </cell>
          <cell r="C187" t="str">
            <v>A-01-01-04</v>
          </cell>
          <cell r="D187" t="str">
            <v>A</v>
          </cell>
          <cell r="E187" t="str">
            <v>01</v>
          </cell>
          <cell r="F187" t="str">
            <v>01</v>
          </cell>
          <cell r="G187" t="str">
            <v>04</v>
          </cell>
          <cell r="L187" t="str">
            <v>Propios</v>
          </cell>
          <cell r="M187" t="str">
            <v>20</v>
          </cell>
          <cell r="N187" t="str">
            <v>CSF</v>
          </cell>
          <cell r="P187">
            <v>3907000000</v>
          </cell>
          <cell r="Q187">
            <v>0</v>
          </cell>
          <cell r="R187">
            <v>0</v>
          </cell>
          <cell r="S187">
            <v>3907000000</v>
          </cell>
          <cell r="T187">
            <v>3907000000</v>
          </cell>
          <cell r="W187">
            <v>0</v>
          </cell>
          <cell r="X187">
            <v>0</v>
          </cell>
        </row>
        <row r="188">
          <cell r="A188" t="str">
            <v>21-12-00</v>
          </cell>
          <cell r="B188" t="str">
            <v>AGENCIA NACIONAL DE MINERÍA - ANM</v>
          </cell>
          <cell r="C188" t="str">
            <v>A-02</v>
          </cell>
          <cell r="D188" t="str">
            <v>A</v>
          </cell>
          <cell r="E188" t="str">
            <v>02</v>
          </cell>
          <cell r="L188" t="str">
            <v>Nación</v>
          </cell>
          <cell r="M188" t="str">
            <v>10</v>
          </cell>
          <cell r="N188" t="str">
            <v>CSF</v>
          </cell>
          <cell r="P188">
            <v>11250000000</v>
          </cell>
          <cell r="Q188">
            <v>0</v>
          </cell>
          <cell r="R188">
            <v>0</v>
          </cell>
          <cell r="S188">
            <v>11250000000</v>
          </cell>
          <cell r="T188">
            <v>0</v>
          </cell>
          <cell r="W188">
            <v>7534138107.6800003</v>
          </cell>
          <cell r="X188">
            <v>2475112971.54</v>
          </cell>
        </row>
        <row r="189">
          <cell r="A189" t="str">
            <v>21-12-00</v>
          </cell>
          <cell r="B189" t="str">
            <v>AGENCIA NACIONAL DE MINERÍA - ANM</v>
          </cell>
          <cell r="C189" t="str">
            <v>A-02</v>
          </cell>
          <cell r="D189" t="str">
            <v>A</v>
          </cell>
          <cell r="E189" t="str">
            <v>02</v>
          </cell>
          <cell r="L189" t="str">
            <v>Propios</v>
          </cell>
          <cell r="M189" t="str">
            <v>20</v>
          </cell>
          <cell r="N189" t="str">
            <v>CSF</v>
          </cell>
          <cell r="P189">
            <v>11250000000</v>
          </cell>
          <cell r="Q189">
            <v>0</v>
          </cell>
          <cell r="R189">
            <v>0</v>
          </cell>
          <cell r="S189">
            <v>11250000000</v>
          </cell>
          <cell r="T189">
            <v>0</v>
          </cell>
          <cell r="W189">
            <v>5176583789.8800001</v>
          </cell>
          <cell r="X189">
            <v>1709529973.5</v>
          </cell>
        </row>
        <row r="190">
          <cell r="A190" t="str">
            <v>21-12-00</v>
          </cell>
          <cell r="B190" t="str">
            <v>AGENCIA NACIONAL DE MINERÍA - ANM</v>
          </cell>
          <cell r="C190" t="str">
            <v>A-03-03-01-002</v>
          </cell>
          <cell r="D190" t="str">
            <v>A</v>
          </cell>
          <cell r="E190" t="str">
            <v>03</v>
          </cell>
          <cell r="F190" t="str">
            <v>03</v>
          </cell>
          <cell r="G190" t="str">
            <v>01</v>
          </cell>
          <cell r="H190" t="str">
            <v>002</v>
          </cell>
          <cell r="L190" t="str">
            <v>Propios</v>
          </cell>
          <cell r="M190" t="str">
            <v>20</v>
          </cell>
          <cell r="N190" t="str">
            <v>CSF</v>
          </cell>
          <cell r="P190">
            <v>8720000000</v>
          </cell>
          <cell r="Q190">
            <v>0</v>
          </cell>
          <cell r="R190">
            <v>0</v>
          </cell>
          <cell r="S190">
            <v>8720000000</v>
          </cell>
          <cell r="T190">
            <v>0</v>
          </cell>
          <cell r="W190">
            <v>8720000000</v>
          </cell>
          <cell r="X190">
            <v>1807000000</v>
          </cell>
        </row>
        <row r="191">
          <cell r="A191" t="str">
            <v>21-12-00</v>
          </cell>
          <cell r="B191" t="str">
            <v>AGENCIA NACIONAL DE MINERÍA - ANM</v>
          </cell>
          <cell r="C191" t="str">
            <v>A-03-03-01-002</v>
          </cell>
          <cell r="D191" t="str">
            <v>A</v>
          </cell>
          <cell r="E191" t="str">
            <v>03</v>
          </cell>
          <cell r="F191" t="str">
            <v>03</v>
          </cell>
          <cell r="G191" t="str">
            <v>01</v>
          </cell>
          <cell r="H191" t="str">
            <v>002</v>
          </cell>
          <cell r="L191" t="str">
            <v>Propios</v>
          </cell>
          <cell r="M191" t="str">
            <v>21</v>
          </cell>
          <cell r="N191" t="str">
            <v>CSF</v>
          </cell>
          <cell r="P191">
            <v>1653000000</v>
          </cell>
          <cell r="Q191">
            <v>0</v>
          </cell>
          <cell r="R191">
            <v>0</v>
          </cell>
          <cell r="S191">
            <v>1653000000</v>
          </cell>
          <cell r="T191">
            <v>0</v>
          </cell>
          <cell r="W191">
            <v>1653000000</v>
          </cell>
          <cell r="X191">
            <v>1653000000</v>
          </cell>
        </row>
        <row r="192">
          <cell r="A192" t="str">
            <v>21-12-00</v>
          </cell>
          <cell r="B192" t="str">
            <v>AGENCIA NACIONAL DE MINERÍA - ANM</v>
          </cell>
          <cell r="C192" t="str">
            <v>A-03-04-02-012</v>
          </cell>
          <cell r="D192" t="str">
            <v>A</v>
          </cell>
          <cell r="E192" t="str">
            <v>03</v>
          </cell>
          <cell r="F192" t="str">
            <v>04</v>
          </cell>
          <cell r="G192" t="str">
            <v>02</v>
          </cell>
          <cell r="H192" t="str">
            <v>012</v>
          </cell>
          <cell r="L192" t="str">
            <v>Nación</v>
          </cell>
          <cell r="M192" t="str">
            <v>10</v>
          </cell>
          <cell r="N192" t="str">
            <v>CSF</v>
          </cell>
          <cell r="P192">
            <v>69000000</v>
          </cell>
          <cell r="Q192">
            <v>0</v>
          </cell>
          <cell r="R192">
            <v>0</v>
          </cell>
          <cell r="S192">
            <v>69000000</v>
          </cell>
          <cell r="T192">
            <v>0</v>
          </cell>
          <cell r="W192">
            <v>66362801</v>
          </cell>
          <cell r="X192">
            <v>57276830</v>
          </cell>
        </row>
        <row r="193">
          <cell r="A193" t="str">
            <v>21-12-00</v>
          </cell>
          <cell r="B193" t="str">
            <v>AGENCIA NACIONAL DE MINERÍA - ANM</v>
          </cell>
          <cell r="C193" t="str">
            <v>A-03-10</v>
          </cell>
          <cell r="D193" t="str">
            <v>A</v>
          </cell>
          <cell r="E193" t="str">
            <v>03</v>
          </cell>
          <cell r="F193" t="str">
            <v>10</v>
          </cell>
          <cell r="L193" t="str">
            <v>Nación</v>
          </cell>
          <cell r="M193" t="str">
            <v>10</v>
          </cell>
          <cell r="N193" t="str">
            <v>CSF</v>
          </cell>
          <cell r="P193">
            <v>1887000000</v>
          </cell>
          <cell r="Q193">
            <v>0</v>
          </cell>
          <cell r="R193">
            <v>0</v>
          </cell>
          <cell r="S193">
            <v>1887000000</v>
          </cell>
          <cell r="T193">
            <v>0</v>
          </cell>
          <cell r="W193">
            <v>159440932</v>
          </cell>
          <cell r="X193">
            <v>159440932</v>
          </cell>
        </row>
        <row r="194">
          <cell r="A194" t="str">
            <v>21-12-00</v>
          </cell>
          <cell r="B194" t="str">
            <v>AGENCIA NACIONAL DE MINERÍA - ANM</v>
          </cell>
          <cell r="C194" t="str">
            <v>A-08-01</v>
          </cell>
          <cell r="D194" t="str">
            <v>A</v>
          </cell>
          <cell r="E194" t="str">
            <v>08</v>
          </cell>
          <cell r="F194" t="str">
            <v>01</v>
          </cell>
          <cell r="L194" t="str">
            <v>Propios</v>
          </cell>
          <cell r="M194" t="str">
            <v>20</v>
          </cell>
          <cell r="N194" t="str">
            <v>CSF</v>
          </cell>
          <cell r="P194">
            <v>100000000</v>
          </cell>
          <cell r="Q194">
            <v>0</v>
          </cell>
          <cell r="R194">
            <v>0</v>
          </cell>
          <cell r="S194">
            <v>100000000</v>
          </cell>
          <cell r="T194">
            <v>0</v>
          </cell>
          <cell r="W194">
            <v>42671461</v>
          </cell>
          <cell r="X194">
            <v>42671461</v>
          </cell>
        </row>
        <row r="195">
          <cell r="A195" t="str">
            <v>21-12-00</v>
          </cell>
          <cell r="B195" t="str">
            <v>AGENCIA NACIONAL DE MINERÍA - ANM</v>
          </cell>
          <cell r="C195" t="str">
            <v>A-08-03</v>
          </cell>
          <cell r="D195" t="str">
            <v>A</v>
          </cell>
          <cell r="E195" t="str">
            <v>08</v>
          </cell>
          <cell r="F195" t="str">
            <v>03</v>
          </cell>
          <cell r="L195" t="str">
            <v>Propios</v>
          </cell>
          <cell r="M195" t="str">
            <v>20</v>
          </cell>
          <cell r="N195" t="str">
            <v>CSF</v>
          </cell>
          <cell r="P195">
            <v>2000000</v>
          </cell>
          <cell r="Q195">
            <v>0</v>
          </cell>
          <cell r="R195">
            <v>0</v>
          </cell>
          <cell r="S195">
            <v>2000000</v>
          </cell>
          <cell r="T195">
            <v>0</v>
          </cell>
          <cell r="W195">
            <v>0</v>
          </cell>
          <cell r="X195">
            <v>0</v>
          </cell>
        </row>
        <row r="196">
          <cell r="A196" t="str">
            <v>21-12-00</v>
          </cell>
          <cell r="B196" t="str">
            <v>AGENCIA NACIONAL DE MINERÍA - ANM</v>
          </cell>
          <cell r="C196" t="str">
            <v>A-08-04-01</v>
          </cell>
          <cell r="D196" t="str">
            <v>A</v>
          </cell>
          <cell r="E196" t="str">
            <v>08</v>
          </cell>
          <cell r="F196" t="str">
            <v>04</v>
          </cell>
          <cell r="G196" t="str">
            <v>01</v>
          </cell>
          <cell r="L196" t="str">
            <v>Propios</v>
          </cell>
          <cell r="M196" t="str">
            <v>20</v>
          </cell>
          <cell r="N196" t="str">
            <v>CSF</v>
          </cell>
          <cell r="P196">
            <v>480000000</v>
          </cell>
          <cell r="Q196">
            <v>0</v>
          </cell>
          <cell r="R196">
            <v>0</v>
          </cell>
          <cell r="S196">
            <v>480000000</v>
          </cell>
          <cell r="T196">
            <v>0</v>
          </cell>
          <cell r="W196">
            <v>0</v>
          </cell>
          <cell r="X196">
            <v>0</v>
          </cell>
        </row>
        <row r="197">
          <cell r="A197" t="str">
            <v>21-12-00</v>
          </cell>
          <cell r="B197" t="str">
            <v>AGENCIA NACIONAL DE MINERÍA - ANM</v>
          </cell>
          <cell r="C197" t="str">
            <v>C-2104-1900-8</v>
          </cell>
          <cell r="D197" t="str">
            <v>C</v>
          </cell>
          <cell r="E197" t="str">
            <v>2104</v>
          </cell>
          <cell r="F197" t="str">
            <v>1900</v>
          </cell>
          <cell r="G197" t="str">
            <v>8</v>
          </cell>
          <cell r="L197" t="str">
            <v>Propios</v>
          </cell>
          <cell r="M197" t="str">
            <v>21</v>
          </cell>
          <cell r="N197" t="str">
            <v>CSF</v>
          </cell>
          <cell r="P197">
            <v>3102905677</v>
          </cell>
          <cell r="Q197">
            <v>0</v>
          </cell>
          <cell r="R197">
            <v>0</v>
          </cell>
          <cell r="S197">
            <v>3102905677</v>
          </cell>
          <cell r="T197">
            <v>0</v>
          </cell>
          <cell r="W197">
            <v>889195593</v>
          </cell>
          <cell r="X197">
            <v>375100996.30000001</v>
          </cell>
        </row>
        <row r="198">
          <cell r="A198" t="str">
            <v>21-12-00</v>
          </cell>
          <cell r="B198" t="str">
            <v>AGENCIA NACIONAL DE MINERÍA - ANM</v>
          </cell>
          <cell r="C198" t="str">
            <v>C-2104-1900-9</v>
          </cell>
          <cell r="D198" t="str">
            <v>C</v>
          </cell>
          <cell r="E198" t="str">
            <v>2104</v>
          </cell>
          <cell r="F198" t="str">
            <v>1900</v>
          </cell>
          <cell r="G198" t="str">
            <v>9</v>
          </cell>
          <cell r="L198" t="str">
            <v>Nación</v>
          </cell>
          <cell r="M198" t="str">
            <v>10</v>
          </cell>
          <cell r="N198" t="str">
            <v>CSF</v>
          </cell>
          <cell r="P198">
            <v>1698695949</v>
          </cell>
          <cell r="Q198">
            <v>0</v>
          </cell>
          <cell r="R198">
            <v>0</v>
          </cell>
          <cell r="S198">
            <v>1698695949</v>
          </cell>
          <cell r="T198">
            <v>0</v>
          </cell>
          <cell r="W198">
            <v>642346152</v>
          </cell>
          <cell r="X198">
            <v>235017600</v>
          </cell>
        </row>
        <row r="199">
          <cell r="A199" t="str">
            <v>21-12-00</v>
          </cell>
          <cell r="B199" t="str">
            <v>AGENCIA NACIONAL DE MINERÍA - ANM</v>
          </cell>
          <cell r="C199" t="str">
            <v>C-2104-1900-9</v>
          </cell>
          <cell r="D199" t="str">
            <v>C</v>
          </cell>
          <cell r="E199" t="str">
            <v>2104</v>
          </cell>
          <cell r="F199" t="str">
            <v>1900</v>
          </cell>
          <cell r="G199" t="str">
            <v>9</v>
          </cell>
          <cell r="L199" t="str">
            <v>Propios</v>
          </cell>
          <cell r="M199" t="str">
            <v>21</v>
          </cell>
          <cell r="N199" t="str">
            <v>CSF</v>
          </cell>
          <cell r="P199">
            <v>8736934558</v>
          </cell>
          <cell r="Q199">
            <v>0</v>
          </cell>
          <cell r="R199">
            <v>0</v>
          </cell>
          <cell r="S199">
            <v>8736934558</v>
          </cell>
          <cell r="T199">
            <v>0</v>
          </cell>
          <cell r="W199">
            <v>1928161225</v>
          </cell>
          <cell r="X199">
            <v>788568573.51999998</v>
          </cell>
        </row>
        <row r="200">
          <cell r="A200" t="str">
            <v>21-12-00</v>
          </cell>
          <cell r="B200" t="str">
            <v>AGENCIA NACIONAL DE MINERÍA - ANM</v>
          </cell>
          <cell r="C200" t="str">
            <v>C-2104-1900-10</v>
          </cell>
          <cell r="D200" t="str">
            <v>C</v>
          </cell>
          <cell r="E200" t="str">
            <v>2104</v>
          </cell>
          <cell r="F200" t="str">
            <v>1900</v>
          </cell>
          <cell r="G200" t="str">
            <v>10</v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>Propios</v>
          </cell>
          <cell r="M200" t="str">
            <v>21</v>
          </cell>
          <cell r="N200" t="str">
            <v>CSF</v>
          </cell>
          <cell r="P200">
            <v>8307416737</v>
          </cell>
          <cell r="Q200">
            <v>0</v>
          </cell>
          <cell r="R200">
            <v>0</v>
          </cell>
          <cell r="S200">
            <v>8307416737</v>
          </cell>
          <cell r="T200">
            <v>0</v>
          </cell>
          <cell r="W200">
            <v>2850862704</v>
          </cell>
          <cell r="X200">
            <v>894937130.70000005</v>
          </cell>
        </row>
        <row r="201">
          <cell r="A201" t="str">
            <v>21-12-00</v>
          </cell>
          <cell r="B201" t="str">
            <v>AGENCIA NACIONAL DE MINERÍA - ANM</v>
          </cell>
          <cell r="C201" t="str">
            <v>C-2104-1900-11</v>
          </cell>
          <cell r="D201" t="str">
            <v>C</v>
          </cell>
          <cell r="E201" t="str">
            <v>2104</v>
          </cell>
          <cell r="F201" t="str">
            <v>1900</v>
          </cell>
          <cell r="G201" t="str">
            <v>11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>Propios</v>
          </cell>
          <cell r="M201" t="str">
            <v>21</v>
          </cell>
          <cell r="N201" t="str">
            <v>CSF</v>
          </cell>
          <cell r="P201">
            <v>5237641295</v>
          </cell>
          <cell r="Q201">
            <v>0</v>
          </cell>
          <cell r="R201">
            <v>0</v>
          </cell>
          <cell r="S201">
            <v>5237641295</v>
          </cell>
          <cell r="T201">
            <v>0</v>
          </cell>
          <cell r="W201">
            <v>303674829.68000001</v>
          </cell>
          <cell r="X201">
            <v>120254284.06</v>
          </cell>
        </row>
        <row r="202">
          <cell r="A202" t="str">
            <v>21-12-00</v>
          </cell>
          <cell r="B202" t="str">
            <v>AGENCIA NACIONAL DE MINERÍA - ANM</v>
          </cell>
          <cell r="C202" t="str">
            <v>C-2106-1900-1</v>
          </cell>
          <cell r="D202" t="str">
            <v>C</v>
          </cell>
          <cell r="E202" t="str">
            <v>2106</v>
          </cell>
          <cell r="F202" t="str">
            <v>1900</v>
          </cell>
          <cell r="G202" t="str">
            <v>1</v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>Nación</v>
          </cell>
          <cell r="M202" t="str">
            <v>10</v>
          </cell>
          <cell r="N202" t="str">
            <v>CSF</v>
          </cell>
          <cell r="P202">
            <v>1097209809</v>
          </cell>
          <cell r="Q202">
            <v>0</v>
          </cell>
          <cell r="R202">
            <v>0</v>
          </cell>
          <cell r="S202">
            <v>1097209809</v>
          </cell>
          <cell r="T202">
            <v>0</v>
          </cell>
          <cell r="W202">
            <v>125458152</v>
          </cell>
          <cell r="X202">
            <v>65918056</v>
          </cell>
        </row>
        <row r="203">
          <cell r="A203" t="str">
            <v>21-12-00</v>
          </cell>
          <cell r="B203" t="str">
            <v>AGENCIA NACIONAL DE MINERÍA - ANM</v>
          </cell>
          <cell r="C203" t="str">
            <v>C-2106-1900-1</v>
          </cell>
          <cell r="D203" t="str">
            <v>C</v>
          </cell>
          <cell r="E203" t="str">
            <v>2106</v>
          </cell>
          <cell r="F203" t="str">
            <v>1900</v>
          </cell>
          <cell r="G203" t="str">
            <v>1</v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>Propios</v>
          </cell>
          <cell r="M203" t="str">
            <v>21</v>
          </cell>
          <cell r="N203" t="str">
            <v>CSF</v>
          </cell>
          <cell r="P203">
            <v>6242630243</v>
          </cell>
          <cell r="Q203">
            <v>0</v>
          </cell>
          <cell r="R203">
            <v>0</v>
          </cell>
          <cell r="S203">
            <v>6242630243</v>
          </cell>
          <cell r="T203">
            <v>0</v>
          </cell>
          <cell r="W203">
            <v>1598747550</v>
          </cell>
          <cell r="X203">
            <v>309616170</v>
          </cell>
        </row>
        <row r="204">
          <cell r="A204" t="str">
            <v>21-12-00</v>
          </cell>
          <cell r="B204" t="str">
            <v>AGENCIA NACIONAL DE MINERÍA - ANM</v>
          </cell>
          <cell r="C204" t="str">
            <v>C-2199-1900-3</v>
          </cell>
          <cell r="D204" t="str">
            <v>C</v>
          </cell>
          <cell r="E204" t="str">
            <v>2199</v>
          </cell>
          <cell r="F204" t="str">
            <v>1900</v>
          </cell>
          <cell r="G204" t="str">
            <v>3</v>
          </cell>
          <cell r="L204" t="str">
            <v>Nación</v>
          </cell>
          <cell r="M204" t="str">
            <v>10</v>
          </cell>
          <cell r="N204" t="str">
            <v>CSF</v>
          </cell>
          <cell r="P204">
            <v>948935640</v>
          </cell>
          <cell r="Q204">
            <v>0</v>
          </cell>
          <cell r="R204">
            <v>0</v>
          </cell>
          <cell r="S204">
            <v>948935640</v>
          </cell>
          <cell r="T204">
            <v>0</v>
          </cell>
          <cell r="W204">
            <v>0</v>
          </cell>
          <cell r="X204">
            <v>0</v>
          </cell>
        </row>
        <row r="205">
          <cell r="A205" t="str">
            <v>21-12-00</v>
          </cell>
          <cell r="B205" t="str">
            <v>AGENCIA NACIONAL DE MINERÍA - ANM</v>
          </cell>
          <cell r="C205" t="str">
            <v>C-2199-1900-3</v>
          </cell>
          <cell r="D205" t="str">
            <v>C</v>
          </cell>
          <cell r="E205" t="str">
            <v>2199</v>
          </cell>
          <cell r="F205" t="str">
            <v>1900</v>
          </cell>
          <cell r="G205" t="str">
            <v>3</v>
          </cell>
          <cell r="L205" t="str">
            <v>Propios</v>
          </cell>
          <cell r="M205" t="str">
            <v>21</v>
          </cell>
          <cell r="N205" t="str">
            <v>CSF</v>
          </cell>
          <cell r="P205">
            <v>1439746224</v>
          </cell>
          <cell r="Q205">
            <v>0</v>
          </cell>
          <cell r="R205">
            <v>0</v>
          </cell>
          <cell r="S205">
            <v>1439746224</v>
          </cell>
          <cell r="T205">
            <v>0</v>
          </cell>
          <cell r="W205">
            <v>0</v>
          </cell>
          <cell r="X205">
            <v>0</v>
          </cell>
        </row>
        <row r="206">
          <cell r="A206" t="str">
            <v>21-12-00</v>
          </cell>
          <cell r="B206" t="str">
            <v>AGENCIA NACIONAL DE MINERÍA - ANM</v>
          </cell>
          <cell r="C206" t="str">
            <v>C-2199-1900-5</v>
          </cell>
          <cell r="D206" t="str">
            <v>C</v>
          </cell>
          <cell r="E206" t="str">
            <v>2199</v>
          </cell>
          <cell r="F206" t="str">
            <v>1900</v>
          </cell>
          <cell r="G206" t="str">
            <v>5</v>
          </cell>
          <cell r="L206" t="str">
            <v>Propios</v>
          </cell>
          <cell r="M206" t="str">
            <v>21</v>
          </cell>
          <cell r="N206" t="str">
            <v>CSF</v>
          </cell>
          <cell r="P206">
            <v>5067158124</v>
          </cell>
          <cell r="Q206">
            <v>0</v>
          </cell>
          <cell r="R206">
            <v>0</v>
          </cell>
          <cell r="S206">
            <v>5067158124</v>
          </cell>
          <cell r="T206">
            <v>0</v>
          </cell>
          <cell r="W206">
            <v>338994059.82999998</v>
          </cell>
          <cell r="X206">
            <v>128636160</v>
          </cell>
        </row>
        <row r="207">
          <cell r="A207" t="str">
            <v>21-12-00</v>
          </cell>
          <cell r="B207" t="str">
            <v>AGENCIA NACIONAL DE MINERÍA - ANM</v>
          </cell>
          <cell r="C207" t="str">
            <v>C-2199-1900-6</v>
          </cell>
          <cell r="D207" t="str">
            <v>C</v>
          </cell>
          <cell r="E207" t="str">
            <v>2199</v>
          </cell>
          <cell r="F207" t="str">
            <v>1900</v>
          </cell>
          <cell r="G207" t="str">
            <v>6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>Nación</v>
          </cell>
          <cell r="M207" t="str">
            <v>10</v>
          </cell>
          <cell r="N207" t="str">
            <v>CSF</v>
          </cell>
          <cell r="P207">
            <v>3089158602</v>
          </cell>
          <cell r="Q207">
            <v>0</v>
          </cell>
          <cell r="R207">
            <v>0</v>
          </cell>
          <cell r="S207">
            <v>3089158602</v>
          </cell>
          <cell r="T207">
            <v>0</v>
          </cell>
          <cell r="W207">
            <v>809876884</v>
          </cell>
          <cell r="X207">
            <v>322193432</v>
          </cell>
        </row>
        <row r="208">
          <cell r="A208" t="str">
            <v>21-12-00</v>
          </cell>
          <cell r="B208" t="str">
            <v>AGENCIA NACIONAL DE MINERÍA - ANM</v>
          </cell>
          <cell r="C208" t="str">
            <v>C-2199-1900-6</v>
          </cell>
          <cell r="D208" t="str">
            <v>C</v>
          </cell>
          <cell r="E208" t="str">
            <v>2199</v>
          </cell>
          <cell r="F208" t="str">
            <v>1900</v>
          </cell>
          <cell r="G208" t="str">
            <v>6</v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>Propios</v>
          </cell>
          <cell r="M208" t="str">
            <v>21</v>
          </cell>
          <cell r="N208" t="str">
            <v>CSF</v>
          </cell>
          <cell r="P208">
            <v>819367142</v>
          </cell>
          <cell r="Q208">
            <v>0</v>
          </cell>
          <cell r="R208">
            <v>0</v>
          </cell>
          <cell r="S208">
            <v>819367142</v>
          </cell>
          <cell r="T208">
            <v>0</v>
          </cell>
          <cell r="W208">
            <v>216000000</v>
          </cell>
          <cell r="X208">
            <v>99116667</v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P209">
            <v>7630335792555</v>
          </cell>
          <cell r="Q209">
            <v>0</v>
          </cell>
          <cell r="R209">
            <v>0</v>
          </cell>
          <cell r="S209">
            <v>7630335792555</v>
          </cell>
          <cell r="T209">
            <v>73378933384</v>
          </cell>
          <cell r="W209">
            <v>3831319716539.4702</v>
          </cell>
          <cell r="X209">
            <v>3649000457188.4302</v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W210" t="str">
            <v/>
          </cell>
          <cell r="X210" t="str">
            <v/>
          </cell>
        </row>
      </sheetData>
      <sheetData sheetId="3"/>
      <sheetData sheetId="4"/>
      <sheetData sheetId="5">
        <row r="4">
          <cell r="A4" t="str">
            <v>UEJ</v>
          </cell>
          <cell r="B4" t="str">
            <v>NOMBRE UEJ</v>
          </cell>
          <cell r="C4" t="str">
            <v>RUBRO</v>
          </cell>
          <cell r="D4" t="str">
            <v>TIPO</v>
          </cell>
          <cell r="E4" t="str">
            <v>CTA</v>
          </cell>
          <cell r="F4" t="str">
            <v>SUB
CTA</v>
          </cell>
          <cell r="G4" t="str">
            <v>OBJ</v>
          </cell>
          <cell r="H4" t="str">
            <v>ORD</v>
          </cell>
          <cell r="I4" t="str">
            <v>SOR
ORD</v>
          </cell>
          <cell r="J4" t="str">
            <v>ITEM</v>
          </cell>
          <cell r="K4" t="str">
            <v>SUB
ITEM</v>
          </cell>
          <cell r="L4" t="str">
            <v>FUENTE</v>
          </cell>
          <cell r="M4" t="str">
            <v>REC</v>
          </cell>
          <cell r="N4" t="str">
            <v>SIT</v>
          </cell>
          <cell r="W4" t="str">
            <v>COMPROMISO</v>
          </cell>
        </row>
        <row r="5">
          <cell r="A5" t="str">
            <v>21-01-01</v>
          </cell>
          <cell r="B5" t="str">
            <v xml:space="preserve">MINISTERIO DE MINAS Y ENERGÍA - GESTIÓN GENERAL </v>
          </cell>
          <cell r="C5" t="str">
            <v>A-01-01-01</v>
          </cell>
          <cell r="D5" t="str">
            <v>A</v>
          </cell>
          <cell r="E5" t="str">
            <v>01</v>
          </cell>
          <cell r="F5" t="str">
            <v>01</v>
          </cell>
          <cell r="G5" t="str">
            <v>01</v>
          </cell>
          <cell r="L5" t="str">
            <v>Nación</v>
          </cell>
          <cell r="M5" t="str">
            <v>10</v>
          </cell>
          <cell r="N5" t="str">
            <v>CSF</v>
          </cell>
          <cell r="W5">
            <v>19902042468.919998</v>
          </cell>
        </row>
        <row r="6">
          <cell r="A6" t="str">
            <v>21-01-01</v>
          </cell>
          <cell r="B6" t="str">
            <v xml:space="preserve">MINISTERIO DE MINAS Y ENERGÍA - GESTIÓN GENERAL </v>
          </cell>
          <cell r="C6" t="str">
            <v>A-01-01-02</v>
          </cell>
          <cell r="D6" t="str">
            <v>A</v>
          </cell>
          <cell r="E6" t="str">
            <v>01</v>
          </cell>
          <cell r="F6" t="str">
            <v>01</v>
          </cell>
          <cell r="G6" t="str">
            <v>02</v>
          </cell>
          <cell r="L6" t="str">
            <v>Nación</v>
          </cell>
          <cell r="M6" t="str">
            <v>10</v>
          </cell>
          <cell r="N6" t="str">
            <v>CSF</v>
          </cell>
          <cell r="W6">
            <v>7659974936</v>
          </cell>
        </row>
        <row r="7">
          <cell r="A7" t="str">
            <v>21-01-01</v>
          </cell>
          <cell r="B7" t="str">
            <v xml:space="preserve">MINISTERIO DE MINAS Y ENERGÍA - GESTIÓN GENERAL </v>
          </cell>
          <cell r="C7" t="str">
            <v>A-01-01-03</v>
          </cell>
          <cell r="D7" t="str">
            <v>A</v>
          </cell>
          <cell r="E7" t="str">
            <v>01</v>
          </cell>
          <cell r="F7" t="str">
            <v>01</v>
          </cell>
          <cell r="G7" t="str">
            <v>03</v>
          </cell>
          <cell r="L7" t="str">
            <v>Nación</v>
          </cell>
          <cell r="M7" t="str">
            <v>10</v>
          </cell>
          <cell r="N7" t="str">
            <v>CSF</v>
          </cell>
          <cell r="W7">
            <v>3803380580.8099999</v>
          </cell>
        </row>
        <row r="8">
          <cell r="A8" t="str">
            <v>21-01-01</v>
          </cell>
          <cell r="B8" t="str">
            <v xml:space="preserve">MINISTERIO DE MINAS Y ENERGÍA - GESTIÓN GENERAL </v>
          </cell>
          <cell r="C8" t="str">
            <v>A-02</v>
          </cell>
          <cell r="D8" t="str">
            <v>A</v>
          </cell>
          <cell r="E8" t="str">
            <v>02</v>
          </cell>
          <cell r="L8" t="str">
            <v>Nación</v>
          </cell>
          <cell r="M8" t="str">
            <v>10</v>
          </cell>
          <cell r="N8" t="str">
            <v>CSF</v>
          </cell>
          <cell r="W8">
            <v>3996949877.71</v>
          </cell>
        </row>
        <row r="9">
          <cell r="A9" t="str">
            <v>21-01-01</v>
          </cell>
          <cell r="B9" t="str">
            <v xml:space="preserve">MINISTERIO DE MINAS Y ENERGÍA - GESTIÓN GENERAL </v>
          </cell>
          <cell r="C9" t="str">
            <v>A-02</v>
          </cell>
          <cell r="D9" t="str">
            <v>A</v>
          </cell>
          <cell r="E9" t="str">
            <v>02</v>
          </cell>
          <cell r="L9" t="str">
            <v>Nación</v>
          </cell>
          <cell r="M9" t="str">
            <v>16</v>
          </cell>
          <cell r="N9" t="str">
            <v>CSF</v>
          </cell>
          <cell r="W9">
            <v>691902571.66999996</v>
          </cell>
        </row>
        <row r="10">
          <cell r="A10" t="str">
            <v>21-01-01</v>
          </cell>
          <cell r="B10" t="str">
            <v xml:space="preserve">MINISTERIO DE MINAS Y ENERGÍA - GESTIÓN GENERAL </v>
          </cell>
          <cell r="C10" t="str">
            <v>A-03-02-02</v>
          </cell>
          <cell r="D10" t="str">
            <v>A</v>
          </cell>
          <cell r="E10" t="str">
            <v>03</v>
          </cell>
          <cell r="F10" t="str">
            <v>02</v>
          </cell>
          <cell r="G10" t="str">
            <v>02</v>
          </cell>
          <cell r="L10" t="str">
            <v>Nación</v>
          </cell>
          <cell r="M10" t="str">
            <v>10</v>
          </cell>
          <cell r="N10" t="str">
            <v>CSF</v>
          </cell>
          <cell r="W10">
            <v>81715754.989999995</v>
          </cell>
        </row>
        <row r="11">
          <cell r="A11" t="str">
            <v>21-01-01</v>
          </cell>
          <cell r="B11" t="str">
            <v xml:space="preserve">MINISTERIO DE MINAS Y ENERGÍA - GESTIÓN GENERAL </v>
          </cell>
          <cell r="C11" t="str">
            <v>A-03-03-01-002</v>
          </cell>
          <cell r="D11" t="str">
            <v>A</v>
          </cell>
          <cell r="E11" t="str">
            <v>03</v>
          </cell>
          <cell r="F11" t="str">
            <v>03</v>
          </cell>
          <cell r="G11" t="str">
            <v>01</v>
          </cell>
          <cell r="H11" t="str">
            <v>002</v>
          </cell>
          <cell r="L11" t="str">
            <v>Nación</v>
          </cell>
          <cell r="M11" t="str">
            <v>10</v>
          </cell>
          <cell r="N11" t="str">
            <v>CSF</v>
          </cell>
          <cell r="W11">
            <v>8340883559</v>
          </cell>
        </row>
        <row r="12">
          <cell r="A12" t="str">
            <v>21-01-01</v>
          </cell>
          <cell r="B12" t="str">
            <v xml:space="preserve">MINISTERIO DE MINAS Y ENERGÍA - GESTIÓN GENERAL </v>
          </cell>
          <cell r="C12" t="str">
            <v>A-03-03-02-011</v>
          </cell>
          <cell r="D12" t="str">
            <v>A</v>
          </cell>
          <cell r="E12" t="str">
            <v>03</v>
          </cell>
          <cell r="F12" t="str">
            <v>03</v>
          </cell>
          <cell r="G12" t="str">
            <v>02</v>
          </cell>
          <cell r="H12" t="str">
            <v>011</v>
          </cell>
          <cell r="L12" t="str">
            <v>Nación</v>
          </cell>
          <cell r="M12" t="str">
            <v>10</v>
          </cell>
          <cell r="N12" t="str">
            <v>CSF</v>
          </cell>
          <cell r="W12">
            <v>79000000000</v>
          </cell>
        </row>
        <row r="13">
          <cell r="A13" t="str">
            <v>21-01-01</v>
          </cell>
          <cell r="B13" t="str">
            <v xml:space="preserve">MINISTERIO DE MINAS Y ENERGÍA - GESTIÓN GENERAL </v>
          </cell>
          <cell r="C13" t="str">
            <v>A-03-04-02-001</v>
          </cell>
          <cell r="D13" t="str">
            <v>A</v>
          </cell>
          <cell r="E13" t="str">
            <v>03</v>
          </cell>
          <cell r="F13" t="str">
            <v>04</v>
          </cell>
          <cell r="G13" t="str">
            <v>02</v>
          </cell>
          <cell r="H13" t="str">
            <v>001</v>
          </cell>
          <cell r="L13" t="str">
            <v>Nación</v>
          </cell>
          <cell r="M13" t="str">
            <v>10</v>
          </cell>
          <cell r="N13" t="str">
            <v>CSF</v>
          </cell>
          <cell r="W13">
            <v>74468162</v>
          </cell>
        </row>
        <row r="14">
          <cell r="A14" t="str">
            <v>21-01-01</v>
          </cell>
          <cell r="B14" t="str">
            <v xml:space="preserve">MINISTERIO DE MINAS Y ENERGÍA - GESTIÓN GENERAL </v>
          </cell>
          <cell r="C14" t="str">
            <v>A-03-04-02-010</v>
          </cell>
          <cell r="D14" t="str">
            <v>A</v>
          </cell>
          <cell r="E14" t="str">
            <v>03</v>
          </cell>
          <cell r="F14" t="str">
            <v>04</v>
          </cell>
          <cell r="G14" t="str">
            <v>02</v>
          </cell>
          <cell r="H14" t="str">
            <v>010</v>
          </cell>
          <cell r="L14" t="str">
            <v>Nación</v>
          </cell>
          <cell r="M14" t="str">
            <v>10</v>
          </cell>
          <cell r="N14" t="str">
            <v>CSF</v>
          </cell>
          <cell r="W14">
            <v>16510800</v>
          </cell>
        </row>
        <row r="15">
          <cell r="A15" t="str">
            <v>21-01-01</v>
          </cell>
          <cell r="B15" t="str">
            <v xml:space="preserve">MINISTERIO DE MINAS Y ENERGÍA - GESTIÓN GENERAL </v>
          </cell>
          <cell r="C15" t="str">
            <v>A-03-04-02-012</v>
          </cell>
          <cell r="D15" t="str">
            <v>A</v>
          </cell>
          <cell r="E15" t="str">
            <v>03</v>
          </cell>
          <cell r="F15" t="str">
            <v>04</v>
          </cell>
          <cell r="G15" t="str">
            <v>02</v>
          </cell>
          <cell r="H15" t="str">
            <v>012</v>
          </cell>
          <cell r="L15" t="str">
            <v>Nación</v>
          </cell>
          <cell r="M15" t="str">
            <v>10</v>
          </cell>
          <cell r="N15" t="str">
            <v>CSF</v>
          </cell>
          <cell r="W15">
            <v>36593627.399999999</v>
          </cell>
        </row>
        <row r="16">
          <cell r="A16" t="str">
            <v>21-01-01</v>
          </cell>
          <cell r="B16" t="str">
            <v xml:space="preserve">MINISTERIO DE MINAS Y ENERGÍA - GESTIÓN GENERAL </v>
          </cell>
          <cell r="C16" t="str">
            <v>A-03-10</v>
          </cell>
          <cell r="D16" t="str">
            <v>A</v>
          </cell>
          <cell r="E16" t="str">
            <v>03</v>
          </cell>
          <cell r="F16" t="str">
            <v>10</v>
          </cell>
          <cell r="L16" t="str">
            <v>Nación</v>
          </cell>
          <cell r="M16" t="str">
            <v>10</v>
          </cell>
          <cell r="N16" t="str">
            <v>CSF</v>
          </cell>
          <cell r="W16">
            <v>13475064440.700001</v>
          </cell>
        </row>
        <row r="17">
          <cell r="A17" t="str">
            <v>21-01-01</v>
          </cell>
          <cell r="B17" t="str">
            <v xml:space="preserve">MINISTERIO DE MINAS Y ENERGÍA - GESTIÓN GENERAL </v>
          </cell>
          <cell r="C17" t="str">
            <v>A-08-01</v>
          </cell>
          <cell r="D17" t="str">
            <v>A</v>
          </cell>
          <cell r="E17" t="str">
            <v>08</v>
          </cell>
          <cell r="F17" t="str">
            <v>01</v>
          </cell>
          <cell r="L17" t="str">
            <v>Nación</v>
          </cell>
          <cell r="M17" t="str">
            <v>10</v>
          </cell>
          <cell r="N17" t="str">
            <v>CSF</v>
          </cell>
          <cell r="W17">
            <v>80450664</v>
          </cell>
        </row>
        <row r="18">
          <cell r="A18" t="str">
            <v>21-01-01</v>
          </cell>
          <cell r="B18" t="str">
            <v xml:space="preserve">MINISTERIO DE MINAS Y ENERGÍA - GESTIÓN GENERAL </v>
          </cell>
          <cell r="C18" t="str">
            <v>A-08-03</v>
          </cell>
          <cell r="D18" t="str">
            <v>A</v>
          </cell>
          <cell r="E18" t="str">
            <v>08</v>
          </cell>
          <cell r="F18" t="str">
            <v>03</v>
          </cell>
          <cell r="L18" t="str">
            <v>Nación</v>
          </cell>
          <cell r="M18" t="str">
            <v>10</v>
          </cell>
          <cell r="N18" t="str">
            <v>CSF</v>
          </cell>
          <cell r="W18">
            <v>5561100</v>
          </cell>
        </row>
        <row r="19">
          <cell r="A19" t="str">
            <v>21-01-01</v>
          </cell>
          <cell r="B19" t="str">
            <v xml:space="preserve">MINISTERIO DE MINAS Y ENERGÍA - GESTIÓN GENERAL </v>
          </cell>
          <cell r="C19" t="str">
            <v>A-08-04-01</v>
          </cell>
          <cell r="D19" t="str">
            <v>A</v>
          </cell>
          <cell r="E19" t="str">
            <v>08</v>
          </cell>
          <cell r="F19" t="str">
            <v>04</v>
          </cell>
          <cell r="G19" t="str">
            <v>01</v>
          </cell>
          <cell r="L19" t="str">
            <v>Nación</v>
          </cell>
          <cell r="M19" t="str">
            <v>11</v>
          </cell>
          <cell r="N19" t="str">
            <v>SSF</v>
          </cell>
          <cell r="W19">
            <v>11428606000</v>
          </cell>
        </row>
        <row r="20">
          <cell r="A20" t="str">
            <v>21-01-01</v>
          </cell>
          <cell r="B20" t="str">
            <v xml:space="preserve">MINISTERIO DE MINAS Y ENERGÍA - GESTIÓN GENERAL </v>
          </cell>
          <cell r="C20" t="str">
            <v>B-10-01-03</v>
          </cell>
          <cell r="D20" t="str">
            <v>B</v>
          </cell>
          <cell r="E20" t="str">
            <v>10</v>
          </cell>
          <cell r="F20" t="str">
            <v>01</v>
          </cell>
          <cell r="G20" t="str">
            <v>03</v>
          </cell>
          <cell r="L20" t="str">
            <v>Nación</v>
          </cell>
          <cell r="M20" t="str">
            <v>11</v>
          </cell>
          <cell r="N20" t="str">
            <v>SSF</v>
          </cell>
          <cell r="W20">
            <v>6843891532</v>
          </cell>
        </row>
        <row r="21">
          <cell r="A21" t="str">
            <v>21-01-01</v>
          </cell>
          <cell r="B21" t="str">
            <v xml:space="preserve">MINISTERIO DE MINAS Y ENERGÍA - GESTIÓN GENERAL </v>
          </cell>
          <cell r="C21" t="str">
            <v>B-10-04-01</v>
          </cell>
          <cell r="D21" t="str">
            <v>B</v>
          </cell>
          <cell r="E21" t="str">
            <v>10</v>
          </cell>
          <cell r="F21" t="str">
            <v>04</v>
          </cell>
          <cell r="G21" t="str">
            <v>01</v>
          </cell>
          <cell r="L21" t="str">
            <v>Nación</v>
          </cell>
          <cell r="M21" t="str">
            <v>11</v>
          </cell>
          <cell r="N21" t="str">
            <v>CSF</v>
          </cell>
          <cell r="W21">
            <v>3559789142.8600001</v>
          </cell>
        </row>
        <row r="22">
          <cell r="A22" t="str">
            <v>21-01-01</v>
          </cell>
          <cell r="B22" t="str">
            <v xml:space="preserve">MINISTERIO DE MINAS Y ENERGÍA - GESTIÓN GENERAL </v>
          </cell>
          <cell r="C22" t="str">
            <v>C-2101-1900-8</v>
          </cell>
          <cell r="D22" t="str">
            <v>C</v>
          </cell>
          <cell r="E22" t="str">
            <v>2101</v>
          </cell>
          <cell r="F22" t="str">
            <v>1900</v>
          </cell>
          <cell r="G22" t="str">
            <v>8</v>
          </cell>
          <cell r="L22" t="str">
            <v>Nación</v>
          </cell>
          <cell r="M22" t="str">
            <v>10</v>
          </cell>
          <cell r="N22" t="str">
            <v>CSF</v>
          </cell>
          <cell r="W22">
            <v>1047750000000</v>
          </cell>
        </row>
        <row r="23">
          <cell r="A23" t="str">
            <v>21-01-01</v>
          </cell>
          <cell r="B23" t="str">
            <v xml:space="preserve">MINISTERIO DE MINAS Y ENERGÍA - GESTIÓN GENERAL </v>
          </cell>
          <cell r="C23" t="str">
            <v>C-2101-1900-9</v>
          </cell>
          <cell r="D23" t="str">
            <v>C</v>
          </cell>
          <cell r="E23" t="str">
            <v>2101</v>
          </cell>
          <cell r="F23" t="str">
            <v>1900</v>
          </cell>
          <cell r="G23" t="str">
            <v>9</v>
          </cell>
          <cell r="L23" t="str">
            <v>Nación</v>
          </cell>
          <cell r="M23" t="str">
            <v>16</v>
          </cell>
          <cell r="N23" t="str">
            <v>CSF</v>
          </cell>
          <cell r="W23">
            <v>1754136136</v>
          </cell>
        </row>
        <row r="24">
          <cell r="A24" t="str">
            <v>21-01-01</v>
          </cell>
          <cell r="B24" t="str">
            <v xml:space="preserve">MINISTERIO DE MINAS Y ENERGÍA - GESTIÓN GENERAL </v>
          </cell>
          <cell r="C24" t="str">
            <v>C-2101-1900-10</v>
          </cell>
          <cell r="D24" t="str">
            <v>C</v>
          </cell>
          <cell r="E24" t="str">
            <v>2101</v>
          </cell>
          <cell r="F24" t="str">
            <v>1900</v>
          </cell>
          <cell r="G24" t="str">
            <v>10</v>
          </cell>
          <cell r="L24" t="str">
            <v>Nación</v>
          </cell>
          <cell r="M24" t="str">
            <v>10</v>
          </cell>
          <cell r="N24" t="str">
            <v>CSF</v>
          </cell>
          <cell r="W24">
            <v>62299913109</v>
          </cell>
        </row>
        <row r="25">
          <cell r="A25" t="str">
            <v>21-01-01</v>
          </cell>
          <cell r="B25" t="str">
            <v xml:space="preserve">MINISTERIO DE MINAS Y ENERGÍA - GESTIÓN GENERAL </v>
          </cell>
          <cell r="C25" t="str">
            <v>C-2101-1900-11</v>
          </cell>
          <cell r="D25" t="str">
            <v>C</v>
          </cell>
          <cell r="E25" t="str">
            <v>2101</v>
          </cell>
          <cell r="F25" t="str">
            <v>1900</v>
          </cell>
          <cell r="G25" t="str">
            <v>11</v>
          </cell>
          <cell r="L25" t="str">
            <v>Nación</v>
          </cell>
          <cell r="M25" t="str">
            <v>11</v>
          </cell>
          <cell r="N25" t="str">
            <v>CSF</v>
          </cell>
          <cell r="W25">
            <v>333706817.32999998</v>
          </cell>
        </row>
        <row r="26">
          <cell r="A26" t="str">
            <v>21-01-01</v>
          </cell>
          <cell r="B26" t="str">
            <v xml:space="preserve">MINISTERIO DE MINAS Y ENERGÍA - GESTIÓN GENERAL </v>
          </cell>
          <cell r="C26" t="str">
            <v>C-2101-1900-11</v>
          </cell>
          <cell r="D26" t="str">
            <v>C</v>
          </cell>
          <cell r="E26" t="str">
            <v>2101</v>
          </cell>
          <cell r="F26" t="str">
            <v>1900</v>
          </cell>
          <cell r="G26" t="str">
            <v>11</v>
          </cell>
          <cell r="L26" t="str">
            <v>Nación</v>
          </cell>
          <cell r="M26" t="str">
            <v>13</v>
          </cell>
          <cell r="N26" t="str">
            <v>CSF</v>
          </cell>
          <cell r="W26">
            <v>0</v>
          </cell>
        </row>
        <row r="27">
          <cell r="A27" t="str">
            <v>21-01-01</v>
          </cell>
          <cell r="B27" t="str">
            <v xml:space="preserve">MINISTERIO DE MINAS Y ENERGÍA - GESTIÓN GENERAL </v>
          </cell>
          <cell r="C27" t="str">
            <v>C-2102-1900-6</v>
          </cell>
          <cell r="D27" t="str">
            <v>C</v>
          </cell>
          <cell r="E27" t="str">
            <v>2102</v>
          </cell>
          <cell r="F27" t="str">
            <v>1900</v>
          </cell>
          <cell r="G27" t="str">
            <v>6</v>
          </cell>
          <cell r="L27" t="str">
            <v>Nación</v>
          </cell>
          <cell r="M27" t="str">
            <v>10</v>
          </cell>
          <cell r="N27" t="str">
            <v>CSF</v>
          </cell>
          <cell r="W27">
            <v>1898140302322.6599</v>
          </cell>
        </row>
        <row r="28">
          <cell r="A28" t="str">
            <v>21-01-01</v>
          </cell>
          <cell r="B28" t="str">
            <v xml:space="preserve">MINISTERIO DE MINAS Y ENERGÍA - GESTIÓN GENERAL </v>
          </cell>
          <cell r="C28" t="str">
            <v>C-2102-1900-6</v>
          </cell>
          <cell r="D28" t="str">
            <v>C</v>
          </cell>
          <cell r="E28" t="str">
            <v>2102</v>
          </cell>
          <cell r="F28" t="str">
            <v>1900</v>
          </cell>
          <cell r="G28" t="str">
            <v>6</v>
          </cell>
          <cell r="L28" t="str">
            <v>Nación</v>
          </cell>
          <cell r="M28" t="str">
            <v>51</v>
          </cell>
          <cell r="N28" t="str">
            <v>CSF</v>
          </cell>
          <cell r="W28">
            <v>48201920057</v>
          </cell>
        </row>
        <row r="29">
          <cell r="A29" t="str">
            <v>21-01-01</v>
          </cell>
          <cell r="B29" t="str">
            <v xml:space="preserve">MINISTERIO DE MINAS Y ENERGÍA - GESTIÓN GENERAL </v>
          </cell>
          <cell r="C29" t="str">
            <v>C-2102-1900-7</v>
          </cell>
          <cell r="D29" t="str">
            <v>C</v>
          </cell>
          <cell r="E29" t="str">
            <v>2102</v>
          </cell>
          <cell r="F29" t="str">
            <v>1900</v>
          </cell>
          <cell r="G29" t="str">
            <v>7</v>
          </cell>
          <cell r="L29" t="str">
            <v>Nación</v>
          </cell>
          <cell r="M29" t="str">
            <v>13</v>
          </cell>
          <cell r="N29" t="str">
            <v>CSF</v>
          </cell>
          <cell r="W29">
            <v>0</v>
          </cell>
        </row>
        <row r="30">
          <cell r="A30" t="str">
            <v>21-01-01</v>
          </cell>
          <cell r="B30" t="str">
            <v xml:space="preserve">MINISTERIO DE MINAS Y ENERGÍA - GESTIÓN GENERAL </v>
          </cell>
          <cell r="C30" t="str">
            <v>C-2102-1900-7</v>
          </cell>
          <cell r="D30" t="str">
            <v>C</v>
          </cell>
          <cell r="E30" t="str">
            <v>2102</v>
          </cell>
          <cell r="F30" t="str">
            <v>1900</v>
          </cell>
          <cell r="G30" t="str">
            <v>7</v>
          </cell>
          <cell r="L30" t="str">
            <v>Nación</v>
          </cell>
          <cell r="M30" t="str">
            <v>14</v>
          </cell>
          <cell r="N30" t="str">
            <v>CSF</v>
          </cell>
          <cell r="W30">
            <v>11547036722</v>
          </cell>
        </row>
        <row r="31">
          <cell r="A31" t="str">
            <v>21-01-01</v>
          </cell>
          <cell r="B31" t="str">
            <v xml:space="preserve">MINISTERIO DE MINAS Y ENERGÍA - GESTIÓN GENERAL </v>
          </cell>
          <cell r="C31" t="str">
            <v>C-2102-1900-7</v>
          </cell>
          <cell r="D31" t="str">
            <v>C</v>
          </cell>
          <cell r="E31" t="str">
            <v>2102</v>
          </cell>
          <cell r="F31" t="str">
            <v>1900</v>
          </cell>
          <cell r="G31" t="str">
            <v>7</v>
          </cell>
          <cell r="L31" t="str">
            <v>Nación</v>
          </cell>
          <cell r="M31" t="str">
            <v>16</v>
          </cell>
          <cell r="N31" t="str">
            <v>SSF</v>
          </cell>
          <cell r="W31">
            <v>28004776794</v>
          </cell>
        </row>
        <row r="32">
          <cell r="A32" t="str">
            <v>21-01-01</v>
          </cell>
          <cell r="B32" t="str">
            <v xml:space="preserve">MINISTERIO DE MINAS Y ENERGÍA - GESTIÓN GENERAL </v>
          </cell>
          <cell r="C32" t="str">
            <v>C-2102-1900-8</v>
          </cell>
          <cell r="D32" t="str">
            <v>C</v>
          </cell>
          <cell r="E32" t="str">
            <v>2102</v>
          </cell>
          <cell r="F32" t="str">
            <v>1900</v>
          </cell>
          <cell r="G32" t="str">
            <v>8</v>
          </cell>
          <cell r="L32" t="str">
            <v>Nación</v>
          </cell>
          <cell r="M32" t="str">
            <v>16</v>
          </cell>
          <cell r="N32" t="str">
            <v>CSF</v>
          </cell>
          <cell r="W32">
            <v>152111810234</v>
          </cell>
        </row>
        <row r="33">
          <cell r="A33" t="str">
            <v>21-01-01</v>
          </cell>
          <cell r="B33" t="str">
            <v xml:space="preserve">MINISTERIO DE MINAS Y ENERGÍA - GESTIÓN GENERAL </v>
          </cell>
          <cell r="C33" t="str">
            <v>C-2102-1900-9</v>
          </cell>
          <cell r="D33" t="str">
            <v>C</v>
          </cell>
          <cell r="E33" t="str">
            <v>2102</v>
          </cell>
          <cell r="F33" t="str">
            <v>1900</v>
          </cell>
          <cell r="G33" t="str">
            <v>9</v>
          </cell>
          <cell r="L33" t="str">
            <v>Nación</v>
          </cell>
          <cell r="M33" t="str">
            <v>16</v>
          </cell>
          <cell r="N33" t="str">
            <v>CSF</v>
          </cell>
          <cell r="W33">
            <v>128703875865</v>
          </cell>
        </row>
        <row r="34">
          <cell r="A34" t="str">
            <v>21-01-01</v>
          </cell>
          <cell r="B34" t="str">
            <v xml:space="preserve">MINISTERIO DE MINAS Y ENERGÍA - GESTIÓN GENERAL </v>
          </cell>
          <cell r="C34" t="str">
            <v>C-2102-1900-10</v>
          </cell>
          <cell r="D34" t="str">
            <v>C</v>
          </cell>
          <cell r="E34" t="str">
            <v>2102</v>
          </cell>
          <cell r="F34" t="str">
            <v>1900</v>
          </cell>
          <cell r="G34" t="str">
            <v>10</v>
          </cell>
          <cell r="L34" t="str">
            <v>Nación</v>
          </cell>
          <cell r="M34" t="str">
            <v>52</v>
          </cell>
          <cell r="N34" t="str">
            <v>CSF</v>
          </cell>
          <cell r="W34">
            <v>119636413577.74001</v>
          </cell>
        </row>
        <row r="35">
          <cell r="A35" t="str">
            <v>21-01-01</v>
          </cell>
          <cell r="B35" t="str">
            <v xml:space="preserve">MINISTERIO DE MINAS Y ENERGÍA - GESTIÓN GENERAL </v>
          </cell>
          <cell r="C35" t="str">
            <v>C-2102-1900-11</v>
          </cell>
          <cell r="D35" t="str">
            <v>C</v>
          </cell>
          <cell r="E35" t="str">
            <v>2102</v>
          </cell>
          <cell r="F35" t="str">
            <v>1900</v>
          </cell>
          <cell r="G35" t="str">
            <v>11</v>
          </cell>
          <cell r="L35" t="str">
            <v>Nación</v>
          </cell>
          <cell r="M35" t="str">
            <v>16</v>
          </cell>
          <cell r="N35" t="str">
            <v>CSF</v>
          </cell>
          <cell r="W35">
            <v>109176883442.33</v>
          </cell>
        </row>
        <row r="36">
          <cell r="A36" t="str">
            <v>21-01-01</v>
          </cell>
          <cell r="B36" t="str">
            <v xml:space="preserve">MINISTERIO DE MINAS Y ENERGÍA - GESTIÓN GENERAL </v>
          </cell>
          <cell r="C36" t="str">
            <v>C-2102-1900-12</v>
          </cell>
          <cell r="D36" t="str">
            <v>C</v>
          </cell>
          <cell r="E36" t="str">
            <v>2102</v>
          </cell>
          <cell r="F36" t="str">
            <v>1900</v>
          </cell>
          <cell r="G36" t="str">
            <v>12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>Nación</v>
          </cell>
          <cell r="M36" t="str">
            <v>11</v>
          </cell>
          <cell r="N36" t="str">
            <v>CSF</v>
          </cell>
          <cell r="W36">
            <v>542501223.98000002</v>
          </cell>
        </row>
        <row r="37">
          <cell r="A37" t="str">
            <v>21-01-01</v>
          </cell>
          <cell r="B37" t="str">
            <v xml:space="preserve">MINISTERIO DE MINAS Y ENERGÍA - GESTIÓN GENERAL </v>
          </cell>
          <cell r="C37" t="str">
            <v>C-2102-1900-13</v>
          </cell>
          <cell r="D37" t="str">
            <v>C</v>
          </cell>
          <cell r="E37" t="str">
            <v>2102</v>
          </cell>
          <cell r="F37" t="str">
            <v>1900</v>
          </cell>
          <cell r="G37" t="str">
            <v>13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>Nación</v>
          </cell>
          <cell r="M37" t="str">
            <v>11</v>
          </cell>
          <cell r="N37" t="str">
            <v>CSF</v>
          </cell>
          <cell r="W37">
            <v>120461743</v>
          </cell>
        </row>
        <row r="38">
          <cell r="A38" t="str">
            <v>21-01-01</v>
          </cell>
          <cell r="B38" t="str">
            <v xml:space="preserve">MINISTERIO DE MINAS Y ENERGÍA - GESTIÓN GENERAL </v>
          </cell>
          <cell r="C38" t="str">
            <v>C-2102-1900-14</v>
          </cell>
          <cell r="D38" t="str">
            <v>C</v>
          </cell>
          <cell r="E38" t="str">
            <v>2102</v>
          </cell>
          <cell r="F38" t="str">
            <v>1900</v>
          </cell>
          <cell r="G38" t="str">
            <v>14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>Nación</v>
          </cell>
          <cell r="M38" t="str">
            <v>13</v>
          </cell>
          <cell r="N38" t="str">
            <v>CSF</v>
          </cell>
          <cell r="W38">
            <v>0</v>
          </cell>
        </row>
        <row r="39">
          <cell r="A39" t="str">
            <v>21-01-01</v>
          </cell>
          <cell r="B39" t="str">
            <v xml:space="preserve">MINISTERIO DE MINAS Y ENERGÍA - GESTIÓN GENERAL </v>
          </cell>
          <cell r="C39" t="str">
            <v>C-2102-1900-14</v>
          </cell>
          <cell r="D39" t="str">
            <v>C</v>
          </cell>
          <cell r="E39" t="str">
            <v>2102</v>
          </cell>
          <cell r="F39" t="str">
            <v>1900</v>
          </cell>
          <cell r="G39" t="str">
            <v>14</v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>Nación</v>
          </cell>
          <cell r="M39" t="str">
            <v>14</v>
          </cell>
          <cell r="N39" t="str">
            <v>CSF</v>
          </cell>
          <cell r="W39">
            <v>0</v>
          </cell>
        </row>
        <row r="40">
          <cell r="A40" t="str">
            <v>21-01-01</v>
          </cell>
          <cell r="B40" t="str">
            <v xml:space="preserve">MINISTERIO DE MINAS Y ENERGÍA - GESTIÓN GENERAL </v>
          </cell>
          <cell r="C40" t="str">
            <v>C-2102-1900-14</v>
          </cell>
          <cell r="D40" t="str">
            <v>C</v>
          </cell>
          <cell r="E40" t="str">
            <v>2102</v>
          </cell>
          <cell r="F40" t="str">
            <v>1900</v>
          </cell>
          <cell r="G40" t="str">
            <v>14</v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>Nación</v>
          </cell>
          <cell r="M40" t="str">
            <v>16</v>
          </cell>
          <cell r="N40" t="str">
            <v>SSF</v>
          </cell>
          <cell r="W40">
            <v>6986034104</v>
          </cell>
        </row>
        <row r="41">
          <cell r="A41" t="str">
            <v>21-01-01</v>
          </cell>
          <cell r="B41" t="str">
            <v xml:space="preserve">MINISTERIO DE MINAS Y ENERGÍA - GESTIÓN GENERAL </v>
          </cell>
          <cell r="C41" t="str">
            <v>C-2103-1900-5</v>
          </cell>
          <cell r="D41" t="str">
            <v>C</v>
          </cell>
          <cell r="E41" t="str">
            <v>2103</v>
          </cell>
          <cell r="F41" t="str">
            <v>1900</v>
          </cell>
          <cell r="G41" t="str">
            <v>5</v>
          </cell>
          <cell r="L41" t="str">
            <v>Nación</v>
          </cell>
          <cell r="M41" t="str">
            <v>11</v>
          </cell>
          <cell r="N41" t="str">
            <v>CSF</v>
          </cell>
          <cell r="W41">
            <v>3047833012</v>
          </cell>
        </row>
        <row r="42">
          <cell r="A42" t="str">
            <v>21-01-01</v>
          </cell>
          <cell r="B42" t="str">
            <v xml:space="preserve">MINISTERIO DE MINAS Y ENERGÍA - GESTIÓN GENERAL </v>
          </cell>
          <cell r="C42" t="str">
            <v>C-2103-1900-5</v>
          </cell>
          <cell r="D42" t="str">
            <v>C</v>
          </cell>
          <cell r="E42" t="str">
            <v>2103</v>
          </cell>
          <cell r="F42" t="str">
            <v>1900</v>
          </cell>
          <cell r="G42" t="str">
            <v>5</v>
          </cell>
          <cell r="L42" t="str">
            <v>Nación</v>
          </cell>
          <cell r="M42" t="str">
            <v>13</v>
          </cell>
          <cell r="N42" t="str">
            <v>CSF</v>
          </cell>
          <cell r="W42">
            <v>1864932000</v>
          </cell>
        </row>
        <row r="43">
          <cell r="A43" t="str">
            <v>21-01-01</v>
          </cell>
          <cell r="B43" t="str">
            <v xml:space="preserve">MINISTERIO DE MINAS Y ENERGÍA - GESTIÓN GENERAL </v>
          </cell>
          <cell r="C43" t="str">
            <v>C-2103-1900-7</v>
          </cell>
          <cell r="D43" t="str">
            <v>C</v>
          </cell>
          <cell r="E43" t="str">
            <v>2103</v>
          </cell>
          <cell r="F43" t="str">
            <v>1900</v>
          </cell>
          <cell r="G43" t="str">
            <v>7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>Nación</v>
          </cell>
          <cell r="M43" t="str">
            <v>10</v>
          </cell>
          <cell r="N43" t="str">
            <v>CSF</v>
          </cell>
          <cell r="W43">
            <v>65722290898.769997</v>
          </cell>
        </row>
        <row r="44">
          <cell r="A44" t="str">
            <v>21-01-01</v>
          </cell>
          <cell r="B44" t="str">
            <v xml:space="preserve">MINISTERIO DE MINAS Y ENERGÍA - GESTIÓN GENERAL </v>
          </cell>
          <cell r="C44" t="str">
            <v>C-2103-1900-8</v>
          </cell>
          <cell r="D44" t="str">
            <v>C</v>
          </cell>
          <cell r="E44" t="str">
            <v>2103</v>
          </cell>
          <cell r="F44" t="str">
            <v>1900</v>
          </cell>
          <cell r="G44" t="str">
            <v>8</v>
          </cell>
          <cell r="L44" t="str">
            <v>Nación</v>
          </cell>
          <cell r="M44" t="str">
            <v>11</v>
          </cell>
          <cell r="N44" t="str">
            <v>CSF</v>
          </cell>
          <cell r="W44">
            <v>611753391.5</v>
          </cell>
        </row>
        <row r="45">
          <cell r="A45" t="str">
            <v>21-01-01</v>
          </cell>
          <cell r="B45" t="str">
            <v xml:space="preserve">MINISTERIO DE MINAS Y ENERGÍA - GESTIÓN GENERAL </v>
          </cell>
          <cell r="C45" t="str">
            <v>C-2103-1900-8</v>
          </cell>
          <cell r="D45" t="str">
            <v>C</v>
          </cell>
          <cell r="E45" t="str">
            <v>2103</v>
          </cell>
          <cell r="F45" t="str">
            <v>1900</v>
          </cell>
          <cell r="G45" t="str">
            <v>8</v>
          </cell>
          <cell r="L45" t="str">
            <v>Nación</v>
          </cell>
          <cell r="M45" t="str">
            <v>13</v>
          </cell>
          <cell r="N45" t="str">
            <v>CSF</v>
          </cell>
          <cell r="W45">
            <v>488954340</v>
          </cell>
        </row>
        <row r="46">
          <cell r="A46" t="str">
            <v>21-01-01</v>
          </cell>
          <cell r="B46" t="str">
            <v xml:space="preserve">MINISTERIO DE MINAS Y ENERGÍA - GESTIÓN GENERAL </v>
          </cell>
          <cell r="C46" t="str">
            <v>C-2104-1900-8</v>
          </cell>
          <cell r="D46" t="str">
            <v>C</v>
          </cell>
          <cell r="E46" t="str">
            <v>2104</v>
          </cell>
          <cell r="F46" t="str">
            <v>1900</v>
          </cell>
          <cell r="G46" t="str">
            <v>8</v>
          </cell>
          <cell r="L46" t="str">
            <v>Nación</v>
          </cell>
          <cell r="M46" t="str">
            <v>11</v>
          </cell>
          <cell r="N46" t="str">
            <v>CSF</v>
          </cell>
          <cell r="W46">
            <v>2661550231</v>
          </cell>
        </row>
        <row r="47">
          <cell r="A47" t="str">
            <v>21-01-01</v>
          </cell>
          <cell r="B47" t="str">
            <v xml:space="preserve">MINISTERIO DE MINAS Y ENERGÍA - GESTIÓN GENERAL </v>
          </cell>
          <cell r="C47" t="str">
            <v>C-2104-1900-8</v>
          </cell>
          <cell r="D47" t="str">
            <v>C</v>
          </cell>
          <cell r="E47" t="str">
            <v>2104</v>
          </cell>
          <cell r="F47" t="str">
            <v>1900</v>
          </cell>
          <cell r="G47" t="str">
            <v>8</v>
          </cell>
          <cell r="L47" t="str">
            <v>Nación</v>
          </cell>
          <cell r="M47" t="str">
            <v>13</v>
          </cell>
          <cell r="N47" t="str">
            <v>CSF</v>
          </cell>
          <cell r="W47">
            <v>1948336600</v>
          </cell>
        </row>
        <row r="48">
          <cell r="A48" t="str">
            <v>21-01-01</v>
          </cell>
          <cell r="B48" t="str">
            <v xml:space="preserve">MINISTERIO DE MINAS Y ENERGÍA - GESTIÓN GENERAL </v>
          </cell>
          <cell r="C48" t="str">
            <v>C-2104-1900-16</v>
          </cell>
          <cell r="D48" t="str">
            <v>C</v>
          </cell>
          <cell r="E48" t="str">
            <v>2104</v>
          </cell>
          <cell r="F48" t="str">
            <v>1900</v>
          </cell>
          <cell r="G48" t="str">
            <v>16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Nación</v>
          </cell>
          <cell r="M48" t="str">
            <v>11</v>
          </cell>
          <cell r="N48" t="str">
            <v>CSF</v>
          </cell>
          <cell r="W48">
            <v>2160439557.2399998</v>
          </cell>
        </row>
        <row r="49">
          <cell r="A49" t="str">
            <v>21-01-01</v>
          </cell>
          <cell r="B49" t="str">
            <v xml:space="preserve">MINISTERIO DE MINAS Y ENERGÍA - GESTIÓN GENERAL </v>
          </cell>
          <cell r="C49" t="str">
            <v>C-2104-1900-16</v>
          </cell>
          <cell r="D49" t="str">
            <v>C</v>
          </cell>
          <cell r="E49" t="str">
            <v>2104</v>
          </cell>
          <cell r="F49" t="str">
            <v>1900</v>
          </cell>
          <cell r="G49" t="str">
            <v>16</v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>Nación</v>
          </cell>
          <cell r="M49" t="str">
            <v>13</v>
          </cell>
          <cell r="N49" t="str">
            <v>CSF</v>
          </cell>
          <cell r="W49">
            <v>1088548528</v>
          </cell>
        </row>
        <row r="50">
          <cell r="A50" t="str">
            <v>21-01-01</v>
          </cell>
          <cell r="B50" t="str">
            <v xml:space="preserve">MINISTERIO DE MINAS Y ENERGÍA - GESTIÓN GENERAL </v>
          </cell>
          <cell r="C50" t="str">
            <v>C-2104-1900-17</v>
          </cell>
          <cell r="D50" t="str">
            <v>C</v>
          </cell>
          <cell r="E50" t="str">
            <v>2104</v>
          </cell>
          <cell r="F50" t="str">
            <v>1900</v>
          </cell>
          <cell r="G50" t="str">
            <v>17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>Nación</v>
          </cell>
          <cell r="M50" t="str">
            <v>11</v>
          </cell>
          <cell r="N50" t="str">
            <v>CSF</v>
          </cell>
          <cell r="W50">
            <v>3488815501.5</v>
          </cell>
        </row>
        <row r="51">
          <cell r="A51" t="str">
            <v>21-01-01</v>
          </cell>
          <cell r="B51" t="str">
            <v xml:space="preserve">MINISTERIO DE MINAS Y ENERGÍA - GESTIÓN GENERAL </v>
          </cell>
          <cell r="C51" t="str">
            <v>C-2104-1900-18</v>
          </cell>
          <cell r="D51" t="str">
            <v>C</v>
          </cell>
          <cell r="E51" t="str">
            <v>2104</v>
          </cell>
          <cell r="F51" t="str">
            <v>1900</v>
          </cell>
          <cell r="G51" t="str">
            <v>18</v>
          </cell>
          <cell r="L51" t="str">
            <v>Nación</v>
          </cell>
          <cell r="M51" t="str">
            <v>11</v>
          </cell>
          <cell r="N51" t="str">
            <v>CSF</v>
          </cell>
          <cell r="W51">
            <v>1637471345.6700001</v>
          </cell>
        </row>
        <row r="52">
          <cell r="A52" t="str">
            <v>21-01-01</v>
          </cell>
          <cell r="B52" t="str">
            <v xml:space="preserve">MINISTERIO DE MINAS Y ENERGÍA - GESTIÓN GENERAL </v>
          </cell>
          <cell r="C52" t="str">
            <v>C-2104-1900-18</v>
          </cell>
          <cell r="D52" t="str">
            <v>C</v>
          </cell>
          <cell r="E52" t="str">
            <v>2104</v>
          </cell>
          <cell r="F52" t="str">
            <v>1900</v>
          </cell>
          <cell r="G52" t="str">
            <v>18</v>
          </cell>
          <cell r="L52" t="str">
            <v>Nación</v>
          </cell>
          <cell r="M52" t="str">
            <v>13</v>
          </cell>
          <cell r="N52" t="str">
            <v>CSF</v>
          </cell>
          <cell r="W52">
            <v>888312747</v>
          </cell>
        </row>
        <row r="53">
          <cell r="A53" t="str">
            <v>21-01-01</v>
          </cell>
          <cell r="B53" t="str">
            <v xml:space="preserve">MINISTERIO DE MINAS Y ENERGÍA - GESTIÓN GENERAL </v>
          </cell>
          <cell r="C53" t="str">
            <v>C-2105-1900-7</v>
          </cell>
          <cell r="D53" t="str">
            <v>C</v>
          </cell>
          <cell r="E53" t="str">
            <v>2105</v>
          </cell>
          <cell r="F53" t="str">
            <v>1900</v>
          </cell>
          <cell r="G53" t="str">
            <v>7</v>
          </cell>
          <cell r="L53" t="str">
            <v>Nación</v>
          </cell>
          <cell r="M53" t="str">
            <v>11</v>
          </cell>
          <cell r="N53" t="str">
            <v>CSF</v>
          </cell>
          <cell r="W53">
            <v>979152226</v>
          </cell>
        </row>
        <row r="54">
          <cell r="A54" t="str">
            <v>21-01-01</v>
          </cell>
          <cell r="B54" t="str">
            <v xml:space="preserve">MINISTERIO DE MINAS Y ENERGÍA - GESTIÓN GENERAL </v>
          </cell>
          <cell r="C54" t="str">
            <v>C-2105-1900-8</v>
          </cell>
          <cell r="D54" t="str">
            <v>C</v>
          </cell>
          <cell r="E54" t="str">
            <v>2105</v>
          </cell>
          <cell r="F54" t="str">
            <v>1900</v>
          </cell>
          <cell r="G54" t="str">
            <v>8</v>
          </cell>
          <cell r="L54" t="str">
            <v>Nación</v>
          </cell>
          <cell r="M54" t="str">
            <v>11</v>
          </cell>
          <cell r="N54" t="str">
            <v>CSF</v>
          </cell>
          <cell r="W54">
            <v>3543063492</v>
          </cell>
        </row>
        <row r="55">
          <cell r="A55" t="str">
            <v>21-01-01</v>
          </cell>
          <cell r="B55" t="str">
            <v xml:space="preserve">MINISTERIO DE MINAS Y ENERGÍA - GESTIÓN GENERAL </v>
          </cell>
          <cell r="C55" t="str">
            <v>C-2105-1900-8</v>
          </cell>
          <cell r="D55" t="str">
            <v>C</v>
          </cell>
          <cell r="E55" t="str">
            <v>2105</v>
          </cell>
          <cell r="F55" t="str">
            <v>1900</v>
          </cell>
          <cell r="G55" t="str">
            <v>8</v>
          </cell>
          <cell r="L55" t="str">
            <v>Nación</v>
          </cell>
          <cell r="M55" t="str">
            <v>13</v>
          </cell>
          <cell r="N55" t="str">
            <v>CSF</v>
          </cell>
          <cell r="W55">
            <v>5000000</v>
          </cell>
        </row>
        <row r="56">
          <cell r="A56" t="str">
            <v>21-01-01</v>
          </cell>
          <cell r="B56" t="str">
            <v xml:space="preserve">MINISTERIO DE MINAS Y ENERGÍA - GESTIÓN GENERAL </v>
          </cell>
          <cell r="C56" t="str">
            <v>C-2105-1900-9</v>
          </cell>
          <cell r="D56" t="str">
            <v>C</v>
          </cell>
          <cell r="E56" t="str">
            <v>2105</v>
          </cell>
          <cell r="F56" t="str">
            <v>1900</v>
          </cell>
          <cell r="G56" t="str">
            <v>9</v>
          </cell>
          <cell r="L56" t="str">
            <v>Nación</v>
          </cell>
          <cell r="M56" t="str">
            <v>11</v>
          </cell>
          <cell r="N56" t="str">
            <v>CSF</v>
          </cell>
          <cell r="W56">
            <v>2251326347</v>
          </cell>
        </row>
        <row r="57">
          <cell r="A57" t="str">
            <v>21-01-01</v>
          </cell>
          <cell r="B57" t="str">
            <v xml:space="preserve">MINISTERIO DE MINAS Y ENERGÍA - GESTIÓN GENERAL </v>
          </cell>
          <cell r="C57" t="str">
            <v>C-2105-1900-9</v>
          </cell>
          <cell r="D57" t="str">
            <v>C</v>
          </cell>
          <cell r="E57" t="str">
            <v>2105</v>
          </cell>
          <cell r="F57" t="str">
            <v>1900</v>
          </cell>
          <cell r="G57" t="str">
            <v>9</v>
          </cell>
          <cell r="L57" t="str">
            <v>Nación</v>
          </cell>
          <cell r="M57" t="str">
            <v>13</v>
          </cell>
          <cell r="N57" t="str">
            <v>CSF</v>
          </cell>
          <cell r="W57">
            <v>1879888980</v>
          </cell>
        </row>
        <row r="58">
          <cell r="A58" t="str">
            <v>21-01-01</v>
          </cell>
          <cell r="B58" t="str">
            <v xml:space="preserve">MINISTERIO DE MINAS Y ENERGÍA - GESTIÓN GENERAL </v>
          </cell>
          <cell r="C58" t="str">
            <v>C-2105-1900-11</v>
          </cell>
          <cell r="D58" t="str">
            <v>C</v>
          </cell>
          <cell r="E58" t="str">
            <v>2105</v>
          </cell>
          <cell r="F58" t="str">
            <v>1900</v>
          </cell>
          <cell r="G58" t="str">
            <v>11</v>
          </cell>
          <cell r="L58" t="str">
            <v>Nación</v>
          </cell>
          <cell r="M58" t="str">
            <v>11</v>
          </cell>
          <cell r="N58" t="str">
            <v>CSF</v>
          </cell>
          <cell r="W58">
            <v>2494507722</v>
          </cell>
        </row>
        <row r="59">
          <cell r="A59" t="str">
            <v>21-01-01</v>
          </cell>
          <cell r="B59" t="str">
            <v xml:space="preserve">MINISTERIO DE MINAS Y ENERGÍA - GESTIÓN GENERAL </v>
          </cell>
          <cell r="C59" t="str">
            <v>C-2105-1900-11</v>
          </cell>
          <cell r="D59" t="str">
            <v>C</v>
          </cell>
          <cell r="E59" t="str">
            <v>2105</v>
          </cell>
          <cell r="F59" t="str">
            <v>1900</v>
          </cell>
          <cell r="G59" t="str">
            <v>11</v>
          </cell>
          <cell r="L59" t="str">
            <v>Nación</v>
          </cell>
          <cell r="M59" t="str">
            <v>13</v>
          </cell>
          <cell r="N59" t="str">
            <v>CSF</v>
          </cell>
          <cell r="W59">
            <v>3296600000</v>
          </cell>
        </row>
        <row r="60">
          <cell r="A60" t="str">
            <v>21-01-01</v>
          </cell>
          <cell r="B60" t="str">
            <v xml:space="preserve">MINISTERIO DE MINAS Y ENERGÍA - GESTIÓN GENERAL </v>
          </cell>
          <cell r="C60" t="str">
            <v>C-2106-1900-6</v>
          </cell>
          <cell r="D60" t="str">
            <v>C</v>
          </cell>
          <cell r="E60" t="str">
            <v>2106</v>
          </cell>
          <cell r="F60" t="str">
            <v>1900</v>
          </cell>
          <cell r="G60" t="str">
            <v>6</v>
          </cell>
          <cell r="L60" t="str">
            <v>Nación</v>
          </cell>
          <cell r="M60" t="str">
            <v>11</v>
          </cell>
          <cell r="N60" t="str">
            <v>CSF</v>
          </cell>
          <cell r="W60">
            <v>423174666.72000003</v>
          </cell>
        </row>
        <row r="61">
          <cell r="A61" t="str">
            <v>21-01-01</v>
          </cell>
          <cell r="B61" t="str">
            <v xml:space="preserve">MINISTERIO DE MINAS Y ENERGÍA - GESTIÓN GENERAL </v>
          </cell>
          <cell r="C61" t="str">
            <v>C-2106-1900-7</v>
          </cell>
          <cell r="D61" t="str">
            <v>C</v>
          </cell>
          <cell r="E61" t="str">
            <v>2106</v>
          </cell>
          <cell r="F61" t="str">
            <v>1900</v>
          </cell>
          <cell r="G61" t="str">
            <v>7</v>
          </cell>
          <cell r="L61" t="str">
            <v>Nación</v>
          </cell>
          <cell r="M61" t="str">
            <v>11</v>
          </cell>
          <cell r="N61" t="str">
            <v>CSF</v>
          </cell>
          <cell r="W61">
            <v>1541258615</v>
          </cell>
        </row>
        <row r="62">
          <cell r="A62" t="str">
            <v>21-01-01</v>
          </cell>
          <cell r="B62" t="str">
            <v xml:space="preserve">MINISTERIO DE MINAS Y ENERGÍA - GESTIÓN GENERAL </v>
          </cell>
          <cell r="C62" t="str">
            <v>C-2106-1900-8</v>
          </cell>
          <cell r="D62" t="str">
            <v>C</v>
          </cell>
          <cell r="E62" t="str">
            <v>2106</v>
          </cell>
          <cell r="F62" t="str">
            <v>1900</v>
          </cell>
          <cell r="G62" t="str">
            <v>8</v>
          </cell>
          <cell r="L62" t="str">
            <v>Nación</v>
          </cell>
          <cell r="M62" t="str">
            <v>11</v>
          </cell>
          <cell r="N62" t="str">
            <v>CSF</v>
          </cell>
          <cell r="W62">
            <v>5293240593</v>
          </cell>
        </row>
        <row r="63">
          <cell r="A63" t="str">
            <v>21-01-01</v>
          </cell>
          <cell r="B63" t="str">
            <v xml:space="preserve">MINISTERIO DE MINAS Y ENERGÍA - GESTIÓN GENERAL </v>
          </cell>
          <cell r="C63" t="str">
            <v>C-2106-1900-8</v>
          </cell>
          <cell r="D63" t="str">
            <v>C</v>
          </cell>
          <cell r="E63" t="str">
            <v>2106</v>
          </cell>
          <cell r="F63" t="str">
            <v>1900</v>
          </cell>
          <cell r="G63" t="str">
            <v>8</v>
          </cell>
          <cell r="L63" t="str">
            <v>Nación</v>
          </cell>
          <cell r="M63" t="str">
            <v>13</v>
          </cell>
          <cell r="N63" t="str">
            <v>CSF</v>
          </cell>
          <cell r="W63">
            <v>12423455623</v>
          </cell>
        </row>
        <row r="64">
          <cell r="A64" t="str">
            <v>21-01-01</v>
          </cell>
          <cell r="B64" t="str">
            <v xml:space="preserve">MINISTERIO DE MINAS Y ENERGÍA - GESTIÓN GENERAL </v>
          </cell>
          <cell r="C64" t="str">
            <v>C-2106-1900-9</v>
          </cell>
          <cell r="D64" t="str">
            <v>C</v>
          </cell>
          <cell r="E64" t="str">
            <v>2106</v>
          </cell>
          <cell r="F64" t="str">
            <v>1900</v>
          </cell>
          <cell r="G64" t="str">
            <v>9</v>
          </cell>
          <cell r="L64" t="str">
            <v>Nación</v>
          </cell>
          <cell r="M64" t="str">
            <v>11</v>
          </cell>
          <cell r="N64" t="str">
            <v>CSF</v>
          </cell>
          <cell r="W64">
            <v>526807940.88</v>
          </cell>
        </row>
        <row r="65">
          <cell r="A65" t="str">
            <v>21-01-01</v>
          </cell>
          <cell r="B65" t="str">
            <v xml:space="preserve">MINISTERIO DE MINAS Y ENERGÍA - GESTIÓN GENERAL </v>
          </cell>
          <cell r="C65" t="str">
            <v>C-2106-1900-10</v>
          </cell>
          <cell r="D65" t="str">
            <v>C</v>
          </cell>
          <cell r="E65" t="str">
            <v>2106</v>
          </cell>
          <cell r="F65" t="str">
            <v>1900</v>
          </cell>
          <cell r="G65" t="str">
            <v>10</v>
          </cell>
          <cell r="L65" t="str">
            <v>Nación</v>
          </cell>
          <cell r="M65" t="str">
            <v>11</v>
          </cell>
          <cell r="N65" t="str">
            <v>CSF</v>
          </cell>
          <cell r="W65">
            <v>2917843448</v>
          </cell>
        </row>
        <row r="66">
          <cell r="A66" t="str">
            <v>21-01-01</v>
          </cell>
          <cell r="B66" t="str">
            <v xml:space="preserve">MINISTERIO DE MINAS Y ENERGÍA - GESTIÓN GENERAL </v>
          </cell>
          <cell r="C66" t="str">
            <v>C-2106-1900-11</v>
          </cell>
          <cell r="D66" t="str">
            <v>C</v>
          </cell>
          <cell r="E66" t="str">
            <v>2106</v>
          </cell>
          <cell r="F66" t="str">
            <v>1900</v>
          </cell>
          <cell r="G66" t="str">
            <v>11</v>
          </cell>
          <cell r="L66" t="str">
            <v>Nación</v>
          </cell>
          <cell r="M66" t="str">
            <v>11</v>
          </cell>
          <cell r="N66" t="str">
            <v>CSF</v>
          </cell>
          <cell r="W66">
            <v>2201765622.6700001</v>
          </cell>
        </row>
        <row r="67">
          <cell r="A67" t="str">
            <v>21-01-01</v>
          </cell>
          <cell r="B67" t="str">
            <v xml:space="preserve">MINISTERIO DE MINAS Y ENERGÍA - GESTIÓN GENERAL </v>
          </cell>
          <cell r="C67" t="str">
            <v>C-2106-1900-11</v>
          </cell>
          <cell r="D67" t="str">
            <v>C</v>
          </cell>
          <cell r="E67" t="str">
            <v>2106</v>
          </cell>
          <cell r="F67" t="str">
            <v>1900</v>
          </cell>
          <cell r="G67" t="str">
            <v>11</v>
          </cell>
          <cell r="L67" t="str">
            <v>Nación</v>
          </cell>
          <cell r="M67" t="str">
            <v>13</v>
          </cell>
          <cell r="N67" t="str">
            <v>CSF</v>
          </cell>
          <cell r="W67">
            <v>0</v>
          </cell>
        </row>
        <row r="68">
          <cell r="A68" t="str">
            <v>21-01-01</v>
          </cell>
          <cell r="B68" t="str">
            <v xml:space="preserve">MINISTERIO DE MINAS Y ENERGÍA - GESTIÓN GENERAL </v>
          </cell>
          <cell r="C68" t="str">
            <v>C-2106-1900-12</v>
          </cell>
          <cell r="D68" t="str">
            <v>C</v>
          </cell>
          <cell r="E68" t="str">
            <v>2106</v>
          </cell>
          <cell r="F68" t="str">
            <v>1900</v>
          </cell>
          <cell r="G68" t="str">
            <v>12</v>
          </cell>
          <cell r="L68" t="str">
            <v>Nación</v>
          </cell>
          <cell r="M68" t="str">
            <v>11</v>
          </cell>
          <cell r="N68" t="str">
            <v>CSF</v>
          </cell>
          <cell r="W68">
            <v>1106134225.6700001</v>
          </cell>
        </row>
        <row r="69">
          <cell r="A69" t="str">
            <v>21-01-01</v>
          </cell>
          <cell r="B69" t="str">
            <v xml:space="preserve">MINISTERIO DE MINAS Y ENERGÍA - GESTIÓN GENERAL </v>
          </cell>
          <cell r="C69" t="str">
            <v>C-2106-1900-13</v>
          </cell>
          <cell r="D69" t="str">
            <v>C</v>
          </cell>
          <cell r="E69" t="str">
            <v>2106</v>
          </cell>
          <cell r="F69" t="str">
            <v>1900</v>
          </cell>
          <cell r="G69" t="str">
            <v>13</v>
          </cell>
          <cell r="L69" t="str">
            <v>Nación</v>
          </cell>
          <cell r="M69" t="str">
            <v>11</v>
          </cell>
          <cell r="N69" t="str">
            <v>CSF</v>
          </cell>
          <cell r="W69">
            <v>2464439347</v>
          </cell>
        </row>
        <row r="70">
          <cell r="A70" t="str">
            <v>21-01-01</v>
          </cell>
          <cell r="B70" t="str">
            <v xml:space="preserve">MINISTERIO DE MINAS Y ENERGÍA - GESTIÓN GENERAL </v>
          </cell>
          <cell r="C70" t="str">
            <v>C-2106-1900-17</v>
          </cell>
          <cell r="D70" t="str">
            <v>C</v>
          </cell>
          <cell r="E70" t="str">
            <v>2106</v>
          </cell>
          <cell r="F70" t="str">
            <v>1900</v>
          </cell>
          <cell r="G70" t="str">
            <v>17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>Nación</v>
          </cell>
          <cell r="M70" t="str">
            <v>11</v>
          </cell>
          <cell r="N70" t="str">
            <v>CSF</v>
          </cell>
          <cell r="W70">
            <v>1765010505.53</v>
          </cell>
        </row>
        <row r="71">
          <cell r="A71" t="str">
            <v>21-01-01</v>
          </cell>
          <cell r="B71" t="str">
            <v xml:space="preserve">MINISTERIO DE MINAS Y ENERGÍA - GESTIÓN GENERAL </v>
          </cell>
          <cell r="C71" t="str">
            <v>C-2106-1900-18</v>
          </cell>
          <cell r="D71" t="str">
            <v>C</v>
          </cell>
          <cell r="E71" t="str">
            <v>2106</v>
          </cell>
          <cell r="F71" t="str">
            <v>1900</v>
          </cell>
          <cell r="G71" t="str">
            <v>18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>Nación</v>
          </cell>
          <cell r="M71" t="str">
            <v>11</v>
          </cell>
          <cell r="N71" t="str">
            <v>CSF</v>
          </cell>
          <cell r="W71">
            <v>1096546068.3299999</v>
          </cell>
        </row>
        <row r="72">
          <cell r="A72" t="str">
            <v>21-01-01</v>
          </cell>
          <cell r="B72" t="str">
            <v xml:space="preserve">MINISTERIO DE MINAS Y ENERGÍA - GESTIÓN GENERAL </v>
          </cell>
          <cell r="C72" t="str">
            <v>C-2199-1900-15</v>
          </cell>
          <cell r="D72" t="str">
            <v>C</v>
          </cell>
          <cell r="E72" t="str">
            <v>2199</v>
          </cell>
          <cell r="F72" t="str">
            <v>1900</v>
          </cell>
          <cell r="G72" t="str">
            <v>15</v>
          </cell>
          <cell r="L72" t="str">
            <v>Nación</v>
          </cell>
          <cell r="M72" t="str">
            <v>11</v>
          </cell>
          <cell r="N72" t="str">
            <v>CSF</v>
          </cell>
          <cell r="W72">
            <v>1190334909</v>
          </cell>
        </row>
        <row r="73">
          <cell r="A73" t="str">
            <v>21-01-01</v>
          </cell>
          <cell r="B73" t="str">
            <v xml:space="preserve">MINISTERIO DE MINAS Y ENERGÍA - GESTIÓN GENERAL </v>
          </cell>
          <cell r="C73" t="str">
            <v>C-2199-1900-18</v>
          </cell>
          <cell r="D73" t="str">
            <v>C</v>
          </cell>
          <cell r="E73" t="str">
            <v>2199</v>
          </cell>
          <cell r="F73" t="str">
            <v>1900</v>
          </cell>
          <cell r="G73" t="str">
            <v>18</v>
          </cell>
          <cell r="L73" t="str">
            <v>Nación</v>
          </cell>
          <cell r="M73" t="str">
            <v>11</v>
          </cell>
          <cell r="N73" t="str">
            <v>CSF</v>
          </cell>
          <cell r="W73">
            <v>1124329598</v>
          </cell>
        </row>
        <row r="74">
          <cell r="A74" t="str">
            <v>21-01-01</v>
          </cell>
          <cell r="B74" t="str">
            <v xml:space="preserve">MINISTERIO DE MINAS Y ENERGÍA - GESTIÓN GENERAL </v>
          </cell>
          <cell r="C74" t="str">
            <v>C-2199-1900-19</v>
          </cell>
          <cell r="D74" t="str">
            <v>C</v>
          </cell>
          <cell r="E74" t="str">
            <v>2199</v>
          </cell>
          <cell r="F74" t="str">
            <v>1900</v>
          </cell>
          <cell r="G74" t="str">
            <v>19</v>
          </cell>
          <cell r="L74" t="str">
            <v>Nación</v>
          </cell>
          <cell r="M74" t="str">
            <v>14</v>
          </cell>
          <cell r="N74" t="str">
            <v>CSF</v>
          </cell>
          <cell r="W74">
            <v>21381618915.049999</v>
          </cell>
        </row>
        <row r="75">
          <cell r="A75" t="str">
            <v>21-01-01</v>
          </cell>
          <cell r="B75" t="str">
            <v xml:space="preserve">MINISTERIO DE MINAS Y ENERGÍA - GESTIÓN GENERAL </v>
          </cell>
          <cell r="C75" t="str">
            <v>C-2199-1900-22</v>
          </cell>
          <cell r="D75" t="str">
            <v>C</v>
          </cell>
          <cell r="E75" t="str">
            <v>2199</v>
          </cell>
          <cell r="F75" t="str">
            <v>1900</v>
          </cell>
          <cell r="G75" t="str">
            <v>22</v>
          </cell>
          <cell r="L75" t="str">
            <v>Nación</v>
          </cell>
          <cell r="M75" t="str">
            <v>11</v>
          </cell>
          <cell r="N75" t="str">
            <v>CSF</v>
          </cell>
          <cell r="W75">
            <v>1509738174.3299999</v>
          </cell>
        </row>
        <row r="76">
          <cell r="A76" t="str">
            <v>21-01-01</v>
          </cell>
          <cell r="B76" t="str">
            <v xml:space="preserve">MINISTERIO DE MINAS Y ENERGÍA - GESTIÓN GENERAL </v>
          </cell>
          <cell r="C76" t="str">
            <v>C-2199-1900-24</v>
          </cell>
          <cell r="D76" t="str">
            <v>C</v>
          </cell>
          <cell r="E76" t="str">
            <v>2199</v>
          </cell>
          <cell r="F76" t="str">
            <v>1900</v>
          </cell>
          <cell r="G76" t="str">
            <v>24</v>
          </cell>
          <cell r="L76" t="str">
            <v>Nación</v>
          </cell>
          <cell r="M76" t="str">
            <v>11</v>
          </cell>
          <cell r="N76" t="str">
            <v>CSF</v>
          </cell>
          <cell r="W76">
            <v>837992331.33000004</v>
          </cell>
        </row>
        <row r="77">
          <cell r="A77" t="str">
            <v>21-01-01</v>
          </cell>
          <cell r="B77" t="str">
            <v xml:space="preserve">MINISTERIO DE MINAS Y ENERGÍA - GESTIÓN GENERAL </v>
          </cell>
          <cell r="C77" t="str">
            <v>C-2199-1900-25</v>
          </cell>
          <cell r="D77" t="str">
            <v>C</v>
          </cell>
          <cell r="E77" t="str">
            <v>2199</v>
          </cell>
          <cell r="F77" t="str">
            <v>1900</v>
          </cell>
          <cell r="G77" t="str">
            <v>25</v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>Nación</v>
          </cell>
          <cell r="M77" t="str">
            <v>11</v>
          </cell>
          <cell r="N77" t="str">
            <v>CSF</v>
          </cell>
          <cell r="W77">
            <v>2191105497.6599998</v>
          </cell>
        </row>
        <row r="78">
          <cell r="A78" t="str">
            <v>21-01-01</v>
          </cell>
          <cell r="B78" t="str">
            <v xml:space="preserve">MINISTERIO DE MINAS Y ENERGÍA - GESTIÓN GENERAL </v>
          </cell>
          <cell r="C78" t="str">
            <v>C-2199-1900-25</v>
          </cell>
          <cell r="D78" t="str">
            <v>C</v>
          </cell>
          <cell r="E78" t="str">
            <v>2199</v>
          </cell>
          <cell r="F78" t="str">
            <v>1900</v>
          </cell>
          <cell r="G78" t="str">
            <v>25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>Nación</v>
          </cell>
          <cell r="M78" t="str">
            <v>13</v>
          </cell>
          <cell r="N78" t="str">
            <v>CSF</v>
          </cell>
          <cell r="W78">
            <v>2615693211.4699998</v>
          </cell>
        </row>
        <row r="79">
          <cell r="A79" t="str">
            <v>21-01-13</v>
          </cell>
          <cell r="B79" t="str">
            <v>MINISTERIO DE MINAS Y ENERGÍA - COMISIÓN DE REGULACIÓN DE ENERGÍA Y GAS (CREG)</v>
          </cell>
          <cell r="C79" t="str">
            <v>A-01-01-01</v>
          </cell>
          <cell r="D79" t="str">
            <v>A</v>
          </cell>
          <cell r="E79" t="str">
            <v>01</v>
          </cell>
          <cell r="F79" t="str">
            <v>01</v>
          </cell>
          <cell r="G79" t="str">
            <v>01</v>
          </cell>
          <cell r="L79" t="str">
            <v>Nación</v>
          </cell>
          <cell r="M79" t="str">
            <v>10</v>
          </cell>
          <cell r="N79" t="str">
            <v>CSF</v>
          </cell>
          <cell r="W79">
            <v>2404229308</v>
          </cell>
        </row>
        <row r="80">
          <cell r="A80" t="str">
            <v>21-01-13</v>
          </cell>
          <cell r="B80" t="str">
            <v>MINISTERIO DE MINAS Y ENERGÍA - COMISIÓN DE REGULACIÓN DE ENERGÍA Y GAS (CREG)</v>
          </cell>
          <cell r="C80" t="str">
            <v>A-01-01-01</v>
          </cell>
          <cell r="D80" t="str">
            <v>A</v>
          </cell>
          <cell r="E80" t="str">
            <v>01</v>
          </cell>
          <cell r="F80" t="str">
            <v>01</v>
          </cell>
          <cell r="G80" t="str">
            <v>01</v>
          </cell>
          <cell r="L80" t="str">
            <v>Nación</v>
          </cell>
          <cell r="M80" t="str">
            <v>16</v>
          </cell>
          <cell r="N80" t="str">
            <v>SSF</v>
          </cell>
          <cell r="W80">
            <v>8755899728</v>
          </cell>
        </row>
        <row r="81">
          <cell r="A81" t="str">
            <v>21-01-13</v>
          </cell>
          <cell r="B81" t="str">
            <v>MINISTERIO DE MINAS Y ENERGÍA - COMISIÓN DE REGULACIÓN DE ENERGÍA Y GAS (CREG)</v>
          </cell>
          <cell r="C81" t="str">
            <v>A-01-01-02</v>
          </cell>
          <cell r="D81" t="str">
            <v>A</v>
          </cell>
          <cell r="E81" t="str">
            <v>01</v>
          </cell>
          <cell r="F81" t="str">
            <v>01</v>
          </cell>
          <cell r="G81" t="str">
            <v>02</v>
          </cell>
          <cell r="L81" t="str">
            <v>Nación</v>
          </cell>
          <cell r="M81" t="str">
            <v>10</v>
          </cell>
          <cell r="N81" t="str">
            <v>CSF</v>
          </cell>
          <cell r="W81">
            <v>812516515</v>
          </cell>
        </row>
        <row r="82">
          <cell r="A82" t="str">
            <v>21-01-13</v>
          </cell>
          <cell r="B82" t="str">
            <v>MINISTERIO DE MINAS Y ENERGÍA - COMISIÓN DE REGULACIÓN DE ENERGÍA Y GAS (CREG)</v>
          </cell>
          <cell r="C82" t="str">
            <v>A-01-01-02</v>
          </cell>
          <cell r="D82" t="str">
            <v>A</v>
          </cell>
          <cell r="E82" t="str">
            <v>01</v>
          </cell>
          <cell r="F82" t="str">
            <v>01</v>
          </cell>
          <cell r="G82" t="str">
            <v>02</v>
          </cell>
          <cell r="L82" t="str">
            <v>Nación</v>
          </cell>
          <cell r="M82" t="str">
            <v>16</v>
          </cell>
          <cell r="N82" t="str">
            <v>SSF</v>
          </cell>
          <cell r="W82">
            <v>3399624364</v>
          </cell>
        </row>
        <row r="83">
          <cell r="A83" t="str">
            <v>21-01-13</v>
          </cell>
          <cell r="B83" t="str">
            <v>MINISTERIO DE MINAS Y ENERGÍA - COMISIÓN DE REGULACIÓN DE ENERGÍA Y GAS (CREG)</v>
          </cell>
          <cell r="C83" t="str">
            <v>A-01-01-03</v>
          </cell>
          <cell r="D83" t="str">
            <v>A</v>
          </cell>
          <cell r="E83" t="str">
            <v>01</v>
          </cell>
          <cell r="F83" t="str">
            <v>01</v>
          </cell>
          <cell r="G83" t="str">
            <v>03</v>
          </cell>
          <cell r="L83" t="str">
            <v>Nación</v>
          </cell>
          <cell r="M83" t="str">
            <v>10</v>
          </cell>
          <cell r="N83" t="str">
            <v>CSF</v>
          </cell>
          <cell r="W83">
            <v>820379788</v>
          </cell>
        </row>
        <row r="84">
          <cell r="A84" t="str">
            <v>21-01-13</v>
          </cell>
          <cell r="B84" t="str">
            <v>MINISTERIO DE MINAS Y ENERGÍA - COMISIÓN DE REGULACIÓN DE ENERGÍA Y GAS (CREG)</v>
          </cell>
          <cell r="C84" t="str">
            <v>A-01-01-03</v>
          </cell>
          <cell r="D84" t="str">
            <v>A</v>
          </cell>
          <cell r="E84" t="str">
            <v>01</v>
          </cell>
          <cell r="F84" t="str">
            <v>01</v>
          </cell>
          <cell r="G84" t="str">
            <v>03</v>
          </cell>
          <cell r="L84" t="str">
            <v>Nación</v>
          </cell>
          <cell r="M84" t="str">
            <v>16</v>
          </cell>
          <cell r="N84" t="str">
            <v>SSF</v>
          </cell>
          <cell r="W84">
            <v>3173480416</v>
          </cell>
        </row>
        <row r="85">
          <cell r="A85" t="str">
            <v>21-01-13</v>
          </cell>
          <cell r="B85" t="str">
            <v>MINISTERIO DE MINAS Y ENERGÍA - COMISIÓN DE REGULACIÓN DE ENERGÍA Y GAS (CREG)</v>
          </cell>
          <cell r="C85" t="str">
            <v>A-02</v>
          </cell>
          <cell r="D85" t="str">
            <v>A</v>
          </cell>
          <cell r="E85" t="str">
            <v>02</v>
          </cell>
          <cell r="L85" t="str">
            <v>Nación</v>
          </cell>
          <cell r="M85" t="str">
            <v>10</v>
          </cell>
          <cell r="N85" t="str">
            <v>CSF</v>
          </cell>
          <cell r="W85">
            <v>1033132060.11</v>
          </cell>
        </row>
        <row r="86">
          <cell r="A86" t="str">
            <v>21-01-13</v>
          </cell>
          <cell r="B86" t="str">
            <v>MINISTERIO DE MINAS Y ENERGÍA - COMISIÓN DE REGULACIÓN DE ENERGÍA Y GAS (CREG)</v>
          </cell>
          <cell r="C86" t="str">
            <v>A-02</v>
          </cell>
          <cell r="D86" t="str">
            <v>A</v>
          </cell>
          <cell r="E86" t="str">
            <v>02</v>
          </cell>
          <cell r="L86" t="str">
            <v>Nación</v>
          </cell>
          <cell r="M86" t="str">
            <v>16</v>
          </cell>
          <cell r="N86" t="str">
            <v>SSF</v>
          </cell>
          <cell r="W86">
            <v>1997175393.98</v>
          </cell>
        </row>
        <row r="87">
          <cell r="A87" t="str">
            <v>21-01-13</v>
          </cell>
          <cell r="B87" t="str">
            <v>MINISTERIO DE MINAS Y ENERGÍA - COMISIÓN DE REGULACIÓN DE ENERGÍA Y GAS (CREG)</v>
          </cell>
          <cell r="C87" t="str">
            <v>A-03-03-04-063</v>
          </cell>
          <cell r="D87" t="str">
            <v>A</v>
          </cell>
          <cell r="E87" t="str">
            <v>03</v>
          </cell>
          <cell r="F87" t="str">
            <v>03</v>
          </cell>
          <cell r="G87" t="str">
            <v>04</v>
          </cell>
          <cell r="H87" t="str">
            <v>063</v>
          </cell>
          <cell r="L87" t="str">
            <v>Nación</v>
          </cell>
          <cell r="M87" t="str">
            <v>16</v>
          </cell>
          <cell r="N87" t="str">
            <v>SSF</v>
          </cell>
          <cell r="W87">
            <v>1706221728</v>
          </cell>
        </row>
        <row r="88">
          <cell r="A88" t="str">
            <v>21-01-13</v>
          </cell>
          <cell r="B88" t="str">
            <v>MINISTERIO DE MINAS Y ENERGÍA - COMISIÓN DE REGULACIÓN DE ENERGÍA Y GAS (CREG)</v>
          </cell>
          <cell r="C88" t="str">
            <v>A-03-04-02-012</v>
          </cell>
          <cell r="D88" t="str">
            <v>A</v>
          </cell>
          <cell r="E88" t="str">
            <v>03</v>
          </cell>
          <cell r="F88" t="str">
            <v>04</v>
          </cell>
          <cell r="G88" t="str">
            <v>02</v>
          </cell>
          <cell r="H88" t="str">
            <v>012</v>
          </cell>
          <cell r="L88" t="str">
            <v>Nación</v>
          </cell>
          <cell r="M88" t="str">
            <v>10</v>
          </cell>
          <cell r="N88" t="str">
            <v>CSF</v>
          </cell>
          <cell r="W88">
            <v>12132038</v>
          </cell>
        </row>
        <row r="89">
          <cell r="A89" t="str">
            <v>21-01-13</v>
          </cell>
          <cell r="B89" t="str">
            <v>MINISTERIO DE MINAS Y ENERGÍA - COMISIÓN DE REGULACIÓN DE ENERGÍA Y GAS (CREG)</v>
          </cell>
          <cell r="C89" t="str">
            <v>A-03-04-02-012</v>
          </cell>
          <cell r="D89" t="str">
            <v>A</v>
          </cell>
          <cell r="E89" t="str">
            <v>03</v>
          </cell>
          <cell r="F89" t="str">
            <v>04</v>
          </cell>
          <cell r="G89" t="str">
            <v>02</v>
          </cell>
          <cell r="H89" t="str">
            <v>012</v>
          </cell>
          <cell r="L89" t="str">
            <v>Nación</v>
          </cell>
          <cell r="M89" t="str">
            <v>16</v>
          </cell>
          <cell r="N89" t="str">
            <v>SSF</v>
          </cell>
          <cell r="W89">
            <v>29397194</v>
          </cell>
        </row>
        <row r="90">
          <cell r="A90" t="str">
            <v>21-01-13</v>
          </cell>
          <cell r="B90" t="str">
            <v>MINISTERIO DE MINAS Y ENERGÍA - COMISIÓN DE REGULACIÓN DE ENERGÍA Y GAS (CREG)</v>
          </cell>
          <cell r="C90" t="str">
            <v>A-03-10</v>
          </cell>
          <cell r="D90" t="str">
            <v>A</v>
          </cell>
          <cell r="E90" t="str">
            <v>03</v>
          </cell>
          <cell r="F90" t="str">
            <v>10</v>
          </cell>
          <cell r="L90" t="str">
            <v>Nación</v>
          </cell>
          <cell r="M90" t="str">
            <v>16</v>
          </cell>
          <cell r="N90" t="str">
            <v>SSF</v>
          </cell>
          <cell r="W90">
            <v>98228055.700000003</v>
          </cell>
        </row>
        <row r="91">
          <cell r="A91" t="str">
            <v>21-01-13</v>
          </cell>
          <cell r="B91" t="str">
            <v>MINISTERIO DE MINAS Y ENERGÍA - COMISIÓN DE REGULACIÓN DE ENERGÍA Y GAS (CREG)</v>
          </cell>
          <cell r="C91" t="str">
            <v>A-08-01</v>
          </cell>
          <cell r="D91" t="str">
            <v>A</v>
          </cell>
          <cell r="E91" t="str">
            <v>08</v>
          </cell>
          <cell r="F91" t="str">
            <v>01</v>
          </cell>
          <cell r="L91" t="str">
            <v>Nación</v>
          </cell>
          <cell r="M91" t="str">
            <v>10</v>
          </cell>
          <cell r="N91" t="str">
            <v>CSF</v>
          </cell>
          <cell r="W91">
            <v>300000</v>
          </cell>
        </row>
        <row r="92">
          <cell r="A92" t="str">
            <v>21-01-13</v>
          </cell>
          <cell r="B92" t="str">
            <v>MINISTERIO DE MINAS Y ENERGÍA - COMISIÓN DE REGULACIÓN DE ENERGÍA Y GAS (CREG)</v>
          </cell>
          <cell r="C92" t="str">
            <v>A-08-01</v>
          </cell>
          <cell r="D92" t="str">
            <v>A</v>
          </cell>
          <cell r="E92" t="str">
            <v>08</v>
          </cell>
          <cell r="F92" t="str">
            <v>01</v>
          </cell>
          <cell r="L92" t="str">
            <v>Nación</v>
          </cell>
          <cell r="M92" t="str">
            <v>16</v>
          </cell>
          <cell r="N92" t="str">
            <v>SSF</v>
          </cell>
          <cell r="W92">
            <v>67367000</v>
          </cell>
        </row>
        <row r="93">
          <cell r="A93" t="str">
            <v>21-01-13</v>
          </cell>
          <cell r="B93" t="str">
            <v>MINISTERIO DE MINAS Y ENERGÍA - COMISIÓN DE REGULACIÓN DE ENERGÍA Y GAS (CREG)</v>
          </cell>
          <cell r="C93" t="str">
            <v>A-08-04-01</v>
          </cell>
          <cell r="D93" t="str">
            <v>A</v>
          </cell>
          <cell r="E93" t="str">
            <v>08</v>
          </cell>
          <cell r="F93" t="str">
            <v>04</v>
          </cell>
          <cell r="G93" t="str">
            <v>01</v>
          </cell>
          <cell r="L93" t="str">
            <v>Nación</v>
          </cell>
          <cell r="M93" t="str">
            <v>16</v>
          </cell>
          <cell r="N93" t="str">
            <v>SSF</v>
          </cell>
          <cell r="W93">
            <v>84141898</v>
          </cell>
        </row>
        <row r="94">
          <cell r="A94" t="str">
            <v>21-01-13</v>
          </cell>
          <cell r="B94" t="str">
            <v>MINISTERIO DE MINAS Y ENERGÍA - COMISIÓN DE REGULACIÓN DE ENERGÍA Y GAS (CREG)</v>
          </cell>
          <cell r="C94" t="str">
            <v>B-10-04-01</v>
          </cell>
          <cell r="D94" t="str">
            <v>B</v>
          </cell>
          <cell r="E94" t="str">
            <v>10</v>
          </cell>
          <cell r="F94" t="str">
            <v>04</v>
          </cell>
          <cell r="G94" t="str">
            <v>01</v>
          </cell>
          <cell r="L94" t="str">
            <v>Nación</v>
          </cell>
          <cell r="M94" t="str">
            <v>16</v>
          </cell>
          <cell r="N94" t="str">
            <v>SSF</v>
          </cell>
          <cell r="W94">
            <v>3142354010</v>
          </cell>
        </row>
        <row r="95">
          <cell r="A95" t="str">
            <v>21-01-13</v>
          </cell>
          <cell r="B95" t="str">
            <v>MINISTERIO DE MINAS Y ENERGÍA - COMISIÓN DE REGULACIÓN DE ENERGÍA Y GAS (CREG)</v>
          </cell>
          <cell r="C95" t="str">
            <v>C-2106-1900-4</v>
          </cell>
          <cell r="D95" t="str">
            <v>C</v>
          </cell>
          <cell r="E95" t="str">
            <v>2106</v>
          </cell>
          <cell r="F95" t="str">
            <v>1900</v>
          </cell>
          <cell r="G95" t="str">
            <v>4</v>
          </cell>
          <cell r="L95" t="str">
            <v>Nación</v>
          </cell>
          <cell r="M95" t="str">
            <v>16</v>
          </cell>
          <cell r="N95" t="str">
            <v>SSF</v>
          </cell>
          <cell r="W95">
            <v>211500740.56</v>
          </cell>
        </row>
        <row r="96">
          <cell r="A96" t="str">
            <v>21-01-13</v>
          </cell>
          <cell r="B96" t="str">
            <v>MINISTERIO DE MINAS Y ENERGÍA - COMISIÓN DE REGULACIÓN DE ENERGÍA Y GAS (CREG)</v>
          </cell>
          <cell r="C96" t="str">
            <v>C-2106-1900-6</v>
          </cell>
          <cell r="D96" t="str">
            <v>C</v>
          </cell>
          <cell r="E96" t="str">
            <v>2106</v>
          </cell>
          <cell r="F96" t="str">
            <v>1900</v>
          </cell>
          <cell r="G96" t="str">
            <v>6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>Nación</v>
          </cell>
          <cell r="M96" t="str">
            <v>16</v>
          </cell>
          <cell r="N96" t="str">
            <v>SSF</v>
          </cell>
          <cell r="W96">
            <v>5860094179.6099997</v>
          </cell>
        </row>
        <row r="97">
          <cell r="A97" t="str">
            <v>21-01-13</v>
          </cell>
          <cell r="B97" t="str">
            <v>MINISTERIO DE MINAS Y ENERGÍA - COMISIÓN DE REGULACIÓN DE ENERGÍA Y GAS (CREG)</v>
          </cell>
          <cell r="C97" t="str">
            <v>C-2199-1900-3</v>
          </cell>
          <cell r="D97" t="str">
            <v>C</v>
          </cell>
          <cell r="E97" t="str">
            <v>2199</v>
          </cell>
          <cell r="F97" t="str">
            <v>1900</v>
          </cell>
          <cell r="G97" t="str">
            <v>3</v>
          </cell>
          <cell r="L97" t="str">
            <v>Nación</v>
          </cell>
          <cell r="M97" t="str">
            <v>16</v>
          </cell>
          <cell r="N97" t="str">
            <v>SSF</v>
          </cell>
          <cell r="W97">
            <v>363790000</v>
          </cell>
        </row>
        <row r="98">
          <cell r="A98" t="str">
            <v>21-01-13</v>
          </cell>
          <cell r="B98" t="str">
            <v>MINISTERIO DE MINAS Y ENERGÍA - COMISIÓN DE REGULACIÓN DE ENERGÍA Y GAS (CREG)</v>
          </cell>
          <cell r="C98" t="str">
            <v>C-2199-1900-4</v>
          </cell>
          <cell r="D98" t="str">
            <v>C</v>
          </cell>
          <cell r="E98" t="str">
            <v>2199</v>
          </cell>
          <cell r="F98" t="str">
            <v>1900</v>
          </cell>
          <cell r="G98" t="str">
            <v>4</v>
          </cell>
          <cell r="L98" t="str">
            <v>Nación</v>
          </cell>
          <cell r="M98" t="str">
            <v>16</v>
          </cell>
          <cell r="N98" t="str">
            <v>SSF</v>
          </cell>
          <cell r="W98">
            <v>1685140021.52</v>
          </cell>
        </row>
        <row r="99">
          <cell r="A99" t="str">
            <v>21-03-00</v>
          </cell>
          <cell r="B99" t="str">
            <v>SERVICIO GEOLÓGICO COLOMBIANO</v>
          </cell>
          <cell r="C99" t="str">
            <v>A-01-01-01</v>
          </cell>
          <cell r="D99" t="str">
            <v>A</v>
          </cell>
          <cell r="E99" t="str">
            <v>01</v>
          </cell>
          <cell r="F99" t="str">
            <v>01</v>
          </cell>
          <cell r="G99" t="str">
            <v>01</v>
          </cell>
          <cell r="L99" t="str">
            <v>Nación</v>
          </cell>
          <cell r="M99" t="str">
            <v>10</v>
          </cell>
          <cell r="N99" t="str">
            <v>CSF</v>
          </cell>
          <cell r="W99">
            <v>21691308824</v>
          </cell>
        </row>
        <row r="100">
          <cell r="A100" t="str">
            <v>21-03-00</v>
          </cell>
          <cell r="B100" t="str">
            <v>SERVICIO GEOLÓGICO COLOMBIANO</v>
          </cell>
          <cell r="C100" t="str">
            <v>A-01-01-02</v>
          </cell>
          <cell r="D100" t="str">
            <v>A</v>
          </cell>
          <cell r="E100" t="str">
            <v>01</v>
          </cell>
          <cell r="F100" t="str">
            <v>01</v>
          </cell>
          <cell r="G100" t="str">
            <v>02</v>
          </cell>
          <cell r="L100" t="str">
            <v>Nación</v>
          </cell>
          <cell r="M100" t="str">
            <v>10</v>
          </cell>
          <cell r="N100" t="str">
            <v>CSF</v>
          </cell>
          <cell r="W100">
            <v>8351819868</v>
          </cell>
        </row>
        <row r="101">
          <cell r="A101" t="str">
            <v>21-03-00</v>
          </cell>
          <cell r="B101" t="str">
            <v>SERVICIO GEOLÓGICO COLOMBIANO</v>
          </cell>
          <cell r="C101" t="str">
            <v>A-01-01-03</v>
          </cell>
          <cell r="D101" t="str">
            <v>A</v>
          </cell>
          <cell r="E101" t="str">
            <v>01</v>
          </cell>
          <cell r="F101" t="str">
            <v>01</v>
          </cell>
          <cell r="G101" t="str">
            <v>03</v>
          </cell>
          <cell r="L101" t="str">
            <v>Nación</v>
          </cell>
          <cell r="M101" t="str">
            <v>10</v>
          </cell>
          <cell r="N101" t="str">
            <v>CSF</v>
          </cell>
          <cell r="W101">
            <v>2632359783</v>
          </cell>
        </row>
        <row r="102">
          <cell r="A102" t="str">
            <v>21-03-00</v>
          </cell>
          <cell r="B102" t="str">
            <v>SERVICIO GEOLÓGICO COLOMBIANO</v>
          </cell>
          <cell r="C102" t="str">
            <v>A-02</v>
          </cell>
          <cell r="D102" t="str">
            <v>A</v>
          </cell>
          <cell r="E102" t="str">
            <v>02</v>
          </cell>
          <cell r="L102" t="str">
            <v>Nación</v>
          </cell>
          <cell r="M102" t="str">
            <v>10</v>
          </cell>
          <cell r="N102" t="str">
            <v>CSF</v>
          </cell>
          <cell r="W102">
            <v>12350777289.639999</v>
          </cell>
        </row>
        <row r="103">
          <cell r="A103" t="str">
            <v>21-03-00</v>
          </cell>
          <cell r="B103" t="str">
            <v>SERVICIO GEOLÓGICO COLOMBIANO</v>
          </cell>
          <cell r="C103" t="str">
            <v>A-02</v>
          </cell>
          <cell r="D103" t="str">
            <v>A</v>
          </cell>
          <cell r="E103" t="str">
            <v>02</v>
          </cell>
          <cell r="L103" t="str">
            <v>Propios</v>
          </cell>
          <cell r="M103" t="str">
            <v>20</v>
          </cell>
          <cell r="N103" t="str">
            <v>CSF</v>
          </cell>
          <cell r="W103">
            <v>2462832639.4000001</v>
          </cell>
        </row>
        <row r="104">
          <cell r="A104" t="str">
            <v>21-03-00</v>
          </cell>
          <cell r="B104" t="str">
            <v>SERVICIO GEOLÓGICO COLOMBIANO</v>
          </cell>
          <cell r="C104" t="str">
            <v>A-03-03-01-999</v>
          </cell>
          <cell r="D104" t="str">
            <v>A</v>
          </cell>
          <cell r="E104" t="str">
            <v>03</v>
          </cell>
          <cell r="F104" t="str">
            <v>03</v>
          </cell>
          <cell r="G104" t="str">
            <v>01</v>
          </cell>
          <cell r="H104" t="str">
            <v>999</v>
          </cell>
          <cell r="L104" t="str">
            <v>Propios</v>
          </cell>
          <cell r="M104" t="str">
            <v>20</v>
          </cell>
          <cell r="N104" t="str">
            <v>CSF</v>
          </cell>
          <cell r="W104">
            <v>0</v>
          </cell>
        </row>
        <row r="105">
          <cell r="A105" t="str">
            <v>21-03-00</v>
          </cell>
          <cell r="B105" t="str">
            <v>SERVICIO GEOLÓGICO COLOMBIANO</v>
          </cell>
          <cell r="C105" t="str">
            <v>A-03-04-02-012</v>
          </cell>
          <cell r="D105" t="str">
            <v>A</v>
          </cell>
          <cell r="E105" t="str">
            <v>03</v>
          </cell>
          <cell r="F105" t="str">
            <v>04</v>
          </cell>
          <cell r="G105" t="str">
            <v>02</v>
          </cell>
          <cell r="H105" t="str">
            <v>012</v>
          </cell>
          <cell r="L105" t="str">
            <v>Nación</v>
          </cell>
          <cell r="M105" t="str">
            <v>10</v>
          </cell>
          <cell r="N105" t="str">
            <v>CSF</v>
          </cell>
          <cell r="W105">
            <v>34488133</v>
          </cell>
        </row>
        <row r="106">
          <cell r="A106" t="str">
            <v>21-03-00</v>
          </cell>
          <cell r="B106" t="str">
            <v>SERVICIO GEOLÓGICO COLOMBIANO</v>
          </cell>
          <cell r="C106" t="str">
            <v>A-03-10</v>
          </cell>
          <cell r="D106" t="str">
            <v>A</v>
          </cell>
          <cell r="E106" t="str">
            <v>03</v>
          </cell>
          <cell r="F106" t="str">
            <v>10</v>
          </cell>
          <cell r="L106" t="str">
            <v>Propios</v>
          </cell>
          <cell r="M106" t="str">
            <v>20</v>
          </cell>
          <cell r="N106" t="str">
            <v>CSF</v>
          </cell>
          <cell r="W106">
            <v>0</v>
          </cell>
        </row>
        <row r="107">
          <cell r="A107" t="str">
            <v>21-03-00</v>
          </cell>
          <cell r="B107" t="str">
            <v>SERVICIO GEOLÓGICO COLOMBIANO</v>
          </cell>
          <cell r="C107" t="str">
            <v>A-05</v>
          </cell>
          <cell r="D107" t="str">
            <v>A</v>
          </cell>
          <cell r="E107" t="str">
            <v>05</v>
          </cell>
          <cell r="L107" t="str">
            <v>Nación</v>
          </cell>
          <cell r="M107" t="str">
            <v>10</v>
          </cell>
          <cell r="N107" t="str">
            <v>CSF</v>
          </cell>
          <cell r="W107">
            <v>4950140892.8800001</v>
          </cell>
        </row>
        <row r="108">
          <cell r="A108" t="str">
            <v>21-03-00</v>
          </cell>
          <cell r="B108" t="str">
            <v>SERVICIO GEOLÓGICO COLOMBIANO</v>
          </cell>
          <cell r="C108" t="str">
            <v>A-05</v>
          </cell>
          <cell r="D108" t="str">
            <v>A</v>
          </cell>
          <cell r="E108" t="str">
            <v>05</v>
          </cell>
          <cell r="L108" t="str">
            <v>Propios</v>
          </cell>
          <cell r="M108" t="str">
            <v>20</v>
          </cell>
          <cell r="N108" t="str">
            <v>CSF</v>
          </cell>
          <cell r="W108">
            <v>4631606641.6499996</v>
          </cell>
        </row>
        <row r="109">
          <cell r="A109" t="str">
            <v>21-03-00</v>
          </cell>
          <cell r="B109" t="str">
            <v>SERVICIO GEOLÓGICO COLOMBIANO</v>
          </cell>
          <cell r="C109" t="str">
            <v>A-08-01</v>
          </cell>
          <cell r="D109" t="str">
            <v>A</v>
          </cell>
          <cell r="E109" t="str">
            <v>08</v>
          </cell>
          <cell r="F109" t="str">
            <v>01</v>
          </cell>
          <cell r="L109" t="str">
            <v>Nación</v>
          </cell>
          <cell r="M109" t="str">
            <v>10</v>
          </cell>
          <cell r="N109" t="str">
            <v>CSF</v>
          </cell>
          <cell r="W109">
            <v>358754000</v>
          </cell>
        </row>
        <row r="110">
          <cell r="A110" t="str">
            <v>21-03-00</v>
          </cell>
          <cell r="B110" t="str">
            <v>SERVICIO GEOLÓGICO COLOMBIANO</v>
          </cell>
          <cell r="C110" t="str">
            <v>A-08-01</v>
          </cell>
          <cell r="D110" t="str">
            <v>A</v>
          </cell>
          <cell r="E110" t="str">
            <v>08</v>
          </cell>
          <cell r="F110" t="str">
            <v>01</v>
          </cell>
          <cell r="L110" t="str">
            <v>Propios</v>
          </cell>
          <cell r="M110" t="str">
            <v>20</v>
          </cell>
          <cell r="N110" t="str">
            <v>CSF</v>
          </cell>
          <cell r="W110">
            <v>208336291</v>
          </cell>
        </row>
        <row r="111">
          <cell r="A111" t="str">
            <v>21-03-00</v>
          </cell>
          <cell r="B111" t="str">
            <v>SERVICIO GEOLÓGICO COLOMBIANO</v>
          </cell>
          <cell r="C111" t="str">
            <v>A-08-03</v>
          </cell>
          <cell r="D111" t="str">
            <v>A</v>
          </cell>
          <cell r="E111" t="str">
            <v>08</v>
          </cell>
          <cell r="F111" t="str">
            <v>03</v>
          </cell>
          <cell r="L111" t="str">
            <v>Nación</v>
          </cell>
          <cell r="M111" t="str">
            <v>10</v>
          </cell>
          <cell r="N111" t="str">
            <v>CSF</v>
          </cell>
          <cell r="W111">
            <v>30756000</v>
          </cell>
        </row>
        <row r="112">
          <cell r="A112" t="str">
            <v>21-03-00</v>
          </cell>
          <cell r="B112" t="str">
            <v>SERVICIO GEOLÓGICO COLOMBIANO</v>
          </cell>
          <cell r="C112" t="str">
            <v>A-08-04-01</v>
          </cell>
          <cell r="D112" t="str">
            <v>A</v>
          </cell>
          <cell r="E112" t="str">
            <v>08</v>
          </cell>
          <cell r="F112" t="str">
            <v>04</v>
          </cell>
          <cell r="G112" t="str">
            <v>01</v>
          </cell>
          <cell r="L112" t="str">
            <v>Nación</v>
          </cell>
          <cell r="M112" t="str">
            <v>11</v>
          </cell>
          <cell r="N112" t="str">
            <v>SSF</v>
          </cell>
          <cell r="W112">
            <v>491391889</v>
          </cell>
        </row>
        <row r="113">
          <cell r="A113" t="str">
            <v>21-03-00</v>
          </cell>
          <cell r="B113" t="str">
            <v>SERVICIO GEOLÓGICO COLOMBIANO</v>
          </cell>
          <cell r="C113" t="str">
            <v>A-08-04-01</v>
          </cell>
          <cell r="D113" t="str">
            <v>A</v>
          </cell>
          <cell r="E113" t="str">
            <v>08</v>
          </cell>
          <cell r="F113" t="str">
            <v>04</v>
          </cell>
          <cell r="G113" t="str">
            <v>01</v>
          </cell>
          <cell r="L113" t="str">
            <v>Propios</v>
          </cell>
          <cell r="M113" t="str">
            <v>20</v>
          </cell>
          <cell r="N113" t="str">
            <v>CSF</v>
          </cell>
          <cell r="W113">
            <v>0</v>
          </cell>
        </row>
        <row r="114">
          <cell r="A114" t="str">
            <v>21-03-00</v>
          </cell>
          <cell r="B114" t="str">
            <v>SERVICIO GEOLÓGICO COLOMBIANO</v>
          </cell>
          <cell r="C114" t="str">
            <v>B-10-04-01</v>
          </cell>
          <cell r="D114" t="str">
            <v>B</v>
          </cell>
          <cell r="E114" t="str">
            <v>10</v>
          </cell>
          <cell r="F114" t="str">
            <v>04</v>
          </cell>
          <cell r="G114" t="str">
            <v>01</v>
          </cell>
          <cell r="L114" t="str">
            <v>Propios</v>
          </cell>
          <cell r="M114" t="str">
            <v>20</v>
          </cell>
          <cell r="N114" t="str">
            <v>CSF</v>
          </cell>
          <cell r="W114">
            <v>69248368</v>
          </cell>
        </row>
        <row r="115">
          <cell r="A115" t="str">
            <v>21-03-00</v>
          </cell>
          <cell r="B115" t="str">
            <v>SERVICIO GEOLÓGICO COLOMBIANO</v>
          </cell>
          <cell r="C115" t="str">
            <v>C-2106-1900-6</v>
          </cell>
          <cell r="D115" t="str">
            <v>C</v>
          </cell>
          <cell r="E115" t="str">
            <v>2106</v>
          </cell>
          <cell r="F115" t="str">
            <v>1900</v>
          </cell>
          <cell r="G115" t="str">
            <v>6</v>
          </cell>
          <cell r="L115" t="str">
            <v>Propios</v>
          </cell>
          <cell r="M115" t="str">
            <v>20</v>
          </cell>
          <cell r="N115" t="str">
            <v>CSF</v>
          </cell>
          <cell r="W115">
            <v>5536444715.8900003</v>
          </cell>
        </row>
        <row r="116">
          <cell r="A116" t="str">
            <v>21-03-00</v>
          </cell>
          <cell r="B116" t="str">
            <v>SERVICIO GEOLÓGICO COLOMBIANO</v>
          </cell>
          <cell r="C116" t="str">
            <v>C-2106-1900-7</v>
          </cell>
          <cell r="D116" t="str">
            <v>C</v>
          </cell>
          <cell r="E116" t="str">
            <v>2106</v>
          </cell>
          <cell r="F116" t="str">
            <v>1900</v>
          </cell>
          <cell r="G116" t="str">
            <v>7</v>
          </cell>
          <cell r="L116" t="str">
            <v>Nación</v>
          </cell>
          <cell r="M116" t="str">
            <v>11</v>
          </cell>
          <cell r="N116" t="str">
            <v>CSF</v>
          </cell>
          <cell r="W116">
            <v>7566386084.71</v>
          </cell>
        </row>
        <row r="117">
          <cell r="A117" t="str">
            <v>21-03-00</v>
          </cell>
          <cell r="B117" t="str">
            <v>SERVICIO GEOLÓGICO COLOMBIANO</v>
          </cell>
          <cell r="C117" t="str">
            <v>C-2106-1900-7</v>
          </cell>
          <cell r="D117" t="str">
            <v>C</v>
          </cell>
          <cell r="E117" t="str">
            <v>2106</v>
          </cell>
          <cell r="F117" t="str">
            <v>1900</v>
          </cell>
          <cell r="G117" t="str">
            <v>7</v>
          </cell>
          <cell r="L117" t="str">
            <v>Nación</v>
          </cell>
          <cell r="M117" t="str">
            <v>13</v>
          </cell>
          <cell r="N117" t="str">
            <v>CSF</v>
          </cell>
          <cell r="W117">
            <v>3664405213.25</v>
          </cell>
        </row>
        <row r="118">
          <cell r="A118" t="str">
            <v>21-03-00</v>
          </cell>
          <cell r="B118" t="str">
            <v>SERVICIO GEOLÓGICO COLOMBIANO</v>
          </cell>
          <cell r="C118" t="str">
            <v>C-2106-1900-8</v>
          </cell>
          <cell r="D118" t="str">
            <v>C</v>
          </cell>
          <cell r="E118" t="str">
            <v>2106</v>
          </cell>
          <cell r="F118" t="str">
            <v>1900</v>
          </cell>
          <cell r="G118" t="str">
            <v>8</v>
          </cell>
          <cell r="L118" t="str">
            <v>Propios</v>
          </cell>
          <cell r="M118" t="str">
            <v>20</v>
          </cell>
          <cell r="N118" t="str">
            <v>CSF</v>
          </cell>
          <cell r="W118">
            <v>56497922656.839996</v>
          </cell>
        </row>
        <row r="119">
          <cell r="A119" t="str">
            <v>21-03-00</v>
          </cell>
          <cell r="B119" t="str">
            <v>SERVICIO GEOLÓGICO COLOMBIANO</v>
          </cell>
          <cell r="C119" t="str">
            <v>C-2106-1900-8</v>
          </cell>
          <cell r="D119" t="str">
            <v>C</v>
          </cell>
          <cell r="E119" t="str">
            <v>2106</v>
          </cell>
          <cell r="F119" t="str">
            <v>1900</v>
          </cell>
          <cell r="G119" t="str">
            <v>8</v>
          </cell>
          <cell r="L119" t="str">
            <v>Propios</v>
          </cell>
          <cell r="M119" t="str">
            <v>21</v>
          </cell>
          <cell r="N119" t="str">
            <v>CSF</v>
          </cell>
          <cell r="W119">
            <v>6868341053.8900003</v>
          </cell>
        </row>
        <row r="120">
          <cell r="A120" t="str">
            <v>21-03-00</v>
          </cell>
          <cell r="B120" t="str">
            <v>SERVICIO GEOLÓGICO COLOMBIANO</v>
          </cell>
          <cell r="C120" t="str">
            <v>C-2106-1900-9</v>
          </cell>
          <cell r="D120" t="str">
            <v>C</v>
          </cell>
          <cell r="E120" t="str">
            <v>2106</v>
          </cell>
          <cell r="F120" t="str">
            <v>1900</v>
          </cell>
          <cell r="G120" t="str">
            <v>9</v>
          </cell>
          <cell r="L120" t="str">
            <v>Propios</v>
          </cell>
          <cell r="M120" t="str">
            <v>20</v>
          </cell>
          <cell r="N120" t="str">
            <v>CSF</v>
          </cell>
          <cell r="W120">
            <v>256252997</v>
          </cell>
        </row>
        <row r="121">
          <cell r="A121" t="str">
            <v>21-03-00</v>
          </cell>
          <cell r="B121" t="str">
            <v>SERVICIO GEOLÓGICO COLOMBIANO</v>
          </cell>
          <cell r="C121" t="str">
            <v>C-2106-1900-9</v>
          </cell>
          <cell r="D121" t="str">
            <v>C</v>
          </cell>
          <cell r="E121" t="str">
            <v>2106</v>
          </cell>
          <cell r="F121" t="str">
            <v>1900</v>
          </cell>
          <cell r="G121" t="str">
            <v>9</v>
          </cell>
          <cell r="L121" t="str">
            <v>Propios</v>
          </cell>
          <cell r="M121" t="str">
            <v>21</v>
          </cell>
          <cell r="N121" t="str">
            <v>CSF</v>
          </cell>
          <cell r="W121">
            <v>7698731092.4300003</v>
          </cell>
        </row>
        <row r="122">
          <cell r="A122" t="str">
            <v>21-03-00</v>
          </cell>
          <cell r="B122" t="str">
            <v>SERVICIO GEOLÓGICO COLOMBIANO</v>
          </cell>
          <cell r="C122" t="str">
            <v>C-2106-1900-10</v>
          </cell>
          <cell r="D122" t="str">
            <v>C</v>
          </cell>
          <cell r="E122" t="str">
            <v>2106</v>
          </cell>
          <cell r="F122" t="str">
            <v>1900</v>
          </cell>
          <cell r="G122" t="str">
            <v>10</v>
          </cell>
          <cell r="L122" t="str">
            <v>Nación</v>
          </cell>
          <cell r="M122" t="str">
            <v>11</v>
          </cell>
          <cell r="N122" t="str">
            <v>CSF</v>
          </cell>
          <cell r="W122">
            <v>675143762.20000005</v>
          </cell>
        </row>
        <row r="123">
          <cell r="A123" t="str">
            <v>21-03-00</v>
          </cell>
          <cell r="B123" t="str">
            <v>SERVICIO GEOLÓGICO COLOMBIANO</v>
          </cell>
          <cell r="C123" t="str">
            <v>C-2106-1900-10</v>
          </cell>
          <cell r="D123" t="str">
            <v>C</v>
          </cell>
          <cell r="E123" t="str">
            <v>2106</v>
          </cell>
          <cell r="F123" t="str">
            <v>1900</v>
          </cell>
          <cell r="G123" t="str">
            <v>10</v>
          </cell>
          <cell r="L123" t="str">
            <v>Propios</v>
          </cell>
          <cell r="M123" t="str">
            <v>20</v>
          </cell>
          <cell r="N123" t="str">
            <v>CSF</v>
          </cell>
          <cell r="W123">
            <v>22474327927.990002</v>
          </cell>
        </row>
        <row r="124">
          <cell r="A124" t="str">
            <v>21-03-00</v>
          </cell>
          <cell r="B124" t="str">
            <v>SERVICIO GEOLÓGICO COLOMBIANO</v>
          </cell>
          <cell r="C124" t="str">
            <v>C-2106-1900-10</v>
          </cell>
          <cell r="D124" t="str">
            <v>C</v>
          </cell>
          <cell r="E124" t="str">
            <v>2106</v>
          </cell>
          <cell r="F124" t="str">
            <v>1900</v>
          </cell>
          <cell r="G124" t="str">
            <v>10</v>
          </cell>
          <cell r="L124" t="str">
            <v>Propios</v>
          </cell>
          <cell r="M124" t="str">
            <v>21</v>
          </cell>
          <cell r="N124" t="str">
            <v>CSF</v>
          </cell>
          <cell r="W124">
            <v>914795088.37</v>
          </cell>
        </row>
        <row r="125">
          <cell r="A125" t="str">
            <v>21-03-00</v>
          </cell>
          <cell r="B125" t="str">
            <v>SERVICIO GEOLÓGICO COLOMBIANO</v>
          </cell>
          <cell r="C125" t="str">
            <v>C-2106-1900-11</v>
          </cell>
          <cell r="D125" t="str">
            <v>C</v>
          </cell>
          <cell r="E125" t="str">
            <v>2106</v>
          </cell>
          <cell r="F125" t="str">
            <v>1900</v>
          </cell>
          <cell r="G125" t="str">
            <v>11</v>
          </cell>
          <cell r="L125" t="str">
            <v>Propios</v>
          </cell>
          <cell r="M125" t="str">
            <v>20</v>
          </cell>
          <cell r="N125" t="str">
            <v>CSF</v>
          </cell>
          <cell r="W125">
            <v>22565703627.419998</v>
          </cell>
        </row>
        <row r="126">
          <cell r="A126" t="str">
            <v>21-03-00</v>
          </cell>
          <cell r="B126" t="str">
            <v>SERVICIO GEOLÓGICO COLOMBIANO</v>
          </cell>
          <cell r="C126" t="str">
            <v>C-2106-1900-11</v>
          </cell>
          <cell r="D126" t="str">
            <v>C</v>
          </cell>
          <cell r="E126" t="str">
            <v>2106</v>
          </cell>
          <cell r="F126" t="str">
            <v>1900</v>
          </cell>
          <cell r="G126" t="str">
            <v>11</v>
          </cell>
          <cell r="L126" t="str">
            <v>Propios</v>
          </cell>
          <cell r="M126" t="str">
            <v>21</v>
          </cell>
          <cell r="N126" t="str">
            <v>CSF</v>
          </cell>
          <cell r="W126">
            <v>140539986.69</v>
          </cell>
        </row>
        <row r="127">
          <cell r="A127" t="str">
            <v>21-03-00</v>
          </cell>
          <cell r="B127" t="str">
            <v>SERVICIO GEOLÓGICO COLOMBIANO</v>
          </cell>
          <cell r="C127" t="str">
            <v>C-2106-1900-14</v>
          </cell>
          <cell r="D127" t="str">
            <v>C</v>
          </cell>
          <cell r="E127" t="str">
            <v>2106</v>
          </cell>
          <cell r="F127" t="str">
            <v>1900</v>
          </cell>
          <cell r="G127" t="str">
            <v>14</v>
          </cell>
          <cell r="L127" t="str">
            <v>Propios</v>
          </cell>
          <cell r="M127" t="str">
            <v>20</v>
          </cell>
          <cell r="N127" t="str">
            <v>CSF</v>
          </cell>
          <cell r="W127">
            <v>12913569853.76</v>
          </cell>
        </row>
        <row r="128">
          <cell r="A128" t="str">
            <v>21-03-00</v>
          </cell>
          <cell r="B128" t="str">
            <v>SERVICIO GEOLÓGICO COLOMBIANO</v>
          </cell>
          <cell r="C128" t="str">
            <v>C-2106-1900-14</v>
          </cell>
          <cell r="D128" t="str">
            <v>C</v>
          </cell>
          <cell r="E128" t="str">
            <v>2106</v>
          </cell>
          <cell r="F128" t="str">
            <v>1900</v>
          </cell>
          <cell r="G128" t="str">
            <v>14</v>
          </cell>
          <cell r="L128" t="str">
            <v>Propios</v>
          </cell>
          <cell r="M128" t="str">
            <v>21</v>
          </cell>
          <cell r="N128" t="str">
            <v>CSF</v>
          </cell>
          <cell r="W128">
            <v>2485997055.8600001</v>
          </cell>
        </row>
        <row r="129">
          <cell r="A129" t="str">
            <v>21-03-00</v>
          </cell>
          <cell r="B129" t="str">
            <v>SERVICIO GEOLÓGICO COLOMBIANO</v>
          </cell>
          <cell r="C129" t="str">
            <v>C-2106-1900-15</v>
          </cell>
          <cell r="D129" t="str">
            <v>C</v>
          </cell>
          <cell r="E129" t="str">
            <v>2106</v>
          </cell>
          <cell r="F129" t="str">
            <v>1900</v>
          </cell>
          <cell r="G129" t="str">
            <v>15</v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>Nación</v>
          </cell>
          <cell r="M129" t="str">
            <v>11</v>
          </cell>
          <cell r="N129" t="str">
            <v>CSF</v>
          </cell>
          <cell r="W129">
            <v>224171787</v>
          </cell>
        </row>
        <row r="130">
          <cell r="A130" t="str">
            <v>21-03-00</v>
          </cell>
          <cell r="B130" t="str">
            <v>SERVICIO GEOLÓGICO COLOMBIANO</v>
          </cell>
          <cell r="C130" t="str">
            <v>C-2106-1900-15</v>
          </cell>
          <cell r="D130" t="str">
            <v>C</v>
          </cell>
          <cell r="E130" t="str">
            <v>2106</v>
          </cell>
          <cell r="F130" t="str">
            <v>1900</v>
          </cell>
          <cell r="G130" t="str">
            <v>15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>Propios</v>
          </cell>
          <cell r="M130" t="str">
            <v>20</v>
          </cell>
          <cell r="N130" t="str">
            <v>CSF</v>
          </cell>
          <cell r="W130">
            <v>155875376</v>
          </cell>
        </row>
        <row r="131">
          <cell r="A131" t="str">
            <v>21-03-00</v>
          </cell>
          <cell r="B131" t="str">
            <v>SERVICIO GEOLÓGICO COLOMBIANO</v>
          </cell>
          <cell r="C131" t="str">
            <v>C-2106-1900-15</v>
          </cell>
          <cell r="D131" t="str">
            <v>C</v>
          </cell>
          <cell r="E131" t="str">
            <v>2106</v>
          </cell>
          <cell r="F131" t="str">
            <v>1900</v>
          </cell>
          <cell r="G131" t="str">
            <v>15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>Propios</v>
          </cell>
          <cell r="M131" t="str">
            <v>21</v>
          </cell>
          <cell r="N131" t="str">
            <v>CSF</v>
          </cell>
          <cell r="W131">
            <v>178691200</v>
          </cell>
        </row>
        <row r="132">
          <cell r="A132" t="str">
            <v>21-03-00</v>
          </cell>
          <cell r="B132" t="str">
            <v>SERVICIO GEOLÓGICO COLOMBIANO</v>
          </cell>
          <cell r="C132" t="str">
            <v>C-2199-1900-3</v>
          </cell>
          <cell r="D132" t="str">
            <v>C</v>
          </cell>
          <cell r="E132" t="str">
            <v>2199</v>
          </cell>
          <cell r="F132" t="str">
            <v>1900</v>
          </cell>
          <cell r="G132" t="str">
            <v>3</v>
          </cell>
          <cell r="L132" t="str">
            <v>Nación</v>
          </cell>
          <cell r="M132" t="str">
            <v>11</v>
          </cell>
          <cell r="N132" t="str">
            <v>CSF</v>
          </cell>
          <cell r="W132">
            <v>601997171</v>
          </cell>
        </row>
        <row r="133">
          <cell r="A133" t="str">
            <v>21-03-00</v>
          </cell>
          <cell r="B133" t="str">
            <v>SERVICIO GEOLÓGICO COLOMBIANO</v>
          </cell>
          <cell r="C133" t="str">
            <v>C-2199-1900-3</v>
          </cell>
          <cell r="D133" t="str">
            <v>C</v>
          </cell>
          <cell r="E133" t="str">
            <v>2199</v>
          </cell>
          <cell r="F133" t="str">
            <v>1900</v>
          </cell>
          <cell r="G133" t="str">
            <v>3</v>
          </cell>
          <cell r="L133" t="str">
            <v>Propios</v>
          </cell>
          <cell r="M133" t="str">
            <v>20</v>
          </cell>
          <cell r="N133" t="str">
            <v>CSF</v>
          </cell>
          <cell r="W133">
            <v>643973701</v>
          </cell>
        </row>
        <row r="134">
          <cell r="A134" t="str">
            <v>21-03-00</v>
          </cell>
          <cell r="B134" t="str">
            <v>SERVICIO GEOLÓGICO COLOMBIANO</v>
          </cell>
          <cell r="C134" t="str">
            <v>C-2199-1900-4</v>
          </cell>
          <cell r="D134" t="str">
            <v>C</v>
          </cell>
          <cell r="E134" t="str">
            <v>2199</v>
          </cell>
          <cell r="F134" t="str">
            <v>1900</v>
          </cell>
          <cell r="G134" t="str">
            <v>4</v>
          </cell>
          <cell r="L134" t="str">
            <v>Nación</v>
          </cell>
          <cell r="M134" t="str">
            <v>11</v>
          </cell>
          <cell r="N134" t="str">
            <v>CSF</v>
          </cell>
          <cell r="W134">
            <v>1096616065.1199999</v>
          </cell>
        </row>
        <row r="135">
          <cell r="A135" t="str">
            <v>21-03-00</v>
          </cell>
          <cell r="B135" t="str">
            <v>SERVICIO GEOLÓGICO COLOMBIANO</v>
          </cell>
          <cell r="C135" t="str">
            <v>C-2199-1900-6</v>
          </cell>
          <cell r="D135" t="str">
            <v>C</v>
          </cell>
          <cell r="E135" t="str">
            <v>2199</v>
          </cell>
          <cell r="F135" t="str">
            <v>1900</v>
          </cell>
          <cell r="G135" t="str">
            <v>6</v>
          </cell>
          <cell r="L135" t="str">
            <v>Propios</v>
          </cell>
          <cell r="M135" t="str">
            <v>21</v>
          </cell>
          <cell r="N135" t="str">
            <v>CSF</v>
          </cell>
          <cell r="W135">
            <v>1246169721</v>
          </cell>
        </row>
        <row r="136">
          <cell r="A136" t="str">
            <v>21-03-00</v>
          </cell>
          <cell r="B136" t="str">
            <v>SERVICIO GEOLÓGICO COLOMBIANO</v>
          </cell>
          <cell r="C136" t="str">
            <v>C-2199-1900-7</v>
          </cell>
          <cell r="D136" t="str">
            <v>C</v>
          </cell>
          <cell r="E136" t="str">
            <v>2199</v>
          </cell>
          <cell r="F136" t="str">
            <v>1900</v>
          </cell>
          <cell r="G136" t="str">
            <v>7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>Nación</v>
          </cell>
          <cell r="M136" t="str">
            <v>11</v>
          </cell>
          <cell r="N136" t="str">
            <v>CSF</v>
          </cell>
          <cell r="W136">
            <v>105540000</v>
          </cell>
        </row>
        <row r="137">
          <cell r="A137" t="str">
            <v>21-03-00</v>
          </cell>
          <cell r="B137" t="str">
            <v>SERVICIO GEOLÓGICO COLOMBIANO</v>
          </cell>
          <cell r="C137" t="str">
            <v>C-2199-1900-8</v>
          </cell>
          <cell r="D137" t="str">
            <v>C</v>
          </cell>
          <cell r="E137" t="str">
            <v>2199</v>
          </cell>
          <cell r="F137" t="str">
            <v>1900</v>
          </cell>
          <cell r="G137" t="str">
            <v>8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>Nación</v>
          </cell>
          <cell r="M137" t="str">
            <v>11</v>
          </cell>
          <cell r="N137" t="str">
            <v>CSF</v>
          </cell>
          <cell r="W137">
            <v>73167300</v>
          </cell>
        </row>
        <row r="138">
          <cell r="A138" t="str">
            <v>21-03-00</v>
          </cell>
          <cell r="B138" t="str">
            <v>SERVICIO GEOLÓGICO COLOMBIANO</v>
          </cell>
          <cell r="C138" t="str">
            <v>C-2199-1900-9</v>
          </cell>
          <cell r="D138" t="str">
            <v>C</v>
          </cell>
          <cell r="E138" t="str">
            <v>2199</v>
          </cell>
          <cell r="F138" t="str">
            <v>1900</v>
          </cell>
          <cell r="G138" t="str">
            <v>9</v>
          </cell>
          <cell r="L138" t="str">
            <v>Nación</v>
          </cell>
          <cell r="M138" t="str">
            <v>11</v>
          </cell>
          <cell r="N138" t="str">
            <v>CSF</v>
          </cell>
          <cell r="W138">
            <v>0</v>
          </cell>
        </row>
        <row r="139">
          <cell r="A139" t="str">
            <v>21-09-00</v>
          </cell>
          <cell r="B139" t="str">
            <v>UNIDAD DE PLANEACIÓN MINERO ENERGÉTICA - UPME</v>
          </cell>
          <cell r="C139" t="str">
            <v>A-01-01-01</v>
          </cell>
          <cell r="D139" t="str">
            <v>A</v>
          </cell>
          <cell r="E139" t="str">
            <v>01</v>
          </cell>
          <cell r="F139" t="str">
            <v>01</v>
          </cell>
          <cell r="G139" t="str">
            <v>01</v>
          </cell>
          <cell r="L139" t="str">
            <v>Propios</v>
          </cell>
          <cell r="M139" t="str">
            <v>20</v>
          </cell>
          <cell r="N139" t="str">
            <v>CSF</v>
          </cell>
          <cell r="W139">
            <v>9358588392</v>
          </cell>
        </row>
        <row r="140">
          <cell r="A140" t="str">
            <v>21-09-00</v>
          </cell>
          <cell r="B140" t="str">
            <v>UNIDAD DE PLANEACIÓN MINERO ENERGÉTICA - UPME</v>
          </cell>
          <cell r="C140" t="str">
            <v>A-01-01-02</v>
          </cell>
          <cell r="D140" t="str">
            <v>A</v>
          </cell>
          <cell r="E140" t="str">
            <v>01</v>
          </cell>
          <cell r="F140" t="str">
            <v>01</v>
          </cell>
          <cell r="G140" t="str">
            <v>02</v>
          </cell>
          <cell r="L140" t="str">
            <v>Propios</v>
          </cell>
          <cell r="M140" t="str">
            <v>20</v>
          </cell>
          <cell r="N140" t="str">
            <v>CSF</v>
          </cell>
          <cell r="W140">
            <v>3457057821.46</v>
          </cell>
        </row>
        <row r="141">
          <cell r="A141" t="str">
            <v>21-09-00</v>
          </cell>
          <cell r="B141" t="str">
            <v>UNIDAD DE PLANEACIÓN MINERO ENERGÉTICA - UPME</v>
          </cell>
          <cell r="C141" t="str">
            <v>A-01-01-03</v>
          </cell>
          <cell r="D141" t="str">
            <v>A</v>
          </cell>
          <cell r="E141" t="str">
            <v>01</v>
          </cell>
          <cell r="F141" t="str">
            <v>01</v>
          </cell>
          <cell r="G141" t="str">
            <v>03</v>
          </cell>
          <cell r="L141" t="str">
            <v>Propios</v>
          </cell>
          <cell r="M141" t="str">
            <v>20</v>
          </cell>
          <cell r="N141" t="str">
            <v>CSF</v>
          </cell>
          <cell r="W141">
            <v>1298182986</v>
          </cell>
        </row>
        <row r="142">
          <cell r="A142" t="str">
            <v>21-09-00</v>
          </cell>
          <cell r="B142" t="str">
            <v>UNIDAD DE PLANEACIÓN MINERO ENERGÉTICA - UPME</v>
          </cell>
          <cell r="C142" t="str">
            <v>A-01-01-04</v>
          </cell>
          <cell r="D142" t="str">
            <v>A</v>
          </cell>
          <cell r="E142" t="str">
            <v>01</v>
          </cell>
          <cell r="F142" t="str">
            <v>01</v>
          </cell>
          <cell r="G142" t="str">
            <v>04</v>
          </cell>
          <cell r="L142" t="str">
            <v>Propios</v>
          </cell>
          <cell r="M142" t="str">
            <v>20</v>
          </cell>
          <cell r="N142" t="str">
            <v>CSF</v>
          </cell>
          <cell r="W142">
            <v>0</v>
          </cell>
        </row>
        <row r="143">
          <cell r="A143" t="str">
            <v>21-09-00</v>
          </cell>
          <cell r="B143" t="str">
            <v>UNIDAD DE PLANEACIÓN MINERO ENERGÉTICA - UPME</v>
          </cell>
          <cell r="C143" t="str">
            <v>A-02</v>
          </cell>
          <cell r="D143" t="str">
            <v>A</v>
          </cell>
          <cell r="E143" t="str">
            <v>02</v>
          </cell>
          <cell r="L143" t="str">
            <v>Propios</v>
          </cell>
          <cell r="M143" t="str">
            <v>20</v>
          </cell>
          <cell r="N143" t="str">
            <v>CSF</v>
          </cell>
          <cell r="W143">
            <v>1663772624.04</v>
          </cell>
        </row>
        <row r="144">
          <cell r="A144" t="str">
            <v>21-09-00</v>
          </cell>
          <cell r="B144" t="str">
            <v>UNIDAD DE PLANEACIÓN MINERO ENERGÉTICA - UPME</v>
          </cell>
          <cell r="C144" t="str">
            <v>A-03-03-01-999</v>
          </cell>
          <cell r="D144" t="str">
            <v>A</v>
          </cell>
          <cell r="E144" t="str">
            <v>03</v>
          </cell>
          <cell r="F144" t="str">
            <v>03</v>
          </cell>
          <cell r="G144" t="str">
            <v>01</v>
          </cell>
          <cell r="H144" t="str">
            <v>999</v>
          </cell>
          <cell r="L144" t="str">
            <v>Propios</v>
          </cell>
          <cell r="M144" t="str">
            <v>20</v>
          </cell>
          <cell r="N144" t="str">
            <v>CSF</v>
          </cell>
          <cell r="W144">
            <v>0</v>
          </cell>
        </row>
        <row r="145">
          <cell r="A145" t="str">
            <v>21-09-00</v>
          </cell>
          <cell r="B145" t="str">
            <v>UNIDAD DE PLANEACIÓN MINERO ENERGÉTICA - UPME</v>
          </cell>
          <cell r="C145" t="str">
            <v>A-03-04-02-012</v>
          </cell>
          <cell r="D145" t="str">
            <v>A</v>
          </cell>
          <cell r="E145" t="str">
            <v>03</v>
          </cell>
          <cell r="F145" t="str">
            <v>04</v>
          </cell>
          <cell r="G145" t="str">
            <v>02</v>
          </cell>
          <cell r="H145" t="str">
            <v>012</v>
          </cell>
          <cell r="L145" t="str">
            <v>Propios</v>
          </cell>
          <cell r="M145" t="str">
            <v>20</v>
          </cell>
          <cell r="N145" t="str">
            <v>CSF</v>
          </cell>
          <cell r="W145">
            <v>32073649</v>
          </cell>
        </row>
        <row r="146">
          <cell r="A146" t="str">
            <v>21-09-00</v>
          </cell>
          <cell r="B146" t="str">
            <v>UNIDAD DE PLANEACIÓN MINERO ENERGÉTICA - UPME</v>
          </cell>
          <cell r="C146" t="str">
            <v>A-03-10</v>
          </cell>
          <cell r="D146" t="str">
            <v>A</v>
          </cell>
          <cell r="E146" t="str">
            <v>03</v>
          </cell>
          <cell r="F146" t="str">
            <v>10</v>
          </cell>
          <cell r="L146" t="str">
            <v>Propios</v>
          </cell>
          <cell r="M146" t="str">
            <v>20</v>
          </cell>
          <cell r="N146" t="str">
            <v>CSF</v>
          </cell>
          <cell r="W146">
            <v>0</v>
          </cell>
        </row>
        <row r="147">
          <cell r="A147" t="str">
            <v>21-09-00</v>
          </cell>
          <cell r="B147" t="str">
            <v>UNIDAD DE PLANEACIÓN MINERO ENERGÉTICA - UPME</v>
          </cell>
          <cell r="C147" t="str">
            <v>A-05</v>
          </cell>
          <cell r="D147" t="str">
            <v>A</v>
          </cell>
          <cell r="E147" t="str">
            <v>05</v>
          </cell>
          <cell r="L147" t="str">
            <v>Propios</v>
          </cell>
          <cell r="M147" t="str">
            <v>20</v>
          </cell>
          <cell r="N147" t="str">
            <v>CSF</v>
          </cell>
          <cell r="W147">
            <v>67157708</v>
          </cell>
        </row>
        <row r="148">
          <cell r="A148" t="str">
            <v>21-09-00</v>
          </cell>
          <cell r="B148" t="str">
            <v>UNIDAD DE PLANEACIÓN MINERO ENERGÉTICA - UPME</v>
          </cell>
          <cell r="C148" t="str">
            <v>A-08-01</v>
          </cell>
          <cell r="D148" t="str">
            <v>A</v>
          </cell>
          <cell r="E148" t="str">
            <v>08</v>
          </cell>
          <cell r="F148" t="str">
            <v>01</v>
          </cell>
          <cell r="L148" t="str">
            <v>Propios</v>
          </cell>
          <cell r="M148" t="str">
            <v>20</v>
          </cell>
          <cell r="N148" t="str">
            <v>CSF</v>
          </cell>
          <cell r="W148">
            <v>88230500</v>
          </cell>
        </row>
        <row r="149">
          <cell r="A149" t="str">
            <v>21-09-00</v>
          </cell>
          <cell r="B149" t="str">
            <v>UNIDAD DE PLANEACIÓN MINERO ENERGÉTICA - UPME</v>
          </cell>
          <cell r="C149" t="str">
            <v>A-08-04-01</v>
          </cell>
          <cell r="D149" t="str">
            <v>A</v>
          </cell>
          <cell r="E149" t="str">
            <v>08</v>
          </cell>
          <cell r="F149" t="str">
            <v>04</v>
          </cell>
          <cell r="G149" t="str">
            <v>01</v>
          </cell>
          <cell r="L149" t="str">
            <v>Propios</v>
          </cell>
          <cell r="M149" t="str">
            <v>20</v>
          </cell>
          <cell r="N149" t="str">
            <v>CSF</v>
          </cell>
          <cell r="W149">
            <v>3470561</v>
          </cell>
        </row>
        <row r="150">
          <cell r="A150" t="str">
            <v>21-09-00</v>
          </cell>
          <cell r="B150" t="str">
            <v>UNIDAD DE PLANEACIÓN MINERO ENERGÉTICA - UPME</v>
          </cell>
          <cell r="C150" t="str">
            <v>B-10-04-01</v>
          </cell>
          <cell r="D150" t="str">
            <v>B</v>
          </cell>
          <cell r="E150" t="str">
            <v>10</v>
          </cell>
          <cell r="F150" t="str">
            <v>04</v>
          </cell>
          <cell r="G150" t="str">
            <v>01</v>
          </cell>
          <cell r="L150" t="str">
            <v>Propios</v>
          </cell>
          <cell r="M150" t="str">
            <v>20</v>
          </cell>
          <cell r="N150" t="str">
            <v>CSF</v>
          </cell>
          <cell r="W150">
            <v>135000000</v>
          </cell>
        </row>
        <row r="151">
          <cell r="A151" t="str">
            <v>21-09-00</v>
          </cell>
          <cell r="B151" t="str">
            <v>UNIDAD DE PLANEACIÓN MINERO ENERGÉTICA - UPME</v>
          </cell>
          <cell r="C151" t="str">
            <v>C-2102-1900-3</v>
          </cell>
          <cell r="D151" t="str">
            <v>C</v>
          </cell>
          <cell r="E151" t="str">
            <v>2102</v>
          </cell>
          <cell r="F151" t="str">
            <v>1900</v>
          </cell>
          <cell r="G151" t="str">
            <v>3</v>
          </cell>
          <cell r="L151" t="str">
            <v>Propios</v>
          </cell>
          <cell r="M151" t="str">
            <v>20</v>
          </cell>
          <cell r="N151" t="str">
            <v>CSF</v>
          </cell>
          <cell r="W151">
            <v>1004621309</v>
          </cell>
        </row>
        <row r="152">
          <cell r="A152" t="str">
            <v>21-09-00</v>
          </cell>
          <cell r="B152" t="str">
            <v>UNIDAD DE PLANEACIÓN MINERO ENERGÉTICA - UPME</v>
          </cell>
          <cell r="C152" t="str">
            <v>C-2102-1900-4</v>
          </cell>
          <cell r="D152" t="str">
            <v>C</v>
          </cell>
          <cell r="E152" t="str">
            <v>2102</v>
          </cell>
          <cell r="F152" t="str">
            <v>1900</v>
          </cell>
          <cell r="G152" t="str">
            <v>4</v>
          </cell>
          <cell r="L152" t="str">
            <v>Propios</v>
          </cell>
          <cell r="M152" t="str">
            <v>20</v>
          </cell>
          <cell r="N152" t="str">
            <v>CSF</v>
          </cell>
          <cell r="W152">
            <v>5271315756.3000002</v>
          </cell>
        </row>
        <row r="153">
          <cell r="A153" t="str">
            <v>21-09-00</v>
          </cell>
          <cell r="B153" t="str">
            <v>UNIDAD DE PLANEACIÓN MINERO ENERGÉTICA - UPME</v>
          </cell>
          <cell r="C153" t="str">
            <v>C-2103-1900-1</v>
          </cell>
          <cell r="D153" t="str">
            <v>C</v>
          </cell>
          <cell r="E153" t="str">
            <v>2103</v>
          </cell>
          <cell r="F153" t="str">
            <v>1900</v>
          </cell>
          <cell r="G153" t="str">
            <v>1</v>
          </cell>
          <cell r="L153" t="str">
            <v>Propios</v>
          </cell>
          <cell r="M153" t="str">
            <v>20</v>
          </cell>
          <cell r="N153" t="str">
            <v>CSF</v>
          </cell>
          <cell r="W153">
            <v>2912705695.1999998</v>
          </cell>
        </row>
        <row r="154">
          <cell r="A154" t="str">
            <v>21-09-00</v>
          </cell>
          <cell r="B154" t="str">
            <v>UNIDAD DE PLANEACIÓN MINERO ENERGÉTICA - UPME</v>
          </cell>
          <cell r="C154" t="str">
            <v>C-2105-1900-3</v>
          </cell>
          <cell r="D154" t="str">
            <v>C</v>
          </cell>
          <cell r="E154" t="str">
            <v>2105</v>
          </cell>
          <cell r="F154" t="str">
            <v>1900</v>
          </cell>
          <cell r="G154" t="str">
            <v>3</v>
          </cell>
          <cell r="L154" t="str">
            <v>Propios</v>
          </cell>
          <cell r="M154" t="str">
            <v>20</v>
          </cell>
          <cell r="N154" t="str">
            <v>CSF</v>
          </cell>
          <cell r="W154">
            <v>3147172284</v>
          </cell>
        </row>
        <row r="155">
          <cell r="A155" t="str">
            <v>21-09-00</v>
          </cell>
          <cell r="B155" t="str">
            <v>UNIDAD DE PLANEACIÓN MINERO ENERGÉTICA - UPME</v>
          </cell>
          <cell r="C155" t="str">
            <v>C-2106-1900-6</v>
          </cell>
          <cell r="D155" t="str">
            <v>C</v>
          </cell>
          <cell r="E155" t="str">
            <v>2106</v>
          </cell>
          <cell r="F155" t="str">
            <v>1900</v>
          </cell>
          <cell r="G155" t="str">
            <v>6</v>
          </cell>
          <cell r="L155" t="str">
            <v>Propios</v>
          </cell>
          <cell r="M155" t="str">
            <v>20</v>
          </cell>
          <cell r="N155" t="str">
            <v>CSF</v>
          </cell>
          <cell r="W155">
            <v>3630194087.1900001</v>
          </cell>
        </row>
        <row r="156">
          <cell r="A156" t="str">
            <v>21-09-00</v>
          </cell>
          <cell r="B156" t="str">
            <v>UNIDAD DE PLANEACIÓN MINERO ENERGÉTICA - UPME</v>
          </cell>
          <cell r="C156" t="str">
            <v>C-2106-1900-8</v>
          </cell>
          <cell r="D156" t="str">
            <v>C</v>
          </cell>
          <cell r="E156" t="str">
            <v>2106</v>
          </cell>
          <cell r="F156" t="str">
            <v>1900</v>
          </cell>
          <cell r="G156" t="str">
            <v>8</v>
          </cell>
          <cell r="L156" t="str">
            <v>Propios</v>
          </cell>
          <cell r="M156" t="str">
            <v>20</v>
          </cell>
          <cell r="N156" t="str">
            <v>CSF</v>
          </cell>
          <cell r="W156">
            <v>3679974087.6999998</v>
          </cell>
        </row>
        <row r="157">
          <cell r="A157" t="str">
            <v>21-09-00</v>
          </cell>
          <cell r="B157" t="str">
            <v>UNIDAD DE PLANEACIÓN MINERO ENERGÉTICA - UPME</v>
          </cell>
          <cell r="C157" t="str">
            <v>C-2106-1900-8</v>
          </cell>
          <cell r="D157" t="str">
            <v>C</v>
          </cell>
          <cell r="E157" t="str">
            <v>2106</v>
          </cell>
          <cell r="F157" t="str">
            <v>1900</v>
          </cell>
          <cell r="G157" t="str">
            <v>8</v>
          </cell>
          <cell r="L157" t="str">
            <v>Propios</v>
          </cell>
          <cell r="M157" t="str">
            <v>21</v>
          </cell>
          <cell r="N157" t="str">
            <v>CSF</v>
          </cell>
          <cell r="W157">
            <v>1344468367.1600001</v>
          </cell>
        </row>
        <row r="158">
          <cell r="A158" t="str">
            <v>21-09-00</v>
          </cell>
          <cell r="B158" t="str">
            <v>UNIDAD DE PLANEACIÓN MINERO ENERGÉTICA - UPME</v>
          </cell>
          <cell r="C158" t="str">
            <v>C-2106-1900-9</v>
          </cell>
          <cell r="D158" t="str">
            <v>C</v>
          </cell>
          <cell r="E158" t="str">
            <v>2106</v>
          </cell>
          <cell r="F158" t="str">
            <v>1900</v>
          </cell>
          <cell r="G158" t="str">
            <v>9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>Propios</v>
          </cell>
          <cell r="M158" t="str">
            <v>20</v>
          </cell>
          <cell r="N158" t="str">
            <v>CSF</v>
          </cell>
          <cell r="W158">
            <v>4146470655.5300002</v>
          </cell>
        </row>
        <row r="159">
          <cell r="A159" t="str">
            <v>21-10-00</v>
          </cell>
          <cell r="B159" t="str">
            <v>INSTITUTO DE PLANIFICACIÓN Y PROMOCIÓN DE SOLUCIONES  ENERGÉTICAS PARA LAS ZONAS NO INTERCONECTADAS - IPSE</v>
          </cell>
          <cell r="C159" t="str">
            <v>A-01-01-01</v>
          </cell>
          <cell r="D159" t="str">
            <v>A</v>
          </cell>
          <cell r="E159" t="str">
            <v>01</v>
          </cell>
          <cell r="F159" t="str">
            <v>01</v>
          </cell>
          <cell r="G159" t="str">
            <v>01</v>
          </cell>
          <cell r="L159" t="str">
            <v>Nación</v>
          </cell>
          <cell r="M159" t="str">
            <v>10</v>
          </cell>
          <cell r="N159" t="str">
            <v>CSF</v>
          </cell>
          <cell r="W159">
            <v>4582266258</v>
          </cell>
        </row>
        <row r="160">
          <cell r="A160" t="str">
            <v>21-10-00</v>
          </cell>
          <cell r="B160" t="str">
            <v>INSTITUTO DE PLANIFICACIÓN Y PROMOCIÓN DE SOLUCIONES  ENERGÉTICAS PARA LAS ZONAS NO INTERCONECTADAS - IPSE</v>
          </cell>
          <cell r="C160" t="str">
            <v>A-01-01-01</v>
          </cell>
          <cell r="D160" t="str">
            <v>A</v>
          </cell>
          <cell r="E160" t="str">
            <v>01</v>
          </cell>
          <cell r="F160" t="str">
            <v>01</v>
          </cell>
          <cell r="G160" t="str">
            <v>01</v>
          </cell>
          <cell r="L160" t="str">
            <v>Propios</v>
          </cell>
          <cell r="M160" t="str">
            <v>21</v>
          </cell>
          <cell r="N160" t="str">
            <v>CSF</v>
          </cell>
          <cell r="W160">
            <v>920907345</v>
          </cell>
        </row>
        <row r="161">
          <cell r="A161" t="str">
            <v>21-10-00</v>
          </cell>
          <cell r="B161" t="str">
            <v>INSTITUTO DE PLANIFICACIÓN Y PROMOCIÓN DE SOLUCIONES  ENERGÉTICAS PARA LAS ZONAS NO INTERCONECTADAS - IPSE</v>
          </cell>
          <cell r="C161" t="str">
            <v>A-01-01-02</v>
          </cell>
          <cell r="D161" t="str">
            <v>A</v>
          </cell>
          <cell r="E161" t="str">
            <v>01</v>
          </cell>
          <cell r="F161" t="str">
            <v>01</v>
          </cell>
          <cell r="G161" t="str">
            <v>02</v>
          </cell>
          <cell r="L161" t="str">
            <v>Nación</v>
          </cell>
          <cell r="M161" t="str">
            <v>10</v>
          </cell>
          <cell r="N161" t="str">
            <v>CSF</v>
          </cell>
          <cell r="W161">
            <v>1619903602</v>
          </cell>
        </row>
        <row r="162">
          <cell r="A162" t="str">
            <v>21-10-00</v>
          </cell>
          <cell r="B162" t="str">
            <v>INSTITUTO DE PLANIFICACIÓN Y PROMOCIÓN DE SOLUCIONES  ENERGÉTICAS PARA LAS ZONAS NO INTERCONECTADAS - IPSE</v>
          </cell>
          <cell r="C162" t="str">
            <v>A-01-01-02</v>
          </cell>
          <cell r="D162" t="str">
            <v>A</v>
          </cell>
          <cell r="E162" t="str">
            <v>01</v>
          </cell>
          <cell r="F162" t="str">
            <v>01</v>
          </cell>
          <cell r="G162" t="str">
            <v>02</v>
          </cell>
          <cell r="L162" t="str">
            <v>Propios</v>
          </cell>
          <cell r="M162" t="str">
            <v>21</v>
          </cell>
          <cell r="N162" t="str">
            <v>CSF</v>
          </cell>
          <cell r="W162">
            <v>473879675</v>
          </cell>
        </row>
        <row r="163">
          <cell r="A163" t="str">
            <v>21-10-00</v>
          </cell>
          <cell r="B163" t="str">
            <v>INSTITUTO DE PLANIFICACIÓN Y PROMOCIÓN DE SOLUCIONES  ENERGÉTICAS PARA LAS ZONAS NO INTERCONECTADAS - IPSE</v>
          </cell>
          <cell r="C163" t="str">
            <v>A-01-01-03</v>
          </cell>
          <cell r="D163" t="str">
            <v>A</v>
          </cell>
          <cell r="E163" t="str">
            <v>01</v>
          </cell>
          <cell r="F163" t="str">
            <v>01</v>
          </cell>
          <cell r="G163" t="str">
            <v>03</v>
          </cell>
          <cell r="L163" t="str">
            <v>Nación</v>
          </cell>
          <cell r="M163" t="str">
            <v>10</v>
          </cell>
          <cell r="N163" t="str">
            <v>CSF</v>
          </cell>
          <cell r="W163">
            <v>186835379</v>
          </cell>
        </row>
        <row r="164">
          <cell r="A164" t="str">
            <v>21-10-00</v>
          </cell>
          <cell r="B164" t="str">
            <v>INSTITUTO DE PLANIFICACIÓN Y PROMOCIÓN DE SOLUCIONES  ENERGÉTICAS PARA LAS ZONAS NO INTERCONECTADAS - IPSE</v>
          </cell>
          <cell r="C164" t="str">
            <v>A-01-01-03</v>
          </cell>
          <cell r="D164" t="str">
            <v>A</v>
          </cell>
          <cell r="E164" t="str">
            <v>01</v>
          </cell>
          <cell r="F164" t="str">
            <v>01</v>
          </cell>
          <cell r="G164" t="str">
            <v>03</v>
          </cell>
          <cell r="L164" t="str">
            <v>Propios</v>
          </cell>
          <cell r="M164" t="str">
            <v>21</v>
          </cell>
          <cell r="N164" t="str">
            <v>CSF</v>
          </cell>
          <cell r="W164">
            <v>456988520</v>
          </cell>
        </row>
        <row r="165">
          <cell r="A165" t="str">
            <v>21-10-00</v>
          </cell>
          <cell r="B165" t="str">
            <v>INSTITUTO DE PLANIFICACIÓN Y PROMOCIÓN DE SOLUCIONES  ENERGÉTICAS PARA LAS ZONAS NO INTERCONECTADAS - IPSE</v>
          </cell>
          <cell r="C165" t="str">
            <v>A-01-02-02</v>
          </cell>
          <cell r="D165" t="str">
            <v>A</v>
          </cell>
          <cell r="E165" t="str">
            <v>01</v>
          </cell>
          <cell r="F165" t="str">
            <v>02</v>
          </cell>
          <cell r="G165" t="str">
            <v>02</v>
          </cell>
          <cell r="L165" t="str">
            <v>Nación</v>
          </cell>
          <cell r="M165" t="str">
            <v>10</v>
          </cell>
          <cell r="N165" t="str">
            <v>CSF</v>
          </cell>
          <cell r="W165">
            <v>8430500</v>
          </cell>
        </row>
        <row r="166">
          <cell r="A166" t="str">
            <v>21-10-00</v>
          </cell>
          <cell r="B166" t="str">
            <v>INSTITUTO DE PLANIFICACIÓN Y PROMOCIÓN DE SOLUCIONES  ENERGÉTICAS PARA LAS ZONAS NO INTERCONECTADAS - IPSE</v>
          </cell>
          <cell r="C166" t="str">
            <v>A-01-02-03</v>
          </cell>
          <cell r="D166" t="str">
            <v>A</v>
          </cell>
          <cell r="E166" t="str">
            <v>01</v>
          </cell>
          <cell r="F166" t="str">
            <v>02</v>
          </cell>
          <cell r="G166" t="str">
            <v>03</v>
          </cell>
          <cell r="L166" t="str">
            <v>Nación</v>
          </cell>
          <cell r="M166" t="str">
            <v>10</v>
          </cell>
          <cell r="N166" t="str">
            <v>CSF</v>
          </cell>
          <cell r="W166">
            <v>58833333</v>
          </cell>
        </row>
        <row r="167">
          <cell r="A167" t="str">
            <v>21-10-00</v>
          </cell>
          <cell r="B167" t="str">
            <v>INSTITUTO DE PLANIFICACIÓN Y PROMOCIÓN DE SOLUCIONES  ENERGÉTICAS PARA LAS ZONAS NO INTERCONECTADAS - IPSE</v>
          </cell>
          <cell r="C167" t="str">
            <v>A-02</v>
          </cell>
          <cell r="D167" t="str">
            <v>A</v>
          </cell>
          <cell r="E167" t="str">
            <v>02</v>
          </cell>
          <cell r="L167" t="str">
            <v>Nación</v>
          </cell>
          <cell r="M167" t="str">
            <v>10</v>
          </cell>
          <cell r="N167" t="str">
            <v>CSF</v>
          </cell>
          <cell r="W167">
            <v>3911949208.29</v>
          </cell>
        </row>
        <row r="168">
          <cell r="A168" t="str">
            <v>21-10-00</v>
          </cell>
          <cell r="B168" t="str">
            <v>INSTITUTO DE PLANIFICACIÓN Y PROMOCIÓN DE SOLUCIONES  ENERGÉTICAS PARA LAS ZONAS NO INTERCONECTADAS - IPSE</v>
          </cell>
          <cell r="C168" t="str">
            <v>A-02</v>
          </cell>
          <cell r="D168" t="str">
            <v>A</v>
          </cell>
          <cell r="E168" t="str">
            <v>02</v>
          </cell>
          <cell r="L168" t="str">
            <v>Propios</v>
          </cell>
          <cell r="M168" t="str">
            <v>21</v>
          </cell>
          <cell r="N168" t="str">
            <v>CSF</v>
          </cell>
          <cell r="W168">
            <v>2081119065.8099999</v>
          </cell>
        </row>
        <row r="169">
          <cell r="A169" t="str">
            <v>21-10-00</v>
          </cell>
          <cell r="B169" t="str">
            <v>INSTITUTO DE PLANIFICACIÓN Y PROMOCIÓN DE SOLUCIONES  ENERGÉTICAS PARA LAS ZONAS NO INTERCONECTADAS - IPSE</v>
          </cell>
          <cell r="C169" t="str">
            <v>A-03-03-01-999</v>
          </cell>
          <cell r="D169" t="str">
            <v>A</v>
          </cell>
          <cell r="E169" t="str">
            <v>03</v>
          </cell>
          <cell r="F169" t="str">
            <v>03</v>
          </cell>
          <cell r="G169" t="str">
            <v>01</v>
          </cell>
          <cell r="H169" t="str">
            <v>999</v>
          </cell>
          <cell r="L169" t="str">
            <v>Propios</v>
          </cell>
          <cell r="M169" t="str">
            <v>21</v>
          </cell>
          <cell r="N169" t="str">
            <v>CSF</v>
          </cell>
          <cell r="W169">
            <v>0</v>
          </cell>
        </row>
        <row r="170">
          <cell r="A170" t="str">
            <v>21-10-00</v>
          </cell>
          <cell r="B170" t="str">
            <v>INSTITUTO DE PLANIFICACIÓN Y PROMOCIÓN DE SOLUCIONES  ENERGÉTICAS PARA LAS ZONAS NO INTERCONECTADAS - IPSE</v>
          </cell>
          <cell r="C170" t="str">
            <v>A-03-04-02-001</v>
          </cell>
          <cell r="D170" t="str">
            <v>A</v>
          </cell>
          <cell r="E170" t="str">
            <v>03</v>
          </cell>
          <cell r="F170" t="str">
            <v>04</v>
          </cell>
          <cell r="G170" t="str">
            <v>02</v>
          </cell>
          <cell r="H170" t="str">
            <v>001</v>
          </cell>
          <cell r="L170" t="str">
            <v>Nación</v>
          </cell>
          <cell r="M170" t="str">
            <v>10</v>
          </cell>
          <cell r="N170" t="str">
            <v>CSF</v>
          </cell>
          <cell r="W170">
            <v>381412228</v>
          </cell>
        </row>
        <row r="171">
          <cell r="A171" t="str">
            <v>21-10-00</v>
          </cell>
          <cell r="B171" t="str">
            <v>INSTITUTO DE PLANIFICACIÓN Y PROMOCIÓN DE SOLUCIONES  ENERGÉTICAS PARA LAS ZONAS NO INTERCONECTADAS - IPSE</v>
          </cell>
          <cell r="C171" t="str">
            <v>A-03-04-02-002</v>
          </cell>
          <cell r="D171" t="str">
            <v>A</v>
          </cell>
          <cell r="E171" t="str">
            <v>03</v>
          </cell>
          <cell r="F171" t="str">
            <v>04</v>
          </cell>
          <cell r="G171" t="str">
            <v>02</v>
          </cell>
          <cell r="H171" t="str">
            <v>002</v>
          </cell>
          <cell r="L171" t="str">
            <v>Nación</v>
          </cell>
          <cell r="M171" t="str">
            <v>10</v>
          </cell>
          <cell r="N171" t="str">
            <v>CSF</v>
          </cell>
          <cell r="W171">
            <v>147430149</v>
          </cell>
        </row>
        <row r="172">
          <cell r="A172" t="str">
            <v>21-10-00</v>
          </cell>
          <cell r="B172" t="str">
            <v>INSTITUTO DE PLANIFICACIÓN Y PROMOCIÓN DE SOLUCIONES  ENERGÉTICAS PARA LAS ZONAS NO INTERCONECTADAS - IPSE</v>
          </cell>
          <cell r="C172" t="str">
            <v>A-03-04-02-004</v>
          </cell>
          <cell r="D172" t="str">
            <v>A</v>
          </cell>
          <cell r="E172" t="str">
            <v>03</v>
          </cell>
          <cell r="F172" t="str">
            <v>04</v>
          </cell>
          <cell r="G172" t="str">
            <v>02</v>
          </cell>
          <cell r="H172" t="str">
            <v>004</v>
          </cell>
          <cell r="L172" t="str">
            <v>Nación</v>
          </cell>
          <cell r="M172" t="str">
            <v>10</v>
          </cell>
          <cell r="N172" t="str">
            <v>CSF</v>
          </cell>
          <cell r="W172">
            <v>0</v>
          </cell>
        </row>
        <row r="173">
          <cell r="A173" t="str">
            <v>21-10-00</v>
          </cell>
          <cell r="B173" t="str">
            <v>INSTITUTO DE PLANIFICACIÓN Y PROMOCIÓN DE SOLUCIONES  ENERGÉTICAS PARA LAS ZONAS NO INTERCONECTADAS - IPSE</v>
          </cell>
          <cell r="C173" t="str">
            <v>A-03-04-02-012</v>
          </cell>
          <cell r="D173" t="str">
            <v>A</v>
          </cell>
          <cell r="E173" t="str">
            <v>03</v>
          </cell>
          <cell r="F173" t="str">
            <v>04</v>
          </cell>
          <cell r="G173" t="str">
            <v>02</v>
          </cell>
          <cell r="H173" t="str">
            <v>012</v>
          </cell>
          <cell r="L173" t="str">
            <v>Nación</v>
          </cell>
          <cell r="M173" t="str">
            <v>10</v>
          </cell>
          <cell r="N173" t="str">
            <v>CSF</v>
          </cell>
          <cell r="W173">
            <v>13870060</v>
          </cell>
        </row>
        <row r="174">
          <cell r="A174" t="str">
            <v>21-10-00</v>
          </cell>
          <cell r="B174" t="str">
            <v>INSTITUTO DE PLANIFICACIÓN Y PROMOCIÓN DE SOLUCIONES  ENERGÉTICAS PARA LAS ZONAS NO INTERCONECTADAS - IPSE</v>
          </cell>
          <cell r="C174" t="str">
            <v>A-03-10</v>
          </cell>
          <cell r="D174" t="str">
            <v>A</v>
          </cell>
          <cell r="E174" t="str">
            <v>03</v>
          </cell>
          <cell r="F174" t="str">
            <v>10</v>
          </cell>
          <cell r="L174" t="str">
            <v>Propios</v>
          </cell>
          <cell r="M174" t="str">
            <v>21</v>
          </cell>
          <cell r="N174" t="str">
            <v>CSF</v>
          </cell>
          <cell r="W174">
            <v>1161458188.24</v>
          </cell>
        </row>
        <row r="175">
          <cell r="A175" t="str">
            <v>21-10-00</v>
          </cell>
          <cell r="B175" t="str">
            <v>INSTITUTO DE PLANIFICACIÓN Y PROMOCIÓN DE SOLUCIONES  ENERGÉTICAS PARA LAS ZONAS NO INTERCONECTADAS - IPSE</v>
          </cell>
          <cell r="C175" t="str">
            <v>A-05</v>
          </cell>
          <cell r="D175" t="str">
            <v>A</v>
          </cell>
          <cell r="E175" t="str">
            <v>05</v>
          </cell>
          <cell r="L175" t="str">
            <v>Nación</v>
          </cell>
          <cell r="M175" t="str">
            <v>10</v>
          </cell>
          <cell r="N175" t="str">
            <v>CSF</v>
          </cell>
          <cell r="W175">
            <v>0</v>
          </cell>
        </row>
        <row r="176">
          <cell r="A176" t="str">
            <v>21-10-00</v>
          </cell>
          <cell r="B176" t="str">
            <v>INSTITUTO DE PLANIFICACIÓN Y PROMOCIÓN DE SOLUCIONES  ENERGÉTICAS PARA LAS ZONAS NO INTERCONECTADAS - IPSE</v>
          </cell>
          <cell r="C176" t="str">
            <v>A-08-01</v>
          </cell>
          <cell r="D176" t="str">
            <v>A</v>
          </cell>
          <cell r="E176" t="str">
            <v>08</v>
          </cell>
          <cell r="F176" t="str">
            <v>01</v>
          </cell>
          <cell r="L176" t="str">
            <v>Nación</v>
          </cell>
          <cell r="M176" t="str">
            <v>10</v>
          </cell>
          <cell r="N176" t="str">
            <v>CSF</v>
          </cell>
          <cell r="W176">
            <v>189552156</v>
          </cell>
        </row>
        <row r="177">
          <cell r="A177" t="str">
            <v>21-10-00</v>
          </cell>
          <cell r="B177" t="str">
            <v>INSTITUTO DE PLANIFICACIÓN Y PROMOCIÓN DE SOLUCIONES  ENERGÉTICAS PARA LAS ZONAS NO INTERCONECTADAS - IPSE</v>
          </cell>
          <cell r="C177" t="str">
            <v>A-08-03</v>
          </cell>
          <cell r="D177" t="str">
            <v>A</v>
          </cell>
          <cell r="E177" t="str">
            <v>08</v>
          </cell>
          <cell r="F177" t="str">
            <v>03</v>
          </cell>
          <cell r="L177" t="str">
            <v>Nación</v>
          </cell>
          <cell r="M177" t="str">
            <v>10</v>
          </cell>
          <cell r="N177" t="str">
            <v>CSF</v>
          </cell>
          <cell r="W177">
            <v>0</v>
          </cell>
        </row>
        <row r="178">
          <cell r="A178" t="str">
            <v>21-10-00</v>
          </cell>
          <cell r="B178" t="str">
            <v>INSTITUTO DE PLANIFICACIÓN Y PROMOCIÓN DE SOLUCIONES  ENERGÉTICAS PARA LAS ZONAS NO INTERCONECTADAS - IPSE</v>
          </cell>
          <cell r="C178" t="str">
            <v>A-08-04-01</v>
          </cell>
          <cell r="D178" t="str">
            <v>A</v>
          </cell>
          <cell r="E178" t="str">
            <v>08</v>
          </cell>
          <cell r="F178" t="str">
            <v>04</v>
          </cell>
          <cell r="G178" t="str">
            <v>01</v>
          </cell>
          <cell r="L178" t="str">
            <v>Nación</v>
          </cell>
          <cell r="M178" t="str">
            <v>10</v>
          </cell>
          <cell r="N178" t="str">
            <v>CSF</v>
          </cell>
          <cell r="W178">
            <v>0</v>
          </cell>
        </row>
        <row r="179">
          <cell r="A179" t="str">
            <v>21-10-00</v>
          </cell>
          <cell r="B179" t="str">
            <v>INSTITUTO DE PLANIFICACIÓN Y PROMOCIÓN DE SOLUCIONES  ENERGÉTICAS PARA LAS ZONAS NO INTERCONECTADAS - IPSE</v>
          </cell>
          <cell r="C179" t="str">
            <v>A-08-04-01</v>
          </cell>
          <cell r="D179" t="str">
            <v>A</v>
          </cell>
          <cell r="E179" t="str">
            <v>08</v>
          </cell>
          <cell r="F179" t="str">
            <v>04</v>
          </cell>
          <cell r="G179" t="str">
            <v>01</v>
          </cell>
          <cell r="L179" t="str">
            <v>Nación</v>
          </cell>
          <cell r="M179" t="str">
            <v>10</v>
          </cell>
          <cell r="N179" t="str">
            <v>SSF</v>
          </cell>
          <cell r="W179">
            <v>359425292</v>
          </cell>
        </row>
        <row r="180">
          <cell r="A180" t="str">
            <v>21-10-00</v>
          </cell>
          <cell r="B180" t="str">
            <v>INSTITUTO DE PLANIFICACIÓN Y PROMOCIÓN DE SOLUCIONES  ENERGÉTICAS PARA LAS ZONAS NO INTERCONECTADAS - IPSE</v>
          </cell>
          <cell r="C180" t="str">
            <v>A-08-04-01</v>
          </cell>
          <cell r="D180" t="str">
            <v>A</v>
          </cell>
          <cell r="E180" t="str">
            <v>08</v>
          </cell>
          <cell r="F180" t="str">
            <v>04</v>
          </cell>
          <cell r="G180" t="str">
            <v>01</v>
          </cell>
          <cell r="L180" t="str">
            <v>Nación</v>
          </cell>
          <cell r="M180" t="str">
            <v>11</v>
          </cell>
          <cell r="N180" t="str">
            <v>SSF</v>
          </cell>
          <cell r="W180">
            <v>206083811</v>
          </cell>
        </row>
        <row r="181">
          <cell r="A181" t="str">
            <v>21-10-00</v>
          </cell>
          <cell r="B181" t="str">
            <v>INSTITUTO DE PLANIFICACIÓN Y PROMOCIÓN DE SOLUCIONES  ENERGÉTICAS PARA LAS ZONAS NO INTERCONECTADAS - IPSE</v>
          </cell>
          <cell r="C181" t="str">
            <v>B-10-04-01</v>
          </cell>
          <cell r="D181" t="str">
            <v>B</v>
          </cell>
          <cell r="E181" t="str">
            <v>10</v>
          </cell>
          <cell r="F181" t="str">
            <v>04</v>
          </cell>
          <cell r="G181" t="str">
            <v>01</v>
          </cell>
          <cell r="L181" t="str">
            <v>Nación</v>
          </cell>
          <cell r="M181" t="str">
            <v>11</v>
          </cell>
          <cell r="N181" t="str">
            <v>CSF</v>
          </cell>
          <cell r="W181">
            <v>378296524.51999998</v>
          </cell>
        </row>
        <row r="182">
          <cell r="A182" t="str">
            <v>21-10-00</v>
          </cell>
          <cell r="B182" t="str">
            <v>INSTITUTO DE PLANIFICACIÓN Y PROMOCIÓN DE SOLUCIONES  ENERGÉTICAS PARA LAS ZONAS NO INTERCONECTADAS - IPSE</v>
          </cell>
          <cell r="C182" t="str">
            <v>C-2102-1900-4</v>
          </cell>
          <cell r="D182" t="str">
            <v>C</v>
          </cell>
          <cell r="E182" t="str">
            <v>2102</v>
          </cell>
          <cell r="F182" t="str">
            <v>1900</v>
          </cell>
          <cell r="G182" t="str">
            <v>4</v>
          </cell>
          <cell r="L182" t="str">
            <v>Nación</v>
          </cell>
          <cell r="M182" t="str">
            <v>11</v>
          </cell>
          <cell r="N182" t="str">
            <v>CSF</v>
          </cell>
          <cell r="W182">
            <v>4604019492</v>
          </cell>
        </row>
        <row r="183">
          <cell r="A183" t="str">
            <v>21-10-00</v>
          </cell>
          <cell r="B183" t="str">
            <v>INSTITUTO DE PLANIFICACIÓN Y PROMOCIÓN DE SOLUCIONES  ENERGÉTICAS PARA LAS ZONAS NO INTERCONECTADAS - IPSE</v>
          </cell>
          <cell r="C183" t="str">
            <v>C-2102-1900-4</v>
          </cell>
          <cell r="D183" t="str">
            <v>C</v>
          </cell>
          <cell r="E183" t="str">
            <v>2102</v>
          </cell>
          <cell r="F183" t="str">
            <v>1900</v>
          </cell>
          <cell r="G183" t="str">
            <v>4</v>
          </cell>
          <cell r="L183" t="str">
            <v>Nación</v>
          </cell>
          <cell r="M183" t="str">
            <v>13</v>
          </cell>
          <cell r="N183" t="str">
            <v>CSF</v>
          </cell>
          <cell r="W183">
            <v>4200000000</v>
          </cell>
        </row>
        <row r="184">
          <cell r="A184" t="str">
            <v>21-10-00</v>
          </cell>
          <cell r="B184" t="str">
            <v>INSTITUTO DE PLANIFICACIÓN Y PROMOCIÓN DE SOLUCIONES  ENERGÉTICAS PARA LAS ZONAS NO INTERCONECTADAS - IPSE</v>
          </cell>
          <cell r="C184" t="str">
            <v>C-2102-1900-5</v>
          </cell>
          <cell r="D184" t="str">
            <v>C</v>
          </cell>
          <cell r="E184" t="str">
            <v>2102</v>
          </cell>
          <cell r="F184" t="str">
            <v>1900</v>
          </cell>
          <cell r="G184" t="str">
            <v>5</v>
          </cell>
          <cell r="L184" t="str">
            <v>Nación</v>
          </cell>
          <cell r="M184" t="str">
            <v>11</v>
          </cell>
          <cell r="N184" t="str">
            <v>CSF</v>
          </cell>
          <cell r="W184">
            <v>79458417175.339996</v>
          </cell>
        </row>
        <row r="185">
          <cell r="A185" t="str">
            <v>21-10-00</v>
          </cell>
          <cell r="B185" t="str">
            <v>INSTITUTO DE PLANIFICACIÓN Y PROMOCIÓN DE SOLUCIONES  ENERGÉTICAS PARA LAS ZONAS NO INTERCONECTADAS - IPSE</v>
          </cell>
          <cell r="C185" t="str">
            <v>C-2102-1900-5</v>
          </cell>
          <cell r="D185" t="str">
            <v>C</v>
          </cell>
          <cell r="E185" t="str">
            <v>2102</v>
          </cell>
          <cell r="F185" t="str">
            <v>1900</v>
          </cell>
          <cell r="G185" t="str">
            <v>5</v>
          </cell>
          <cell r="L185" t="str">
            <v>Nación</v>
          </cell>
          <cell r="M185" t="str">
            <v>13</v>
          </cell>
          <cell r="N185" t="str">
            <v>CSF</v>
          </cell>
          <cell r="W185">
            <v>138530329333</v>
          </cell>
        </row>
        <row r="186">
          <cell r="A186" t="str">
            <v>21-10-00</v>
          </cell>
          <cell r="B186" t="str">
            <v>INSTITUTO DE PLANIFICACIÓN Y PROMOCIÓN DE SOLUCIONES  ENERGÉTICAS PARA LAS ZONAS NO INTERCONECTADAS - IPSE</v>
          </cell>
          <cell r="C186" t="str">
            <v>C-2102-1900-6</v>
          </cell>
          <cell r="D186" t="str">
            <v>C</v>
          </cell>
          <cell r="E186" t="str">
            <v>2102</v>
          </cell>
          <cell r="F186" t="str">
            <v>1900</v>
          </cell>
          <cell r="G186" t="str">
            <v>6</v>
          </cell>
          <cell r="L186" t="str">
            <v>Nación</v>
          </cell>
          <cell r="M186" t="str">
            <v>11</v>
          </cell>
          <cell r="N186" t="str">
            <v>CSF</v>
          </cell>
          <cell r="W186">
            <v>745000047.39999998</v>
          </cell>
        </row>
        <row r="187">
          <cell r="A187" t="str">
            <v>21-10-00</v>
          </cell>
          <cell r="B187" t="str">
            <v>INSTITUTO DE PLANIFICACIÓN Y PROMOCIÓN DE SOLUCIONES  ENERGÉTICAS PARA LAS ZONAS NO INTERCONECTADAS - IPSE</v>
          </cell>
          <cell r="C187" t="str">
            <v>C-2102-1900-7</v>
          </cell>
          <cell r="D187" t="str">
            <v>C</v>
          </cell>
          <cell r="E187" t="str">
            <v>2102</v>
          </cell>
          <cell r="F187" t="str">
            <v>1900</v>
          </cell>
          <cell r="G187" t="str">
            <v>7</v>
          </cell>
          <cell r="L187" t="str">
            <v>Nación</v>
          </cell>
          <cell r="M187" t="str">
            <v>11</v>
          </cell>
          <cell r="N187" t="str">
            <v>CSF</v>
          </cell>
          <cell r="W187">
            <v>849764446.66999996</v>
          </cell>
        </row>
        <row r="188">
          <cell r="A188" t="str">
            <v>21-10-00</v>
          </cell>
          <cell r="B188" t="str">
            <v>INSTITUTO DE PLANIFICACIÓN Y PROMOCIÓN DE SOLUCIONES  ENERGÉTICAS PARA LAS ZONAS NO INTERCONECTADAS - IPSE</v>
          </cell>
          <cell r="C188" t="str">
            <v>C-2106-1900-1</v>
          </cell>
          <cell r="D188" t="str">
            <v>C</v>
          </cell>
          <cell r="E188" t="str">
            <v>2106</v>
          </cell>
          <cell r="F188" t="str">
            <v>1900</v>
          </cell>
          <cell r="G188" t="str">
            <v>1</v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>Nación</v>
          </cell>
          <cell r="M188" t="str">
            <v>11</v>
          </cell>
          <cell r="N188" t="str">
            <v>CSF</v>
          </cell>
          <cell r="W188">
            <v>1036525887.3099999</v>
          </cell>
        </row>
        <row r="189">
          <cell r="A189" t="str">
            <v>21-10-00</v>
          </cell>
          <cell r="B189" t="str">
            <v>INSTITUTO DE PLANIFICACIÓN Y PROMOCIÓN DE SOLUCIONES  ENERGÉTICAS PARA LAS ZONAS NO INTERCONECTADAS - IPSE</v>
          </cell>
          <cell r="C189" t="str">
            <v>C-2199-1900-5</v>
          </cell>
          <cell r="D189" t="str">
            <v>C</v>
          </cell>
          <cell r="E189" t="str">
            <v>2199</v>
          </cell>
          <cell r="F189" t="str">
            <v>1900</v>
          </cell>
          <cell r="G189" t="str">
            <v>5</v>
          </cell>
          <cell r="L189" t="str">
            <v>Nación</v>
          </cell>
          <cell r="M189" t="str">
            <v>11</v>
          </cell>
          <cell r="N189" t="str">
            <v>CSF</v>
          </cell>
          <cell r="W189">
            <v>1563892564.01</v>
          </cell>
        </row>
        <row r="190">
          <cell r="A190" t="str">
            <v>21-10-00</v>
          </cell>
          <cell r="B190" t="str">
            <v>INSTITUTO DE PLANIFICACIÓN Y PROMOCIÓN DE SOLUCIONES  ENERGÉTICAS PARA LAS ZONAS NO INTERCONECTADAS - IPSE</v>
          </cell>
          <cell r="C190" t="str">
            <v>C-2199-1900-6</v>
          </cell>
          <cell r="D190" t="str">
            <v>C</v>
          </cell>
          <cell r="E190" t="str">
            <v>2199</v>
          </cell>
          <cell r="F190" t="str">
            <v>1900</v>
          </cell>
          <cell r="G190" t="str">
            <v>6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>Nación</v>
          </cell>
          <cell r="M190" t="str">
            <v>11</v>
          </cell>
          <cell r="N190" t="str">
            <v>CSF</v>
          </cell>
          <cell r="W190">
            <v>3445633177.6599998</v>
          </cell>
        </row>
        <row r="191">
          <cell r="A191" t="str">
            <v>21-11-00</v>
          </cell>
          <cell r="B191" t="str">
            <v>AGENCIA NACIONAL DE HIDROCARBUROS - ANH</v>
          </cell>
          <cell r="C191" t="str">
            <v>A-01-01-01</v>
          </cell>
          <cell r="D191" t="str">
            <v>A</v>
          </cell>
          <cell r="E191" t="str">
            <v>01</v>
          </cell>
          <cell r="F191" t="str">
            <v>01</v>
          </cell>
          <cell r="G191" t="str">
            <v>01</v>
          </cell>
          <cell r="L191" t="str">
            <v>Propios</v>
          </cell>
          <cell r="M191" t="str">
            <v>20</v>
          </cell>
          <cell r="N191" t="str">
            <v>CSF</v>
          </cell>
          <cell r="W191">
            <v>20332907619</v>
          </cell>
        </row>
        <row r="192">
          <cell r="A192" t="str">
            <v>21-11-00</v>
          </cell>
          <cell r="B192" t="str">
            <v>AGENCIA NACIONAL DE HIDROCARBUROS - ANH</v>
          </cell>
          <cell r="C192" t="str">
            <v>A-01-01-02</v>
          </cell>
          <cell r="D192" t="str">
            <v>A</v>
          </cell>
          <cell r="E192" t="str">
            <v>01</v>
          </cell>
          <cell r="F192" t="str">
            <v>01</v>
          </cell>
          <cell r="G192" t="str">
            <v>02</v>
          </cell>
          <cell r="L192" t="str">
            <v>Propios</v>
          </cell>
          <cell r="M192" t="str">
            <v>20</v>
          </cell>
          <cell r="N192" t="str">
            <v>CSF</v>
          </cell>
          <cell r="W192">
            <v>7494332459</v>
          </cell>
        </row>
        <row r="193">
          <cell r="A193" t="str">
            <v>21-11-00</v>
          </cell>
          <cell r="B193" t="str">
            <v>AGENCIA NACIONAL DE HIDROCARBUROS - ANH</v>
          </cell>
          <cell r="C193" t="str">
            <v>A-01-01-03</v>
          </cell>
          <cell r="D193" t="str">
            <v>A</v>
          </cell>
          <cell r="E193" t="str">
            <v>01</v>
          </cell>
          <cell r="F193" t="str">
            <v>01</v>
          </cell>
          <cell r="G193" t="str">
            <v>03</v>
          </cell>
          <cell r="L193" t="str">
            <v>Propios</v>
          </cell>
          <cell r="M193" t="str">
            <v>20</v>
          </cell>
          <cell r="N193" t="str">
            <v>CSF</v>
          </cell>
          <cell r="W193">
            <v>2027172420</v>
          </cell>
        </row>
        <row r="194">
          <cell r="A194" t="str">
            <v>21-11-00</v>
          </cell>
          <cell r="B194" t="str">
            <v>AGENCIA NACIONAL DE HIDROCARBUROS - ANH</v>
          </cell>
          <cell r="C194" t="str">
            <v>A-01-01-04</v>
          </cell>
          <cell r="D194" t="str">
            <v>A</v>
          </cell>
          <cell r="E194" t="str">
            <v>01</v>
          </cell>
          <cell r="F194" t="str">
            <v>01</v>
          </cell>
          <cell r="G194" t="str">
            <v>04</v>
          </cell>
          <cell r="L194" t="str">
            <v>Propios</v>
          </cell>
          <cell r="M194" t="str">
            <v>20</v>
          </cell>
          <cell r="N194" t="str">
            <v>CSF</v>
          </cell>
          <cell r="W194">
            <v>0</v>
          </cell>
        </row>
        <row r="195">
          <cell r="A195" t="str">
            <v>21-11-00</v>
          </cell>
          <cell r="B195" t="str">
            <v>AGENCIA NACIONAL DE HIDROCARBUROS - ANH</v>
          </cell>
          <cell r="C195" t="str">
            <v>A-02</v>
          </cell>
          <cell r="D195" t="str">
            <v>A</v>
          </cell>
          <cell r="E195" t="str">
            <v>02</v>
          </cell>
          <cell r="L195" t="str">
            <v>Propios</v>
          </cell>
          <cell r="M195" t="str">
            <v>20</v>
          </cell>
          <cell r="N195" t="str">
            <v>CSF</v>
          </cell>
          <cell r="W195">
            <v>8361610283.5100002</v>
          </cell>
        </row>
        <row r="196">
          <cell r="A196" t="str">
            <v>21-11-00</v>
          </cell>
          <cell r="B196" t="str">
            <v>AGENCIA NACIONAL DE HIDROCARBUROS - ANH</v>
          </cell>
          <cell r="C196" t="str">
            <v>A-03-03-01-002</v>
          </cell>
          <cell r="D196" t="str">
            <v>A</v>
          </cell>
          <cell r="E196" t="str">
            <v>03</v>
          </cell>
          <cell r="F196" t="str">
            <v>03</v>
          </cell>
          <cell r="G196" t="str">
            <v>01</v>
          </cell>
          <cell r="H196" t="str">
            <v>002</v>
          </cell>
          <cell r="L196" t="str">
            <v>Propios</v>
          </cell>
          <cell r="M196" t="str">
            <v>20</v>
          </cell>
          <cell r="N196" t="str">
            <v>CSF</v>
          </cell>
          <cell r="W196">
            <v>8340883559</v>
          </cell>
        </row>
        <row r="197">
          <cell r="A197" t="str">
            <v>21-11-00</v>
          </cell>
          <cell r="B197" t="str">
            <v>AGENCIA NACIONAL DE HIDROCARBUROS - ANH</v>
          </cell>
          <cell r="C197" t="str">
            <v>A-03-03-01-999</v>
          </cell>
          <cell r="D197" t="str">
            <v>A</v>
          </cell>
          <cell r="E197" t="str">
            <v>03</v>
          </cell>
          <cell r="F197" t="str">
            <v>03</v>
          </cell>
          <cell r="G197" t="str">
            <v>01</v>
          </cell>
          <cell r="H197" t="str">
            <v>999</v>
          </cell>
          <cell r="L197" t="str">
            <v>Propios</v>
          </cell>
          <cell r="M197" t="str">
            <v>20</v>
          </cell>
          <cell r="N197" t="str">
            <v>CSF</v>
          </cell>
          <cell r="W197">
            <v>0</v>
          </cell>
        </row>
        <row r="198">
          <cell r="A198" t="str">
            <v>21-11-00</v>
          </cell>
          <cell r="B198" t="str">
            <v>AGENCIA NACIONAL DE HIDROCARBUROS - ANH</v>
          </cell>
          <cell r="C198" t="str">
            <v>A-03-03-04-006</v>
          </cell>
          <cell r="D198" t="str">
            <v>A</v>
          </cell>
          <cell r="E198" t="str">
            <v>03</v>
          </cell>
          <cell r="F198" t="str">
            <v>03</v>
          </cell>
          <cell r="G198" t="str">
            <v>04</v>
          </cell>
          <cell r="H198" t="str">
            <v>006</v>
          </cell>
          <cell r="L198" t="str">
            <v>Propios</v>
          </cell>
          <cell r="M198" t="str">
            <v>21</v>
          </cell>
          <cell r="N198" t="str">
            <v>CSF</v>
          </cell>
          <cell r="W198">
            <v>497273736000</v>
          </cell>
        </row>
        <row r="199">
          <cell r="A199" t="str">
            <v>21-11-00</v>
          </cell>
          <cell r="B199" t="str">
            <v>AGENCIA NACIONAL DE HIDROCARBUROS - ANH</v>
          </cell>
          <cell r="C199" t="str">
            <v>A-03-04-02-012</v>
          </cell>
          <cell r="D199" t="str">
            <v>A</v>
          </cell>
          <cell r="E199" t="str">
            <v>03</v>
          </cell>
          <cell r="F199" t="str">
            <v>04</v>
          </cell>
          <cell r="G199" t="str">
            <v>02</v>
          </cell>
          <cell r="H199" t="str">
            <v>012</v>
          </cell>
          <cell r="L199" t="str">
            <v>Propios</v>
          </cell>
          <cell r="M199" t="str">
            <v>20</v>
          </cell>
          <cell r="N199" t="str">
            <v>CSF</v>
          </cell>
          <cell r="W199">
            <v>53427604</v>
          </cell>
        </row>
        <row r="200">
          <cell r="A200" t="str">
            <v>21-11-00</v>
          </cell>
          <cell r="B200" t="str">
            <v>AGENCIA NACIONAL DE HIDROCARBUROS - ANH</v>
          </cell>
          <cell r="C200" t="str">
            <v>A-03-10</v>
          </cell>
          <cell r="D200" t="str">
            <v>A</v>
          </cell>
          <cell r="E200" t="str">
            <v>03</v>
          </cell>
          <cell r="F200" t="str">
            <v>10</v>
          </cell>
          <cell r="L200" t="str">
            <v>Propios</v>
          </cell>
          <cell r="M200" t="str">
            <v>20</v>
          </cell>
          <cell r="N200" t="str">
            <v>CSF</v>
          </cell>
          <cell r="W200">
            <v>205028488.93000001</v>
          </cell>
        </row>
        <row r="201">
          <cell r="A201" t="str">
            <v>21-11-00</v>
          </cell>
          <cell r="B201" t="str">
            <v>AGENCIA NACIONAL DE HIDROCARBUROS - ANH</v>
          </cell>
          <cell r="C201" t="str">
            <v>A-05</v>
          </cell>
          <cell r="D201" t="str">
            <v>A</v>
          </cell>
          <cell r="E201" t="str">
            <v>05</v>
          </cell>
          <cell r="L201" t="str">
            <v>Propios</v>
          </cell>
          <cell r="M201" t="str">
            <v>20</v>
          </cell>
          <cell r="N201" t="str">
            <v>CSF</v>
          </cell>
          <cell r="W201">
            <v>33323690300.09</v>
          </cell>
        </row>
        <row r="202">
          <cell r="A202" t="str">
            <v>21-11-00</v>
          </cell>
          <cell r="B202" t="str">
            <v>AGENCIA NACIONAL DE HIDROCARBUROS - ANH</v>
          </cell>
          <cell r="C202" t="str">
            <v>A-08-01</v>
          </cell>
          <cell r="D202" t="str">
            <v>A</v>
          </cell>
          <cell r="E202" t="str">
            <v>08</v>
          </cell>
          <cell r="F202" t="str">
            <v>01</v>
          </cell>
          <cell r="L202" t="str">
            <v>Propios</v>
          </cell>
          <cell r="M202" t="str">
            <v>20</v>
          </cell>
          <cell r="N202" t="str">
            <v>CSF</v>
          </cell>
          <cell r="W202">
            <v>253097000</v>
          </cell>
        </row>
        <row r="203">
          <cell r="A203" t="str">
            <v>21-11-00</v>
          </cell>
          <cell r="B203" t="str">
            <v>AGENCIA NACIONAL DE HIDROCARBUROS - ANH</v>
          </cell>
          <cell r="C203" t="str">
            <v>A-08-04-01</v>
          </cell>
          <cell r="D203" t="str">
            <v>A</v>
          </cell>
          <cell r="E203" t="str">
            <v>08</v>
          </cell>
          <cell r="F203" t="str">
            <v>04</v>
          </cell>
          <cell r="G203" t="str">
            <v>01</v>
          </cell>
          <cell r="L203" t="str">
            <v>Propios</v>
          </cell>
          <cell r="M203" t="str">
            <v>20</v>
          </cell>
          <cell r="N203" t="str">
            <v>CSF</v>
          </cell>
          <cell r="W203">
            <v>1927785576</v>
          </cell>
        </row>
        <row r="204">
          <cell r="A204" t="str">
            <v>21-11-00</v>
          </cell>
          <cell r="B204" t="str">
            <v>AGENCIA NACIONAL DE HIDROCARBUROS - ANH</v>
          </cell>
          <cell r="C204" t="str">
            <v>B-10-04-01</v>
          </cell>
          <cell r="D204" t="str">
            <v>B</v>
          </cell>
          <cell r="E204" t="str">
            <v>10</v>
          </cell>
          <cell r="F204" t="str">
            <v>04</v>
          </cell>
          <cell r="G204" t="str">
            <v>01</v>
          </cell>
          <cell r="L204" t="str">
            <v>Propios</v>
          </cell>
          <cell r="M204" t="str">
            <v>20</v>
          </cell>
          <cell r="N204" t="str">
            <v>CSF</v>
          </cell>
          <cell r="W204">
            <v>1112621224.78</v>
          </cell>
        </row>
        <row r="205">
          <cell r="A205" t="str">
            <v>21-11-00</v>
          </cell>
          <cell r="B205" t="str">
            <v>AGENCIA NACIONAL DE HIDROCARBUROS - ANH</v>
          </cell>
          <cell r="C205" t="str">
            <v>C-2103-1900-4</v>
          </cell>
          <cell r="D205" t="str">
            <v>C</v>
          </cell>
          <cell r="E205" t="str">
            <v>2103</v>
          </cell>
          <cell r="F205" t="str">
            <v>1900</v>
          </cell>
          <cell r="G205" t="str">
            <v>4</v>
          </cell>
          <cell r="L205" t="str">
            <v>Propios</v>
          </cell>
          <cell r="M205" t="str">
            <v>20</v>
          </cell>
          <cell r="N205" t="str">
            <v>CSF</v>
          </cell>
          <cell r="W205">
            <v>5012263869.0600004</v>
          </cell>
        </row>
        <row r="206">
          <cell r="A206" t="str">
            <v>21-11-00</v>
          </cell>
          <cell r="B206" t="str">
            <v>AGENCIA NACIONAL DE HIDROCARBUROS - ANH</v>
          </cell>
          <cell r="C206" t="str">
            <v>C-2103-1900-5</v>
          </cell>
          <cell r="D206" t="str">
            <v>C</v>
          </cell>
          <cell r="E206" t="str">
            <v>2103</v>
          </cell>
          <cell r="F206" t="str">
            <v>1900</v>
          </cell>
          <cell r="G206" t="str">
            <v>5</v>
          </cell>
          <cell r="L206" t="str">
            <v>Propios</v>
          </cell>
          <cell r="M206" t="str">
            <v>20</v>
          </cell>
          <cell r="N206" t="str">
            <v>CSF</v>
          </cell>
          <cell r="W206">
            <v>29808470064</v>
          </cell>
        </row>
        <row r="207">
          <cell r="A207" t="str">
            <v>21-11-00</v>
          </cell>
          <cell r="B207" t="str">
            <v>AGENCIA NACIONAL DE HIDROCARBUROS - ANH</v>
          </cell>
          <cell r="C207" t="str">
            <v>C-2103-1900-6</v>
          </cell>
          <cell r="D207" t="str">
            <v>C</v>
          </cell>
          <cell r="E207" t="str">
            <v>2103</v>
          </cell>
          <cell r="F207" t="str">
            <v>1900</v>
          </cell>
          <cell r="G207" t="str">
            <v>6</v>
          </cell>
          <cell r="L207" t="str">
            <v>Propios</v>
          </cell>
          <cell r="M207" t="str">
            <v>20</v>
          </cell>
          <cell r="N207" t="str">
            <v>CSF</v>
          </cell>
          <cell r="W207">
            <v>4413259060</v>
          </cell>
        </row>
        <row r="208">
          <cell r="A208" t="str">
            <v>21-11-00</v>
          </cell>
          <cell r="B208" t="str">
            <v>AGENCIA NACIONAL DE HIDROCARBUROS - ANH</v>
          </cell>
          <cell r="C208" t="str">
            <v>C-2106-1900-2</v>
          </cell>
          <cell r="D208" t="str">
            <v>C</v>
          </cell>
          <cell r="E208" t="str">
            <v>2106</v>
          </cell>
          <cell r="F208" t="str">
            <v>1900</v>
          </cell>
          <cell r="G208" t="str">
            <v>2</v>
          </cell>
          <cell r="L208" t="str">
            <v>Propios</v>
          </cell>
          <cell r="M208" t="str">
            <v>20</v>
          </cell>
          <cell r="N208" t="str">
            <v>CSF</v>
          </cell>
          <cell r="W208">
            <v>42673495314.410004</v>
          </cell>
        </row>
        <row r="209">
          <cell r="A209" t="str">
            <v>21-11-00</v>
          </cell>
          <cell r="B209" t="str">
            <v>AGENCIA NACIONAL DE HIDROCARBUROS - ANH</v>
          </cell>
          <cell r="C209" t="str">
            <v>C-2106-1900-2</v>
          </cell>
          <cell r="D209" t="str">
            <v>C</v>
          </cell>
          <cell r="E209" t="str">
            <v>2106</v>
          </cell>
          <cell r="F209" t="str">
            <v>1900</v>
          </cell>
          <cell r="G209" t="str">
            <v>2</v>
          </cell>
          <cell r="L209" t="str">
            <v>Propios</v>
          </cell>
          <cell r="M209" t="str">
            <v>21</v>
          </cell>
          <cell r="N209" t="str">
            <v>CSF</v>
          </cell>
          <cell r="W209">
            <v>118548902724</v>
          </cell>
        </row>
        <row r="210">
          <cell r="A210" t="str">
            <v>21-11-00</v>
          </cell>
          <cell r="B210" t="str">
            <v>AGENCIA NACIONAL DE HIDROCARBUROS - ANH</v>
          </cell>
          <cell r="C210" t="str">
            <v>C-2199-1900-2</v>
          </cell>
          <cell r="D210" t="str">
            <v>C</v>
          </cell>
          <cell r="E210" t="str">
            <v>2199</v>
          </cell>
          <cell r="F210" t="str">
            <v>1900</v>
          </cell>
          <cell r="G210" t="str">
            <v>2</v>
          </cell>
          <cell r="L210" t="str">
            <v>Propios</v>
          </cell>
          <cell r="M210" t="str">
            <v>20</v>
          </cell>
          <cell r="N210" t="str">
            <v>CSF</v>
          </cell>
          <cell r="W210">
            <v>6444413223.46</v>
          </cell>
        </row>
        <row r="211">
          <cell r="A211" t="str">
            <v>21-12-00</v>
          </cell>
          <cell r="B211" t="str">
            <v>AGENCIA NACIONAL DE MINERÍA - ANM</v>
          </cell>
          <cell r="C211" t="str">
            <v>A-01-01-01</v>
          </cell>
          <cell r="D211" t="str">
            <v>A</v>
          </cell>
          <cell r="E211" t="str">
            <v>01</v>
          </cell>
          <cell r="F211" t="str">
            <v>01</v>
          </cell>
          <cell r="G211" t="str">
            <v>01</v>
          </cell>
          <cell r="L211" t="str">
            <v>Nación</v>
          </cell>
          <cell r="M211" t="str">
            <v>10</v>
          </cell>
          <cell r="N211" t="str">
            <v>CSF</v>
          </cell>
          <cell r="W211">
            <v>13206111514</v>
          </cell>
        </row>
        <row r="212">
          <cell r="A212" t="str">
            <v>21-12-00</v>
          </cell>
          <cell r="B212" t="str">
            <v>AGENCIA NACIONAL DE MINERÍA - ANM</v>
          </cell>
          <cell r="C212" t="str">
            <v>A-01-01-01</v>
          </cell>
          <cell r="D212" t="str">
            <v>A</v>
          </cell>
          <cell r="E212" t="str">
            <v>01</v>
          </cell>
          <cell r="F212" t="str">
            <v>01</v>
          </cell>
          <cell r="G212" t="str">
            <v>01</v>
          </cell>
          <cell r="L212" t="str">
            <v>Propios</v>
          </cell>
          <cell r="M212" t="str">
            <v>20</v>
          </cell>
          <cell r="N212" t="str">
            <v>CSF</v>
          </cell>
          <cell r="W212">
            <v>14098135255</v>
          </cell>
        </row>
        <row r="213">
          <cell r="A213" t="str">
            <v>21-12-00</v>
          </cell>
          <cell r="B213" t="str">
            <v>AGENCIA NACIONAL DE MINERÍA - ANM</v>
          </cell>
          <cell r="C213" t="str">
            <v>A-01-01-01</v>
          </cell>
          <cell r="D213" t="str">
            <v>A</v>
          </cell>
          <cell r="E213" t="str">
            <v>01</v>
          </cell>
          <cell r="F213" t="str">
            <v>01</v>
          </cell>
          <cell r="G213" t="str">
            <v>01</v>
          </cell>
          <cell r="L213" t="str">
            <v>Propios</v>
          </cell>
          <cell r="M213" t="str">
            <v>21</v>
          </cell>
          <cell r="N213" t="str">
            <v>CSF</v>
          </cell>
          <cell r="W213">
            <v>338490985</v>
          </cell>
        </row>
        <row r="214">
          <cell r="A214" t="str">
            <v>21-12-00</v>
          </cell>
          <cell r="B214" t="str">
            <v>AGENCIA NACIONAL DE MINERÍA - ANM</v>
          </cell>
          <cell r="C214" t="str">
            <v>A-01-01-02</v>
          </cell>
          <cell r="D214" t="str">
            <v>A</v>
          </cell>
          <cell r="E214" t="str">
            <v>01</v>
          </cell>
          <cell r="F214" t="str">
            <v>01</v>
          </cell>
          <cell r="G214" t="str">
            <v>02</v>
          </cell>
          <cell r="L214" t="str">
            <v>Nación</v>
          </cell>
          <cell r="M214" t="str">
            <v>10</v>
          </cell>
          <cell r="N214" t="str">
            <v>CSF</v>
          </cell>
          <cell r="W214">
            <v>3436171528</v>
          </cell>
        </row>
        <row r="215">
          <cell r="A215" t="str">
            <v>21-12-00</v>
          </cell>
          <cell r="B215" t="str">
            <v>AGENCIA NACIONAL DE MINERÍA - ANM</v>
          </cell>
          <cell r="C215" t="str">
            <v>A-01-01-02</v>
          </cell>
          <cell r="D215" t="str">
            <v>A</v>
          </cell>
          <cell r="E215" t="str">
            <v>01</v>
          </cell>
          <cell r="F215" t="str">
            <v>01</v>
          </cell>
          <cell r="G215" t="str">
            <v>02</v>
          </cell>
          <cell r="L215" t="str">
            <v>Propios</v>
          </cell>
          <cell r="M215" t="str">
            <v>20</v>
          </cell>
          <cell r="N215" t="str">
            <v>CSF</v>
          </cell>
          <cell r="W215">
            <v>6751104946</v>
          </cell>
        </row>
        <row r="216">
          <cell r="A216" t="str">
            <v>21-12-00</v>
          </cell>
          <cell r="B216" t="str">
            <v>AGENCIA NACIONAL DE MINERÍA - ANM</v>
          </cell>
          <cell r="C216" t="str">
            <v>A-01-01-02</v>
          </cell>
          <cell r="D216" t="str">
            <v>A</v>
          </cell>
          <cell r="E216" t="str">
            <v>01</v>
          </cell>
          <cell r="F216" t="str">
            <v>01</v>
          </cell>
          <cell r="G216" t="str">
            <v>02</v>
          </cell>
          <cell r="L216" t="str">
            <v>Propios</v>
          </cell>
          <cell r="M216" t="str">
            <v>21</v>
          </cell>
          <cell r="N216" t="str">
            <v>CSF</v>
          </cell>
          <cell r="W216">
            <v>269819769</v>
          </cell>
        </row>
        <row r="217">
          <cell r="A217" t="str">
            <v>21-12-00</v>
          </cell>
          <cell r="B217" t="str">
            <v>AGENCIA NACIONAL DE MINERÍA - ANM</v>
          </cell>
          <cell r="C217" t="str">
            <v>A-01-01-03</v>
          </cell>
          <cell r="D217" t="str">
            <v>A</v>
          </cell>
          <cell r="E217" t="str">
            <v>01</v>
          </cell>
          <cell r="F217" t="str">
            <v>01</v>
          </cell>
          <cell r="G217" t="str">
            <v>03</v>
          </cell>
          <cell r="L217" t="str">
            <v>Nación</v>
          </cell>
          <cell r="M217" t="str">
            <v>10</v>
          </cell>
          <cell r="N217" t="str">
            <v>CSF</v>
          </cell>
          <cell r="W217">
            <v>719217332</v>
          </cell>
        </row>
        <row r="218">
          <cell r="A218" t="str">
            <v>21-12-00</v>
          </cell>
          <cell r="B218" t="str">
            <v>AGENCIA NACIONAL DE MINERÍA - ANM</v>
          </cell>
          <cell r="C218" t="str">
            <v>A-01-01-03</v>
          </cell>
          <cell r="D218" t="str">
            <v>A</v>
          </cell>
          <cell r="E218" t="str">
            <v>01</v>
          </cell>
          <cell r="F218" t="str">
            <v>01</v>
          </cell>
          <cell r="G218" t="str">
            <v>03</v>
          </cell>
          <cell r="L218" t="str">
            <v>Propios</v>
          </cell>
          <cell r="M218" t="str">
            <v>20</v>
          </cell>
          <cell r="N218" t="str">
            <v>CSF</v>
          </cell>
          <cell r="W218">
            <v>2614606284</v>
          </cell>
        </row>
        <row r="219">
          <cell r="A219" t="str">
            <v>21-12-00</v>
          </cell>
          <cell r="B219" t="str">
            <v>AGENCIA NACIONAL DE MINERÍA - ANM</v>
          </cell>
          <cell r="C219" t="str">
            <v>A-01-01-04</v>
          </cell>
          <cell r="D219" t="str">
            <v>A</v>
          </cell>
          <cell r="E219" t="str">
            <v>01</v>
          </cell>
          <cell r="F219" t="str">
            <v>01</v>
          </cell>
          <cell r="G219" t="str">
            <v>04</v>
          </cell>
          <cell r="L219" t="str">
            <v>Propios</v>
          </cell>
          <cell r="M219" t="str">
            <v>20</v>
          </cell>
          <cell r="N219" t="str">
            <v>CSF</v>
          </cell>
          <cell r="W219">
            <v>0</v>
          </cell>
        </row>
        <row r="220">
          <cell r="A220" t="str">
            <v>21-12-00</v>
          </cell>
          <cell r="B220" t="str">
            <v>AGENCIA NACIONAL DE MINERÍA - ANM</v>
          </cell>
          <cell r="C220" t="str">
            <v>A-02</v>
          </cell>
          <cell r="D220" t="str">
            <v>A</v>
          </cell>
          <cell r="E220" t="str">
            <v>02</v>
          </cell>
          <cell r="L220" t="str">
            <v>Nación</v>
          </cell>
          <cell r="M220" t="str">
            <v>10</v>
          </cell>
          <cell r="N220" t="str">
            <v>CSF</v>
          </cell>
          <cell r="W220">
            <v>17717504802.830002</v>
          </cell>
        </row>
        <row r="221">
          <cell r="A221" t="str">
            <v>21-12-00</v>
          </cell>
          <cell r="B221" t="str">
            <v>AGENCIA NACIONAL DE MINERÍA - ANM</v>
          </cell>
          <cell r="C221" t="str">
            <v>A-02</v>
          </cell>
          <cell r="D221" t="str">
            <v>A</v>
          </cell>
          <cell r="E221" t="str">
            <v>02</v>
          </cell>
          <cell r="L221" t="str">
            <v>Propios</v>
          </cell>
          <cell r="M221" t="str">
            <v>20</v>
          </cell>
          <cell r="N221" t="str">
            <v>CSF</v>
          </cell>
          <cell r="W221">
            <v>12546866.25</v>
          </cell>
        </row>
        <row r="222">
          <cell r="A222" t="str">
            <v>21-12-00</v>
          </cell>
          <cell r="B222" t="str">
            <v>AGENCIA NACIONAL DE MINERÍA - ANM</v>
          </cell>
          <cell r="C222" t="str">
            <v>A-02</v>
          </cell>
          <cell r="D222" t="str">
            <v>A</v>
          </cell>
          <cell r="E222" t="str">
            <v>02</v>
          </cell>
          <cell r="L222" t="str">
            <v>Propios</v>
          </cell>
          <cell r="M222" t="str">
            <v>21</v>
          </cell>
          <cell r="N222" t="str">
            <v>CSF</v>
          </cell>
          <cell r="W222">
            <v>2549691650.73</v>
          </cell>
        </row>
        <row r="223">
          <cell r="A223" t="str">
            <v>21-12-00</v>
          </cell>
          <cell r="B223" t="str">
            <v>AGENCIA NACIONAL DE MINERÍA - ANM</v>
          </cell>
          <cell r="C223" t="str">
            <v>A-03-03-01-002</v>
          </cell>
          <cell r="D223" t="str">
            <v>A</v>
          </cell>
          <cell r="E223" t="str">
            <v>03</v>
          </cell>
          <cell r="F223" t="str">
            <v>03</v>
          </cell>
          <cell r="G223" t="str">
            <v>01</v>
          </cell>
          <cell r="H223" t="str">
            <v>002</v>
          </cell>
          <cell r="L223" t="str">
            <v>Nación</v>
          </cell>
          <cell r="M223" t="str">
            <v>10</v>
          </cell>
          <cell r="N223" t="str">
            <v>CSF</v>
          </cell>
          <cell r="W223">
            <v>8340883559</v>
          </cell>
        </row>
        <row r="224">
          <cell r="A224" t="str">
            <v>21-12-00</v>
          </cell>
          <cell r="B224" t="str">
            <v>AGENCIA NACIONAL DE MINERÍA - ANM</v>
          </cell>
          <cell r="C224" t="str">
            <v>A-03-03-01-999</v>
          </cell>
          <cell r="D224" t="str">
            <v>A</v>
          </cell>
          <cell r="E224" t="str">
            <v>03</v>
          </cell>
          <cell r="F224" t="str">
            <v>03</v>
          </cell>
          <cell r="G224" t="str">
            <v>01</v>
          </cell>
          <cell r="H224" t="str">
            <v>999</v>
          </cell>
          <cell r="L224" t="str">
            <v>Propios</v>
          </cell>
          <cell r="M224" t="str">
            <v>21</v>
          </cell>
          <cell r="N224" t="str">
            <v>CSF</v>
          </cell>
          <cell r="W224">
            <v>0</v>
          </cell>
        </row>
        <row r="225">
          <cell r="A225" t="str">
            <v>21-12-00</v>
          </cell>
          <cell r="B225" t="str">
            <v>AGENCIA NACIONAL DE MINERÍA - ANM</v>
          </cell>
          <cell r="C225" t="str">
            <v>A-03-04-02-012</v>
          </cell>
          <cell r="D225" t="str">
            <v>A</v>
          </cell>
          <cell r="E225" t="str">
            <v>03</v>
          </cell>
          <cell r="F225" t="str">
            <v>04</v>
          </cell>
          <cell r="G225" t="str">
            <v>02</v>
          </cell>
          <cell r="H225" t="str">
            <v>012</v>
          </cell>
          <cell r="L225" t="str">
            <v>Nación</v>
          </cell>
          <cell r="M225" t="str">
            <v>10</v>
          </cell>
          <cell r="N225" t="str">
            <v>CSF</v>
          </cell>
          <cell r="W225">
            <v>40567088</v>
          </cell>
        </row>
        <row r="226">
          <cell r="A226" t="str">
            <v>21-12-00</v>
          </cell>
          <cell r="B226" t="str">
            <v>AGENCIA NACIONAL DE MINERÍA - ANM</v>
          </cell>
          <cell r="C226" t="str">
            <v>A-03-10</v>
          </cell>
          <cell r="D226" t="str">
            <v>A</v>
          </cell>
          <cell r="E226" t="str">
            <v>03</v>
          </cell>
          <cell r="F226" t="str">
            <v>10</v>
          </cell>
          <cell r="L226" t="str">
            <v>Nación</v>
          </cell>
          <cell r="M226" t="str">
            <v>10</v>
          </cell>
          <cell r="N226" t="str">
            <v>CSF</v>
          </cell>
          <cell r="W226">
            <v>0</v>
          </cell>
        </row>
        <row r="227">
          <cell r="A227" t="str">
            <v>21-12-00</v>
          </cell>
          <cell r="B227" t="str">
            <v>AGENCIA NACIONAL DE MINERÍA - ANM</v>
          </cell>
          <cell r="C227" t="str">
            <v>A-08-01</v>
          </cell>
          <cell r="D227" t="str">
            <v>A</v>
          </cell>
          <cell r="E227" t="str">
            <v>08</v>
          </cell>
          <cell r="F227" t="str">
            <v>01</v>
          </cell>
          <cell r="L227" t="str">
            <v>Nación</v>
          </cell>
          <cell r="M227" t="str">
            <v>10</v>
          </cell>
          <cell r="N227" t="str">
            <v>CSF</v>
          </cell>
          <cell r="W227">
            <v>44305382</v>
          </cell>
        </row>
        <row r="228">
          <cell r="A228" t="str">
            <v>21-12-00</v>
          </cell>
          <cell r="B228" t="str">
            <v>AGENCIA NACIONAL DE MINERÍA - ANM</v>
          </cell>
          <cell r="C228" t="str">
            <v>A-08-03</v>
          </cell>
          <cell r="D228" t="str">
            <v>A</v>
          </cell>
          <cell r="E228" t="str">
            <v>08</v>
          </cell>
          <cell r="F228" t="str">
            <v>03</v>
          </cell>
          <cell r="L228" t="str">
            <v>Nación</v>
          </cell>
          <cell r="M228" t="str">
            <v>10</v>
          </cell>
          <cell r="N228" t="str">
            <v>CSF</v>
          </cell>
          <cell r="W228">
            <v>0</v>
          </cell>
        </row>
        <row r="229">
          <cell r="A229" t="str">
            <v>21-12-00</v>
          </cell>
          <cell r="B229" t="str">
            <v>AGENCIA NACIONAL DE MINERÍA - ANM</v>
          </cell>
          <cell r="C229" t="str">
            <v>A-08-04-01</v>
          </cell>
          <cell r="D229" t="str">
            <v>A</v>
          </cell>
          <cell r="E229" t="str">
            <v>08</v>
          </cell>
          <cell r="F229" t="str">
            <v>04</v>
          </cell>
          <cell r="G229" t="str">
            <v>01</v>
          </cell>
          <cell r="L229" t="str">
            <v>Nación</v>
          </cell>
          <cell r="M229" t="str">
            <v>11</v>
          </cell>
          <cell r="N229" t="str">
            <v>SSF</v>
          </cell>
          <cell r="W229">
            <v>262856909</v>
          </cell>
        </row>
        <row r="230">
          <cell r="A230" t="str">
            <v>21-12-00</v>
          </cell>
          <cell r="B230" t="str">
            <v>AGENCIA NACIONAL DE MINERÍA - ANM</v>
          </cell>
          <cell r="C230" t="str">
            <v>C-2104-1900-5</v>
          </cell>
          <cell r="D230" t="str">
            <v>C</v>
          </cell>
          <cell r="E230" t="str">
            <v>2104</v>
          </cell>
          <cell r="F230" t="str">
            <v>1900</v>
          </cell>
          <cell r="G230" t="str">
            <v>5</v>
          </cell>
          <cell r="L230" t="str">
            <v>Nación</v>
          </cell>
          <cell r="M230" t="str">
            <v>11</v>
          </cell>
          <cell r="N230" t="str">
            <v>CSF</v>
          </cell>
          <cell r="W230">
            <v>1649881553</v>
          </cell>
        </row>
        <row r="231">
          <cell r="A231" t="str">
            <v>21-12-00</v>
          </cell>
          <cell r="B231" t="str">
            <v>AGENCIA NACIONAL DE MINERÍA - ANM</v>
          </cell>
          <cell r="C231" t="str">
            <v>C-2104-1900-7</v>
          </cell>
          <cell r="D231" t="str">
            <v>C</v>
          </cell>
          <cell r="E231" t="str">
            <v>2104</v>
          </cell>
          <cell r="F231" t="str">
            <v>1900</v>
          </cell>
          <cell r="G231" t="str">
            <v>7</v>
          </cell>
          <cell r="L231" t="str">
            <v>Nación</v>
          </cell>
          <cell r="M231" t="str">
            <v>11</v>
          </cell>
          <cell r="N231" t="str">
            <v>CSF</v>
          </cell>
          <cell r="W231">
            <v>3955748184</v>
          </cell>
        </row>
        <row r="232">
          <cell r="A232" t="str">
            <v>21-12-00</v>
          </cell>
          <cell r="B232" t="str">
            <v>AGENCIA NACIONAL DE MINERÍA - ANM</v>
          </cell>
          <cell r="C232" t="str">
            <v>C-2104-1900-8</v>
          </cell>
          <cell r="D232" t="str">
            <v>C</v>
          </cell>
          <cell r="E232" t="str">
            <v>2104</v>
          </cell>
          <cell r="F232" t="str">
            <v>1900</v>
          </cell>
          <cell r="G232" t="str">
            <v>8</v>
          </cell>
          <cell r="L232" t="str">
            <v>Nación</v>
          </cell>
          <cell r="M232" t="str">
            <v>11</v>
          </cell>
          <cell r="N232" t="str">
            <v>CSF</v>
          </cell>
          <cell r="W232">
            <v>1793323902</v>
          </cell>
        </row>
        <row r="233">
          <cell r="A233" t="str">
            <v>21-12-00</v>
          </cell>
          <cell r="B233" t="str">
            <v>AGENCIA NACIONAL DE MINERÍA - ANM</v>
          </cell>
          <cell r="C233" t="str">
            <v>C-2104-1900-9</v>
          </cell>
          <cell r="D233" t="str">
            <v>C</v>
          </cell>
          <cell r="E233" t="str">
            <v>2104</v>
          </cell>
          <cell r="F233" t="str">
            <v>1900</v>
          </cell>
          <cell r="G233" t="str">
            <v>9</v>
          </cell>
          <cell r="L233" t="str">
            <v>Nación</v>
          </cell>
          <cell r="M233" t="str">
            <v>11</v>
          </cell>
          <cell r="N233" t="str">
            <v>CSF</v>
          </cell>
          <cell r="W233">
            <v>4819727286</v>
          </cell>
        </row>
        <row r="234">
          <cell r="A234" t="str">
            <v>21-12-00</v>
          </cell>
          <cell r="B234" t="str">
            <v>AGENCIA NACIONAL DE MINERÍA - ANM</v>
          </cell>
          <cell r="C234" t="str">
            <v>C-2106-1900-1</v>
          </cell>
          <cell r="D234" t="str">
            <v>C</v>
          </cell>
          <cell r="E234" t="str">
            <v>2106</v>
          </cell>
          <cell r="F234" t="str">
            <v>1900</v>
          </cell>
          <cell r="G234" t="str">
            <v>1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>Nación</v>
          </cell>
          <cell r="M234" t="str">
            <v>11</v>
          </cell>
          <cell r="N234" t="str">
            <v>CSF</v>
          </cell>
          <cell r="W234">
            <v>2963266460</v>
          </cell>
        </row>
        <row r="235">
          <cell r="A235" t="str">
            <v>21-12-00</v>
          </cell>
          <cell r="B235" t="str">
            <v>AGENCIA NACIONAL DE MINERÍA - ANM</v>
          </cell>
          <cell r="C235" t="str">
            <v>C-2199-1900-3</v>
          </cell>
          <cell r="D235" t="str">
            <v>C</v>
          </cell>
          <cell r="E235" t="str">
            <v>2199</v>
          </cell>
          <cell r="F235" t="str">
            <v>1900</v>
          </cell>
          <cell r="G235" t="str">
            <v>3</v>
          </cell>
          <cell r="L235" t="str">
            <v>Nación</v>
          </cell>
          <cell r="M235" t="str">
            <v>11</v>
          </cell>
          <cell r="N235" t="str">
            <v>CSF</v>
          </cell>
          <cell r="W235">
            <v>18449284</v>
          </cell>
        </row>
        <row r="236">
          <cell r="A236" t="str">
            <v>21-12-00</v>
          </cell>
          <cell r="B236" t="str">
            <v>AGENCIA NACIONAL DE MINERÍA - ANM</v>
          </cell>
          <cell r="C236" t="str">
            <v>C-2199-1900-5</v>
          </cell>
          <cell r="D236" t="str">
            <v>C</v>
          </cell>
          <cell r="E236" t="str">
            <v>2199</v>
          </cell>
          <cell r="F236" t="str">
            <v>1900</v>
          </cell>
          <cell r="G236" t="str">
            <v>5</v>
          </cell>
          <cell r="L236" t="str">
            <v>Nación</v>
          </cell>
          <cell r="M236" t="str">
            <v>11</v>
          </cell>
          <cell r="N236" t="str">
            <v>CSF</v>
          </cell>
          <cell r="W236">
            <v>2267744840.8499999</v>
          </cell>
        </row>
        <row r="237">
          <cell r="A237" t="str">
            <v>21-12-00</v>
          </cell>
          <cell r="B237" t="str">
            <v>AGENCIA NACIONAL DE MINERÍA - ANM</v>
          </cell>
          <cell r="C237" t="str">
            <v>C-2199-1900-6</v>
          </cell>
          <cell r="D237" t="str">
            <v>C</v>
          </cell>
          <cell r="E237" t="str">
            <v>2199</v>
          </cell>
          <cell r="F237" t="str">
            <v>1900</v>
          </cell>
          <cell r="G237" t="str">
            <v>6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>Nación</v>
          </cell>
          <cell r="M237" t="str">
            <v>11</v>
          </cell>
          <cell r="N237" t="str">
            <v>CSF</v>
          </cell>
          <cell r="W237">
            <v>1351489964.3399999</v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W238">
            <v>5355123934109.96</v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W239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rgb="FF92D050"/>
    <pageSetUpPr fitToPage="1"/>
  </sheetPr>
  <dimension ref="A1:XFC50"/>
  <sheetViews>
    <sheetView showGridLines="0" showWhiteSpace="0" zoomScale="55" zoomScaleNormal="55" zoomScalePageLayoutView="55" workbookViewId="0">
      <selection activeCell="C2" sqref="C2:K5"/>
    </sheetView>
  </sheetViews>
  <sheetFormatPr baseColWidth="10" defaultColWidth="0" defaultRowHeight="22.5"/>
  <cols>
    <col min="1" max="2" width="2.453125" style="81" customWidth="1"/>
    <col min="3" max="3" width="18.54296875" style="102" customWidth="1"/>
    <col min="4" max="4" width="11.453125" style="103" customWidth="1"/>
    <col min="5" max="5" width="115" style="305" customWidth="1"/>
    <col min="6" max="6" width="23.453125" style="108" customWidth="1"/>
    <col min="7" max="7" width="25.6328125" style="108" customWidth="1"/>
    <col min="8" max="8" width="23.54296875" style="132" customWidth="1"/>
    <col min="9" max="9" width="25.453125" style="135" bestFit="1" customWidth="1"/>
    <col min="10" max="10" width="15.90625" style="109" customWidth="1"/>
    <col min="11" max="11" width="2.453125" style="110" customWidth="1"/>
    <col min="12" max="12" width="4.36328125" style="88" customWidth="1"/>
    <col min="13" max="27" width="16.36328125" style="81" hidden="1"/>
    <col min="28" max="66" width="8" style="81" hidden="1"/>
    <col min="67" max="16380" width="0.6328125" style="81" hidden="1"/>
    <col min="16381" max="16382" width="11.453125" style="81" hidden="1"/>
    <col min="16383" max="16383" width="30.90625" style="81" hidden="1" customWidth="1"/>
    <col min="16384" max="16384" width="30.90625" style="81" hidden="1"/>
  </cols>
  <sheetData>
    <row r="1" spans="2:13">
      <c r="C1" s="82"/>
      <c r="D1" s="83"/>
      <c r="E1" s="303"/>
      <c r="F1" s="85"/>
      <c r="G1" s="85"/>
      <c r="H1" s="130"/>
      <c r="I1" s="133"/>
      <c r="J1" s="86"/>
      <c r="K1" s="87"/>
    </row>
    <row r="2" spans="2:13">
      <c r="C2" s="368" t="s">
        <v>446</v>
      </c>
      <c r="D2" s="368"/>
      <c r="E2" s="368"/>
      <c r="F2" s="368"/>
      <c r="G2" s="368"/>
      <c r="H2" s="368"/>
      <c r="I2" s="368"/>
      <c r="J2" s="368"/>
      <c r="K2" s="368"/>
    </row>
    <row r="3" spans="2:13">
      <c r="C3" s="368"/>
      <c r="D3" s="368"/>
      <c r="E3" s="368"/>
      <c r="F3" s="368"/>
      <c r="G3" s="368"/>
      <c r="H3" s="368"/>
      <c r="I3" s="368"/>
      <c r="J3" s="368"/>
      <c r="K3" s="368"/>
    </row>
    <row r="4" spans="2:13">
      <c r="C4" s="368"/>
      <c r="D4" s="368"/>
      <c r="E4" s="368"/>
      <c r="F4" s="368"/>
      <c r="G4" s="368"/>
      <c r="H4" s="368"/>
      <c r="I4" s="368"/>
      <c r="J4" s="368"/>
      <c r="K4" s="368"/>
    </row>
    <row r="5" spans="2:13">
      <c r="C5" s="368"/>
      <c r="D5" s="368"/>
      <c r="E5" s="368"/>
      <c r="F5" s="368"/>
      <c r="G5" s="368"/>
      <c r="H5" s="368"/>
      <c r="I5" s="368"/>
      <c r="J5" s="368"/>
      <c r="K5" s="368"/>
    </row>
    <row r="6" spans="2:13">
      <c r="C6" s="82"/>
      <c r="D6" s="83"/>
      <c r="E6" s="303"/>
      <c r="F6" s="85"/>
      <c r="G6" s="85"/>
      <c r="H6" s="130"/>
      <c r="I6" s="133"/>
      <c r="J6" s="86"/>
      <c r="K6" s="87"/>
    </row>
    <row r="7" spans="2:13" s="89" customFormat="1">
      <c r="B7" s="90"/>
      <c r="C7" s="369" t="s">
        <v>16</v>
      </c>
      <c r="D7" s="369" t="s">
        <v>3</v>
      </c>
      <c r="E7" s="370" t="s">
        <v>12</v>
      </c>
      <c r="F7" s="371" t="s">
        <v>7</v>
      </c>
      <c r="G7" s="371"/>
      <c r="H7" s="371"/>
      <c r="I7" s="372" t="s">
        <v>11</v>
      </c>
      <c r="J7" s="372"/>
      <c r="K7" s="91" t="s">
        <v>17</v>
      </c>
      <c r="L7" s="92"/>
    </row>
    <row r="8" spans="2:13" s="89" customFormat="1" ht="60">
      <c r="B8" s="90"/>
      <c r="C8" s="369"/>
      <c r="D8" s="369"/>
      <c r="E8" s="370"/>
      <c r="F8" s="137" t="s">
        <v>103</v>
      </c>
      <c r="G8" s="137" t="s">
        <v>0</v>
      </c>
      <c r="H8" s="138" t="s">
        <v>4</v>
      </c>
      <c r="I8" s="136" t="s">
        <v>6</v>
      </c>
      <c r="J8" s="136" t="s">
        <v>5</v>
      </c>
      <c r="K8" s="93"/>
      <c r="L8" s="129">
        <v>100</v>
      </c>
    </row>
    <row r="9" spans="2:13" s="98" customFormat="1" ht="45">
      <c r="B9" s="94"/>
      <c r="C9" s="359" t="s">
        <v>8</v>
      </c>
      <c r="D9" s="362" t="s">
        <v>1</v>
      </c>
      <c r="E9" s="302" t="str">
        <f>Hoja1!V111</f>
        <v>DISTRIBUCIÓN DE RECURSOS A USUARIOS DE GAS COMBUSTIBLE POR RED DE ESTRATOS 1 Y 2.  NACIONAL</v>
      </c>
      <c r="F9" s="55">
        <f>Hoja1!W111</f>
        <v>989482</v>
      </c>
      <c r="G9" s="55">
        <f>Hoja1!AG111</f>
        <v>314525.22654499998</v>
      </c>
      <c r="H9" s="55">
        <f>Hoja1!AM111</f>
        <v>314525.22654499998</v>
      </c>
      <c r="I9" s="314">
        <f>G9/F9</f>
        <v>0.3178685681447464</v>
      </c>
      <c r="J9" s="315">
        <f>H9/F9</f>
        <v>0.3178685681447464</v>
      </c>
      <c r="K9" s="95"/>
      <c r="L9" s="96"/>
      <c r="M9" s="97"/>
    </row>
    <row r="10" spans="2:13" s="98" customFormat="1" ht="45">
      <c r="B10" s="94"/>
      <c r="C10" s="360"/>
      <c r="D10" s="363"/>
      <c r="E10" s="302" t="str">
        <f>Hoja1!V112</f>
        <v>DISTRIBUCIÓN DE RECURSOS AL CONSUMO EN CILINDROS Y PROYECTOS DE INFRAESTRUCTURA DE GLP  NACIONAL</v>
      </c>
      <c r="F10" s="55">
        <f>Hoja1!W112</f>
        <v>80123.153693</v>
      </c>
      <c r="G10" s="55">
        <f>Hoja1!AG112</f>
        <v>6374.8149020000001</v>
      </c>
      <c r="H10" s="55">
        <f>Hoja1!AM112</f>
        <v>5113.6981506700004</v>
      </c>
      <c r="I10" s="314">
        <f t="shared" ref="I10:I48" si="0">G10/F10</f>
        <v>7.9562705762004207E-2</v>
      </c>
      <c r="J10" s="315">
        <f t="shared" ref="J10:J48" si="1">H10/F10</f>
        <v>6.3822976442785243E-2</v>
      </c>
      <c r="K10" s="95"/>
      <c r="L10" s="96"/>
      <c r="M10" s="97"/>
    </row>
    <row r="11" spans="2:13" s="98" customFormat="1" ht="67.5">
      <c r="B11" s="94"/>
      <c r="C11" s="360"/>
      <c r="D11" s="364"/>
      <c r="E11" s="302" t="str">
        <f>Hoja1!V113</f>
        <v>DISTRIBUCIÓN DE RECURSOS PARA EL TRANSPORTE DE COMBUSTIBLES LÍQUIDOS DERIVADOS DEL PETRÓLEO ENTRE YUMBO Y LA CIUDAD DE PASTO  NARIÑO</v>
      </c>
      <c r="F11" s="55">
        <f>Hoja1!W113</f>
        <v>75680</v>
      </c>
      <c r="G11" s="55">
        <f>Hoja1!AG113</f>
        <v>8374.4615024399991</v>
      </c>
      <c r="H11" s="55">
        <f>Hoja1!AM113</f>
        <v>6628.7764181499997</v>
      </c>
      <c r="I11" s="314">
        <f t="shared" si="0"/>
        <v>0.11065620378488371</v>
      </c>
      <c r="J11" s="315">
        <f t="shared" si="1"/>
        <v>8.7589540408958763E-2</v>
      </c>
      <c r="K11" s="95"/>
      <c r="L11" s="96"/>
      <c r="M11" s="97"/>
    </row>
    <row r="12" spans="2:13" s="98" customFormat="1" ht="67.5">
      <c r="B12" s="94"/>
      <c r="C12" s="360"/>
      <c r="D12" s="65" t="s">
        <v>2</v>
      </c>
      <c r="E12" s="302" t="str">
        <f>Hoja1!V115</f>
        <v>APOYO A LA FINANCIACIÓN DE PROYECTOS DIRIGIDOS AL DESARROLLO DE INFRAESTRUCTURA, Y CONEXIONES PARA EL USO DEL GAS NATURAL A NIVEL  NACIONAL</v>
      </c>
      <c r="F12" s="55">
        <f>Hoja1!W115</f>
        <v>20000</v>
      </c>
      <c r="G12" s="55">
        <f>Hoja1!AG115</f>
        <v>1092.789432</v>
      </c>
      <c r="H12" s="55">
        <f>Hoja1!AM115</f>
        <v>258.126529</v>
      </c>
      <c r="I12" s="314">
        <f t="shared" si="0"/>
        <v>5.4639471600000003E-2</v>
      </c>
      <c r="J12" s="315">
        <f t="shared" si="1"/>
        <v>1.290632645E-2</v>
      </c>
      <c r="K12" s="95"/>
      <c r="L12" s="96"/>
      <c r="M12" s="97"/>
    </row>
    <row r="13" spans="2:13" s="98" customFormat="1" ht="67.5">
      <c r="B13" s="94"/>
      <c r="C13" s="360"/>
      <c r="D13" s="363" t="s">
        <v>19</v>
      </c>
      <c r="E13" s="302" t="str">
        <f>Hoja1!V117</f>
        <v>FORTALECIMIENTO DEL CONTROL A LA COMERCIALIZACIÓN DE COMBUSTIBLES EN LOS DEPARTAMENTOS CONSIDERADOS COMO ZONAS DE FRONTERA.  NACIONAL</v>
      </c>
      <c r="F13" s="55">
        <f>Hoja1!W117</f>
        <v>7766.3731150000003</v>
      </c>
      <c r="G13" s="55">
        <f>Hoja1!AG117</f>
        <v>227.28043199999999</v>
      </c>
      <c r="H13" s="55">
        <f>Hoja1!AM117</f>
        <v>26.743732999999999</v>
      </c>
      <c r="I13" s="314">
        <f t="shared" si="0"/>
        <v>2.9264681033805827E-2</v>
      </c>
      <c r="J13" s="315">
        <f t="shared" si="1"/>
        <v>3.4435292515559235E-3</v>
      </c>
      <c r="K13" s="95"/>
      <c r="L13" s="96"/>
      <c r="M13" s="97"/>
    </row>
    <row r="14" spans="2:13" s="98" customFormat="1" ht="67.5">
      <c r="B14" s="94"/>
      <c r="C14" s="360"/>
      <c r="D14" s="363"/>
      <c r="E14" s="302" t="str">
        <f>Hoja1!V116</f>
        <v>MEJORAMIENTO DE LA GESTIÓN DE LA INFORMACIÓN DE LA DISTRIBUCIÓN DE LOS COMBUSTIBLES LÍQUIDOS, GAS NATURAL Y GLP PARA USO VEHICULAR.  NACIONAL</v>
      </c>
      <c r="F14" s="55">
        <f>Hoja1!W116</f>
        <v>19440</v>
      </c>
      <c r="G14" s="55">
        <f>Hoja1!AG116</f>
        <v>16187.927782999999</v>
      </c>
      <c r="H14" s="55">
        <f>Hoja1!AM116</f>
        <v>3623.3634379999999</v>
      </c>
      <c r="I14" s="314">
        <f t="shared" si="0"/>
        <v>0.83271233451646087</v>
      </c>
      <c r="J14" s="315">
        <f t="shared" si="1"/>
        <v>0.186387008127572</v>
      </c>
      <c r="K14" s="95"/>
      <c r="L14" s="96"/>
      <c r="M14" s="97"/>
    </row>
    <row r="15" spans="2:13" s="98" customFormat="1" ht="45">
      <c r="B15" s="94"/>
      <c r="C15" s="360"/>
      <c r="D15" s="363"/>
      <c r="E15" s="302" t="str">
        <f>Hoja1!V114</f>
        <v>SUSTITUCION DE LENA POR CILINDROS DE GLP EN HOGARES DE BAJOS RECURSOS NACIONAL</v>
      </c>
      <c r="F15" s="55">
        <f>Hoja1!W114</f>
        <v>10000</v>
      </c>
      <c r="G15" s="55">
        <f>Hoja1!AG114</f>
        <v>1046.7466710000001</v>
      </c>
      <c r="H15" s="55">
        <f>Hoja1!AM114</f>
        <v>34.284314000000002</v>
      </c>
      <c r="I15" s="314">
        <f t="shared" si="0"/>
        <v>0.10467466710000001</v>
      </c>
      <c r="J15" s="315">
        <f t="shared" si="1"/>
        <v>3.4284314000000001E-3</v>
      </c>
      <c r="K15" s="95"/>
      <c r="L15" s="96"/>
      <c r="M15" s="97"/>
    </row>
    <row r="16" spans="2:13" s="98" customFormat="1" ht="90">
      <c r="B16" s="94"/>
      <c r="C16" s="360"/>
      <c r="D16" s="363"/>
      <c r="E16" s="302" t="str">
        <f>Hoja1!V119</f>
        <v>FORTALECIMIENTO A LA GESTION DEL MONITOREO, SEGUIMIENTO Y CONTROL A LOS COMBUSTIBLES LIQUIDOS DERIVADOS DEL PETROLEO Y OTROS PRODUCTOS DE TIPO RESIDUAL DE HIDROCARBUROS NACIONAL</v>
      </c>
      <c r="F16" s="55">
        <f>Hoja1!W119</f>
        <v>6133.6695120000004</v>
      </c>
      <c r="G16" s="55">
        <f>Hoja1!AG119</f>
        <v>176.39762400000001</v>
      </c>
      <c r="H16" s="55">
        <f>Hoja1!AM119</f>
        <v>54.276017000000003</v>
      </c>
      <c r="I16" s="314">
        <f t="shared" si="0"/>
        <v>2.8758905848268009E-2</v>
      </c>
      <c r="J16" s="315">
        <f t="shared" si="1"/>
        <v>8.8488655761145285E-3</v>
      </c>
      <c r="K16" s="95"/>
      <c r="L16" s="96"/>
      <c r="M16" s="97"/>
    </row>
    <row r="17" spans="2:13" s="98" customFormat="1" ht="45">
      <c r="B17" s="94"/>
      <c r="C17" s="361"/>
      <c r="D17" s="365"/>
      <c r="E17" s="302" t="str">
        <f>Hoja1!V118</f>
        <v>DESARROLLO DE LA GESTIÓN DE LA INFORMACIÓN EN ASUNTOS DEL SUBSECTOR HIDROCARBUROS.  NACIONAL</v>
      </c>
      <c r="F17" s="55">
        <f>Hoja1!W118</f>
        <v>4310</v>
      </c>
      <c r="G17" s="55">
        <f>Hoja1!AG118</f>
        <v>362.83377300000001</v>
      </c>
      <c r="H17" s="55">
        <f>Hoja1!AM118</f>
        <v>58.055019000000001</v>
      </c>
      <c r="I17" s="314">
        <f t="shared" si="0"/>
        <v>8.4184170069605574E-2</v>
      </c>
      <c r="J17" s="315">
        <f t="shared" si="1"/>
        <v>1.346984199535963E-2</v>
      </c>
      <c r="K17" s="95"/>
      <c r="L17" s="96"/>
      <c r="M17" s="97"/>
    </row>
    <row r="18" spans="2:13" s="98" customFormat="1" ht="45">
      <c r="B18" s="94"/>
      <c r="C18" s="355" t="s">
        <v>9</v>
      </c>
      <c r="D18" s="362" t="s">
        <v>20</v>
      </c>
      <c r="E18" s="302" t="str">
        <f>Hoja1!V122</f>
        <v>DISTRIBUCIÓN DE RECURSOS PARA PAGOS POR MENORES TARIFAS SECTOR ELÉCTRICO  NACIONAL</v>
      </c>
      <c r="F18" s="55">
        <f>Hoja1!W122</f>
        <v>3125229.847358</v>
      </c>
      <c r="G18" s="55">
        <f>Hoja1!AG122</f>
        <v>1862405.472876</v>
      </c>
      <c r="H18" s="55">
        <f>Hoja1!AM122</f>
        <v>1853215.8813219999</v>
      </c>
      <c r="I18" s="314">
        <f t="shared" si="0"/>
        <v>0.59592592028085112</v>
      </c>
      <c r="J18" s="315">
        <f t="shared" si="1"/>
        <v>0.59298546725728596</v>
      </c>
      <c r="K18" s="95"/>
      <c r="L18" s="96"/>
      <c r="M18" s="97"/>
    </row>
    <row r="19" spans="2:13" s="98" customFormat="1" ht="45">
      <c r="B19" s="94"/>
      <c r="C19" s="355"/>
      <c r="D19" s="363"/>
      <c r="E19" s="302" t="str">
        <f>Hoja1!V123</f>
        <v>DISTRIBUCIÓN DE SUBSIDIOS PARA USUARIOS UBICADOS EN ZONAS ESPECIALES DEL SISTEMA INTERCONECTADO  NACIONAL</v>
      </c>
      <c r="F19" s="55">
        <f>Hoja1!W123</f>
        <v>200421.696329</v>
      </c>
      <c r="G19" s="55">
        <f>Hoja1!AG123</f>
        <v>61066.816786000003</v>
      </c>
      <c r="H19" s="55">
        <f>Hoja1!AM123</f>
        <v>61034.832218000003</v>
      </c>
      <c r="I19" s="314">
        <f t="shared" si="0"/>
        <v>0.30469164718452663</v>
      </c>
      <c r="J19" s="315">
        <f t="shared" si="1"/>
        <v>0.30453206082942713</v>
      </c>
      <c r="K19" s="95"/>
      <c r="L19" s="96"/>
      <c r="M19" s="97"/>
    </row>
    <row r="20" spans="2:13" s="98" customFormat="1" ht="67.5">
      <c r="B20" s="94"/>
      <c r="C20" s="355"/>
      <c r="D20" s="367" t="s">
        <v>2</v>
      </c>
      <c r="E20" s="302" t="str">
        <f>Hoja1!V126</f>
        <v>MEJORAMIENTO DE LA CALIDAD Y CONFIABILIDAD DEL SERVICIO DE ENERGÍA ELÉCTRICA EN LOS BARRIOS SUBNORMALES UBICADOS EN LOS MUNICIPIOS DEL SISTEMA INTERCONECTADO A NIVEL  NACIONAL</v>
      </c>
      <c r="F20" s="55">
        <f>Hoja1!W126</f>
        <v>114167.8</v>
      </c>
      <c r="G20" s="55">
        <f>Hoja1!AG126</f>
        <v>10308.262094</v>
      </c>
      <c r="H20" s="55">
        <f>Hoja1!AM126</f>
        <v>41.503520999999999</v>
      </c>
      <c r="I20" s="314">
        <f t="shared" si="0"/>
        <v>9.0290450494798002E-2</v>
      </c>
      <c r="J20" s="315">
        <f t="shared" si="1"/>
        <v>3.6353088173723237E-4</v>
      </c>
      <c r="K20" s="95"/>
      <c r="L20" s="96"/>
      <c r="M20" s="97"/>
    </row>
    <row r="21" spans="2:13" s="98" customFormat="1" ht="67.5">
      <c r="B21" s="94"/>
      <c r="C21" s="355"/>
      <c r="D21" s="363"/>
      <c r="E21" s="302" t="str">
        <f>Hoja1!V125</f>
        <v>AMPLIACION DE LA COBERTURA DEL SERVICIO DE ENERGIA ELECTRICA EN LAS ZONAS NO INTERCONECTADAS ZNI EN EL TERRITORIO   NACIONAL</v>
      </c>
      <c r="F21" s="55">
        <f>Hoja1!W125</f>
        <v>123857.5</v>
      </c>
      <c r="G21" s="55">
        <f>Hoja1!AG125</f>
        <v>941.45419100000004</v>
      </c>
      <c r="H21" s="55">
        <f>Hoja1!AM125</f>
        <v>134.01215500000001</v>
      </c>
      <c r="I21" s="314">
        <f t="shared" si="0"/>
        <v>7.6011076519387202E-3</v>
      </c>
      <c r="J21" s="315">
        <f t="shared" si="1"/>
        <v>1.0819865975011606E-3</v>
      </c>
      <c r="K21" s="95"/>
      <c r="L21" s="96"/>
      <c r="M21" s="97"/>
    </row>
    <row r="22" spans="2:13" s="98" customFormat="1" ht="45">
      <c r="B22" s="94"/>
      <c r="C22" s="355"/>
      <c r="D22" s="363"/>
      <c r="E22" s="302" t="str">
        <f>Hoja1!V124</f>
        <v>MEJORAMIENTO DEL SERVICIO DE ENERGIA ELECTRICA EN LAS ZONAS RURALES DEL TERRITORIO  NACIONAL</v>
      </c>
      <c r="F22" s="55">
        <f>Hoja1!W124</f>
        <v>144498.70000000001</v>
      </c>
      <c r="G22" s="55">
        <f>Hoja1!AG124</f>
        <v>1238.210879</v>
      </c>
      <c r="H22" s="55">
        <f>Hoja1!AM124</f>
        <v>354.28566787</v>
      </c>
      <c r="I22" s="314">
        <f t="shared" si="0"/>
        <v>8.5690105101291561E-3</v>
      </c>
      <c r="J22" s="315">
        <f t="shared" si="1"/>
        <v>2.4518259878462574E-3</v>
      </c>
      <c r="K22" s="95"/>
      <c r="L22" s="96"/>
      <c r="M22" s="97"/>
    </row>
    <row r="23" spans="2:13" s="98" customFormat="1" ht="90">
      <c r="B23" s="94"/>
      <c r="C23" s="355"/>
      <c r="D23" s="363" t="s">
        <v>19</v>
      </c>
      <c r="E23" s="302" t="str">
        <f>Hoja1!V127</f>
        <v>MEJORAMIENTO DE LA EFICIENCIA Y SEGURIDAD EN LOS PRODUCTOS, SISTEMAS E INSTALACIONES QUE ESTÁN BAJO EL ALCANCE DE LOS REGLAMENTOS TÉCNICOS DEL SECTOR DE ENERGÍA ELÉCTRICA EN EL TERRITORIO NACIONAL</v>
      </c>
      <c r="F23" s="55">
        <f>Hoja1!W127</f>
        <v>1800</v>
      </c>
      <c r="G23" s="55">
        <f>Hoja1!AG127</f>
        <v>284.28955100000002</v>
      </c>
      <c r="H23" s="55">
        <f>Hoja1!AM127</f>
        <v>78.870667339999997</v>
      </c>
      <c r="I23" s="314">
        <f t="shared" si="0"/>
        <v>0.15793863944444445</v>
      </c>
      <c r="J23" s="315">
        <f t="shared" si="1"/>
        <v>4.3817037411111107E-2</v>
      </c>
      <c r="K23" s="95"/>
      <c r="L23" s="96"/>
      <c r="M23" s="97"/>
    </row>
    <row r="24" spans="2:13" s="98" customFormat="1" ht="45">
      <c r="B24" s="94"/>
      <c r="C24" s="355"/>
      <c r="D24" s="363"/>
      <c r="E24" s="302" t="str">
        <f>Hoja1!V128</f>
        <v>MEJORAMIENTO DEL CUBRIMIENTO DE LA DEMANDA NO ATENDIDA QUE PERCIBEN LOS USUARIOS DEL SIN Y LAS ZNI NACIONAL</v>
      </c>
      <c r="F24" s="55">
        <f>Hoja1!W128</f>
        <v>677.12209700000005</v>
      </c>
      <c r="G24" s="55">
        <f>Hoja1!AG128</f>
        <v>196.77886599999999</v>
      </c>
      <c r="H24" s="55">
        <f>Hoja1!AM128</f>
        <v>25.759719</v>
      </c>
      <c r="I24" s="314">
        <f t="shared" si="0"/>
        <v>0.29061061051150422</v>
      </c>
      <c r="J24" s="315">
        <f t="shared" si="1"/>
        <v>3.8042945451239644E-2</v>
      </c>
      <c r="K24" s="95"/>
      <c r="L24" s="96"/>
      <c r="M24" s="97"/>
    </row>
    <row r="25" spans="2:13" s="98" customFormat="1" ht="45">
      <c r="B25" s="94"/>
      <c r="C25" s="355"/>
      <c r="D25" s="363"/>
      <c r="E25" s="302" t="str">
        <f>Hoja1!V129</f>
        <v>MEJORAMIENTO EN LA DISMINUCIÓN DE LAS BRECHAS DE ACCESO A ENERGÍA ASEQUIBLE Y LIMPIA A NIVEL NACIONAL</v>
      </c>
      <c r="F25" s="55">
        <f>Hoja1!W129</f>
        <v>250</v>
      </c>
      <c r="G25" s="55">
        <f>Hoja1!AG129</f>
        <v>118.320407</v>
      </c>
      <c r="H25" s="55">
        <f>Hoja1!AM129</f>
        <v>21.922809999999998</v>
      </c>
      <c r="I25" s="314">
        <f t="shared" si="0"/>
        <v>0.47328162800000001</v>
      </c>
      <c r="J25" s="315">
        <f t="shared" si="1"/>
        <v>8.769123999999999E-2</v>
      </c>
      <c r="K25" s="95"/>
      <c r="L25" s="96"/>
      <c r="M25" s="97"/>
    </row>
    <row r="26" spans="2:13" s="98" customFormat="1" ht="67.5">
      <c r="B26" s="94"/>
      <c r="C26" s="355"/>
      <c r="D26" s="363"/>
      <c r="E26" s="302" t="str">
        <f>Hoja1!V97</f>
        <v>FORTALECIMIENTO DE LA POLÍTICA PUBLICA PARA PROMOVER LA TRANSFORMACIÓN ENERGÉTICA EN AGENTES Y USUARIOS DEL TERRITORIO NACIONAL</v>
      </c>
      <c r="F26" s="55">
        <f>Hoja1!W97</f>
        <v>2719.895</v>
      </c>
      <c r="G26" s="55">
        <f>Hoja1!AG97</f>
        <v>920.861628</v>
      </c>
      <c r="H26" s="55">
        <f>Hoja1!AM97</f>
        <v>243.725505</v>
      </c>
      <c r="I26" s="314">
        <f t="shared" si="0"/>
        <v>0.33856513872778177</v>
      </c>
      <c r="J26" s="315">
        <f t="shared" si="1"/>
        <v>8.9608424222258579E-2</v>
      </c>
      <c r="K26" s="95"/>
      <c r="L26" s="96"/>
      <c r="M26" s="97"/>
    </row>
    <row r="27" spans="2:13" s="98" customFormat="1" ht="67.5">
      <c r="B27" s="94"/>
      <c r="C27" s="355"/>
      <c r="D27" s="365"/>
      <c r="E27" s="302" t="str">
        <f>Hoja1!V131</f>
        <v>FORTALECIMIENTO DE LA GESTION EFICIENTE DE LA ENERGIA Y DESARROLLO DE LAS FUENTES NO CONVENCIONALES DE ENERGIA EN EL TERRITORIO  NACIONAL</v>
      </c>
      <c r="F27" s="55">
        <f>Hoja1!W131</f>
        <v>58460</v>
      </c>
      <c r="G27" s="55">
        <f>Hoja1!AG131</f>
        <v>124.95</v>
      </c>
      <c r="H27" s="55">
        <f>Hoja1!AM131</f>
        <v>0</v>
      </c>
      <c r="I27" s="314">
        <f t="shared" si="0"/>
        <v>2.137358877865207E-3</v>
      </c>
      <c r="J27" s="315">
        <f t="shared" si="1"/>
        <v>0</v>
      </c>
      <c r="K27" s="95"/>
      <c r="L27" s="96"/>
      <c r="M27" s="97"/>
    </row>
    <row r="28" spans="2:13" s="98" customFormat="1" ht="90">
      <c r="B28" s="94"/>
      <c r="C28" s="355"/>
      <c r="D28" s="25"/>
      <c r="E28" s="302" t="str">
        <f>Hoja1!V135</f>
        <v>FORTALECIMIENTO DE LA GESTION INSTITUCIONAL PARA LA IMPLEMENTACION DE ACCIONES TENDIENTES A PERMITIR EL ACCESO A LA LEGALIDAD DE LA PEQUENA MINERIA EN EL TERRITORIO  NACIONAL</v>
      </c>
      <c r="F28" s="55">
        <f>Hoja1!W135</f>
        <v>4398.921824</v>
      </c>
      <c r="G28" s="55">
        <f>Hoja1!AG135</f>
        <v>669.845507</v>
      </c>
      <c r="H28" s="55">
        <f>Hoja1!AM135</f>
        <v>81.769129329999998</v>
      </c>
      <c r="I28" s="314">
        <f t="shared" si="0"/>
        <v>0.15227492867579545</v>
      </c>
      <c r="J28" s="315">
        <f t="shared" si="1"/>
        <v>1.8588447942829364E-2</v>
      </c>
      <c r="K28" s="95"/>
      <c r="L28" s="96"/>
      <c r="M28" s="97"/>
    </row>
    <row r="29" spans="2:13" s="98" customFormat="1" ht="45">
      <c r="B29" s="94"/>
      <c r="C29" s="366"/>
      <c r="D29" s="23"/>
      <c r="E29" s="302" t="str">
        <f>Hoja1!V136</f>
        <v>FORTALECIMIENTO DE POLÍTICAS ORIENTADAS A LA TRANSFORMACIÓN DEL SECTOR MINERO NACIONAL</v>
      </c>
      <c r="F29" s="55">
        <f>Hoja1!W136</f>
        <v>3667.2521769999998</v>
      </c>
      <c r="G29" s="55">
        <f>Hoja1!AG136</f>
        <v>727.64347299999997</v>
      </c>
      <c r="H29" s="55">
        <f>Hoja1!AM136</f>
        <v>85.285010329999992</v>
      </c>
      <c r="I29" s="314">
        <f t="shared" si="0"/>
        <v>0.19841653583671728</v>
      </c>
      <c r="J29" s="315">
        <f t="shared" si="1"/>
        <v>2.32558346723152E-2</v>
      </c>
      <c r="K29" s="95"/>
      <c r="L29" s="96"/>
      <c r="M29" s="97"/>
    </row>
    <row r="30" spans="2:13" s="98" customFormat="1" ht="45">
      <c r="B30" s="94"/>
      <c r="C30" s="354" t="s">
        <v>10</v>
      </c>
      <c r="D30" s="23"/>
      <c r="E30" s="302" t="str">
        <f>Hoja1!V137</f>
        <v>FORTALECIMIENTO DE LA POLITICA DE LA MINERIA DE SUBSISTENCIA EN EL TERRITORIO NACIONAL</v>
      </c>
      <c r="F30" s="55">
        <f>Hoja1!W137</f>
        <v>5670.907467</v>
      </c>
      <c r="G30" s="55">
        <f>Hoja1!AG137</f>
        <v>614.70254299999999</v>
      </c>
      <c r="H30" s="55">
        <f>Hoja1!AM137</f>
        <v>76.266812999999999</v>
      </c>
      <c r="I30" s="314">
        <f t="shared" si="0"/>
        <v>0.1083957984814708</v>
      </c>
      <c r="J30" s="315">
        <f t="shared" si="1"/>
        <v>1.344878459819877E-2</v>
      </c>
      <c r="K30" s="95"/>
      <c r="L30" s="96"/>
      <c r="M30" s="97"/>
    </row>
    <row r="31" spans="2:13" s="98" customFormat="1" ht="67.5">
      <c r="B31" s="94"/>
      <c r="C31" s="355"/>
      <c r="D31" s="23"/>
      <c r="E31" s="302" t="str">
        <f>Hoja1!V107</f>
        <v>FORTALECIMIENTO DE LA CONFIANZA EN LAS INSTITUCIONES DE LA INDUSTRIA MINERO ENERGETICA EN COLOMBIA (INICIATIVA EITI)  NACIONAL</v>
      </c>
      <c r="F31" s="55">
        <f>Hoja1!W107</f>
        <v>1720</v>
      </c>
      <c r="G31" s="55">
        <f>Hoja1!AG107</f>
        <v>118</v>
      </c>
      <c r="H31" s="55">
        <f>Hoja1!AM107</f>
        <v>0</v>
      </c>
      <c r="I31" s="314">
        <f t="shared" si="0"/>
        <v>6.86046511627907E-2</v>
      </c>
      <c r="J31" s="315">
        <f t="shared" si="1"/>
        <v>0</v>
      </c>
      <c r="K31" s="95"/>
      <c r="L31" s="96"/>
      <c r="M31" s="97"/>
    </row>
    <row r="32" spans="2:13" s="98" customFormat="1" ht="45">
      <c r="B32" s="94"/>
      <c r="C32" s="355"/>
      <c r="D32" s="23"/>
      <c r="E32" s="302" t="str">
        <f>Hoja1!V147</f>
        <v>FORTALECIMIENTO DEL SECTOR MINERO ENERGÉTICO A NIVEL  NACIONAL</v>
      </c>
      <c r="F32" s="55">
        <f>Hoja1!W147</f>
        <v>24000</v>
      </c>
      <c r="G32" s="55">
        <f>Hoja1!AG147</f>
        <v>9157.9943660000008</v>
      </c>
      <c r="H32" s="55">
        <f>Hoja1!AM147</f>
        <v>2092.0387479000001</v>
      </c>
      <c r="I32" s="314">
        <f t="shared" si="0"/>
        <v>0.38158309858333339</v>
      </c>
      <c r="J32" s="315">
        <f t="shared" si="1"/>
        <v>8.71682811625E-2</v>
      </c>
      <c r="K32" s="95"/>
      <c r="L32" s="96"/>
      <c r="M32" s="97"/>
    </row>
    <row r="33" spans="2:13 16383:16383" s="98" customFormat="1" ht="67.5">
      <c r="B33" s="94"/>
      <c r="C33" s="355"/>
      <c r="D33" s="23"/>
      <c r="E33" s="302" t="str">
        <f>Hoja1!V143</f>
        <v>FORTALECIMIENTO DE LAS ACCIONES DE PREVENCION, MONITOREO Y CONTROL DE LA EXPLOTACION ILICITA DE MINERALES EN EL TERRITORIO  NACIONAL</v>
      </c>
      <c r="F33" s="55">
        <f>Hoja1!W143</f>
        <v>8363.4</v>
      </c>
      <c r="G33" s="55">
        <f>Hoja1!AG143</f>
        <v>373.29000400000001</v>
      </c>
      <c r="H33" s="55">
        <f>Hoja1!AM143</f>
        <v>83.786586</v>
      </c>
      <c r="I33" s="314">
        <f t="shared" si="0"/>
        <v>4.4633761867183208E-2</v>
      </c>
      <c r="J33" s="315">
        <f t="shared" si="1"/>
        <v>1.0018244493866131E-2</v>
      </c>
      <c r="K33" s="95"/>
      <c r="L33" s="96"/>
      <c r="M33" s="97"/>
    </row>
    <row r="34" spans="2:13 16383:16383" s="98" customFormat="1" ht="45">
      <c r="B34" s="94"/>
      <c r="C34" s="355"/>
      <c r="D34" s="14"/>
      <c r="E34" s="302" t="str">
        <f>Hoja1!V140</f>
        <v>FORTALECIMIENTO DE LA COMPETITIVIDAD INTERNACIONAL DE LOS PROYECTOS MINEROS A NIVEL  NACIONAL</v>
      </c>
      <c r="F34" s="55">
        <f>Hoja1!W140</f>
        <v>7366</v>
      </c>
      <c r="G34" s="55">
        <f>Hoja1!AG140</f>
        <v>670.23740699999996</v>
      </c>
      <c r="H34" s="55">
        <f>Hoja1!AM140</f>
        <v>61.949441</v>
      </c>
      <c r="I34" s="314">
        <f t="shared" si="0"/>
        <v>9.0990687890306815E-2</v>
      </c>
      <c r="J34" s="315">
        <f t="shared" si="1"/>
        <v>8.410187483030138E-3</v>
      </c>
      <c r="K34" s="95"/>
      <c r="L34" s="96"/>
      <c r="M34" s="97"/>
    </row>
    <row r="35" spans="2:13 16383:16383" s="98" customFormat="1" ht="90">
      <c r="B35" s="94"/>
      <c r="C35" s="355"/>
      <c r="D35" s="362"/>
      <c r="E35" s="302" t="str">
        <f>Hoja1!V104</f>
        <v>FORTALECIMIENTO DE LA COMPETITIVIDAD Y SOSTENIBILIDAD DEL SECTOR MINERO ENERGETICO MEDIANTE LA INCORPORACION DE PROCESOS DE REDUCCION DE RIESGO DE DESASTRES   NACIONAL (Riesgo de Desastres)</v>
      </c>
      <c r="F35" s="55">
        <f>Hoja1!W104</f>
        <v>1789.373658</v>
      </c>
      <c r="G35" s="55">
        <f>Hoja1!AG104</f>
        <v>390.04568399999999</v>
      </c>
      <c r="H35" s="55">
        <f>Hoja1!AM104</f>
        <v>60.312708000000001</v>
      </c>
      <c r="I35" s="314">
        <f t="shared" si="0"/>
        <v>0.21797889013072752</v>
      </c>
      <c r="J35" s="315">
        <f t="shared" si="1"/>
        <v>3.3706044419706108E-2</v>
      </c>
      <c r="K35" s="95"/>
      <c r="L35" s="96"/>
      <c r="M35" s="97"/>
    </row>
    <row r="36" spans="2:13 16383:16383" s="98" customFormat="1" ht="90">
      <c r="B36" s="94"/>
      <c r="C36" s="355"/>
      <c r="D36" s="363"/>
      <c r="E36" s="302" t="str">
        <f>Hoja1!V102</f>
        <v>FORTALECIMIENTO PARA LA REDUCCIÓN DE EMISIONES DE GASES DE EFECTO INVERNADERO (GEI) QUE AFECTAN LAS ACTIVIDADES DEL SECTOR MINERO ENERGETICO EN EL ÁMBITO  NACIONAL (Cambio climatico)</v>
      </c>
      <c r="F36" s="55">
        <f>Hoja1!W102</f>
        <v>4440.3980929999998</v>
      </c>
      <c r="G36" s="55">
        <f>Hoja1!AG102</f>
        <v>485.567633</v>
      </c>
      <c r="H36" s="55">
        <f>Hoja1!AM102</f>
        <v>126.51633200000001</v>
      </c>
      <c r="I36" s="314">
        <f t="shared" si="0"/>
        <v>0.10935227491550047</v>
      </c>
      <c r="J36" s="315">
        <f t="shared" si="1"/>
        <v>2.8492114749676344E-2</v>
      </c>
      <c r="K36" s="95"/>
      <c r="L36" s="96"/>
      <c r="M36" s="97"/>
    </row>
    <row r="37" spans="2:13 16383:16383" s="98" customFormat="1" ht="67.5">
      <c r="B37" s="94"/>
      <c r="C37" s="356" t="s">
        <v>14</v>
      </c>
      <c r="D37" s="363"/>
      <c r="E37" s="302" t="str">
        <f>Hoja1!V101</f>
        <v>FORTALECIMIENTO DEL RELACIONAMIENTO TERRITORIAL PARA LA CREACION DE VALOR COMPARTIDO EN EL SECTOR MINERO ENERGETICO NACIONAL</v>
      </c>
      <c r="F37" s="55">
        <f>Hoja1!W101</f>
        <v>5947.5959999999995</v>
      </c>
      <c r="G37" s="55">
        <f>Hoja1!AG101</f>
        <v>2368.3606570000002</v>
      </c>
      <c r="H37" s="55">
        <f>Hoja1!AM101</f>
        <v>399.39060000000001</v>
      </c>
      <c r="I37" s="314">
        <f t="shared" si="0"/>
        <v>0.39820469598136798</v>
      </c>
      <c r="J37" s="315">
        <f t="shared" si="1"/>
        <v>6.7151602092677454E-2</v>
      </c>
      <c r="K37" s="95"/>
      <c r="L37" s="96"/>
      <c r="M37" s="97"/>
    </row>
    <row r="38" spans="2:13 16383:16383" s="98" customFormat="1" ht="67.5">
      <c r="B38" s="94"/>
      <c r="C38" s="357"/>
      <c r="D38" s="363"/>
      <c r="E38" s="302" t="str">
        <f>Hoja1!V154</f>
        <v>FORTALECIMIENTO INSTITUCIONAL PARA LA IMPLEMENTACION DE MEJORES MEDIDAS DE SOSTENIBILIDAD AMBIENTAL EN LAS SEDES DEL MINISTERIO DE MINAS Y ENERGIA  BOGOTA</v>
      </c>
      <c r="F38" s="55">
        <f>Hoja1!W154</f>
        <v>939.2</v>
      </c>
      <c r="G38" s="55">
        <f>Hoja1!AG154</f>
        <v>0</v>
      </c>
      <c r="H38" s="55">
        <f>Hoja1!AM154</f>
        <v>0</v>
      </c>
      <c r="I38" s="314">
        <f t="shared" si="0"/>
        <v>0</v>
      </c>
      <c r="J38" s="315">
        <f t="shared" si="1"/>
        <v>0</v>
      </c>
      <c r="K38" s="95"/>
      <c r="L38" s="96"/>
      <c r="M38" s="97"/>
    </row>
    <row r="39" spans="2:13 16383:16383" s="98" customFormat="1" ht="112.5">
      <c r="B39" s="94"/>
      <c r="C39" s="357"/>
      <c r="D39" s="365"/>
      <c r="E39" s="302" t="str">
        <f>Hoja1!V103</f>
        <v>FORTALECIMIENTO DE LA GESTIÓN SECTORIAL HACIA LA INTEGRACIÓN DE LAS ACTIVIDADES DEL SECTOR MINERO ENERGÉTICO EN LA PLANIFICACIÓN AMBIENTAL Y TERRITORIAL PARA EL SECTOR MINERO ENERGÉTICO EN EL TERRITORIO  NACIONAL (ambiental)</v>
      </c>
      <c r="F39" s="55">
        <f>Hoja1!W103</f>
        <v>3000</v>
      </c>
      <c r="G39" s="55">
        <f>Hoja1!AG103</f>
        <v>850.92994999999996</v>
      </c>
      <c r="H39" s="55">
        <f>Hoja1!AM103</f>
        <v>171.09518199999999</v>
      </c>
      <c r="I39" s="314">
        <f t="shared" si="0"/>
        <v>0.28364331666666664</v>
      </c>
      <c r="J39" s="315">
        <f t="shared" si="1"/>
        <v>5.703172733333333E-2</v>
      </c>
      <c r="K39" s="95"/>
      <c r="L39" s="96"/>
      <c r="M39" s="97"/>
    </row>
    <row r="40" spans="2:13 16383:16383" s="98" customFormat="1" ht="90">
      <c r="B40" s="94"/>
      <c r="C40" s="358"/>
      <c r="D40" s="17"/>
      <c r="E40" s="302" t="str">
        <f>Hoja1!V87</f>
        <v>FORTALECIMIENTO DE LA DIVULGACIÓN DEL IMPACTO POSITIVO DE LAS POLÍTICAS Y LA GESTIÓN DE DESARROLLO DEL PAÍS DEL SECTOR MINERO ENERGÉTICO ANTE LA POBLACIÓN Y LOS PÚBLICOS DE INTERÉS  NACIONAL LOS PÚBLICOS DE INTERÉS  NACIONAL</v>
      </c>
      <c r="F40" s="55">
        <f>Hoja1!W87</f>
        <v>2709</v>
      </c>
      <c r="G40" s="55">
        <f>Hoja1!AG87</f>
        <v>469.10431299999999</v>
      </c>
      <c r="H40" s="55">
        <f>Hoja1!AM87</f>
        <v>148.07727499999999</v>
      </c>
      <c r="I40" s="314">
        <f t="shared" si="0"/>
        <v>0.17316512107788851</v>
      </c>
      <c r="J40" s="315">
        <f t="shared" si="1"/>
        <v>5.4661231081579914E-2</v>
      </c>
      <c r="K40" s="95"/>
      <c r="L40" s="96"/>
      <c r="M40" s="97"/>
    </row>
    <row r="41" spans="2:13 16383:16383" s="98" customFormat="1" ht="45">
      <c r="B41" s="94"/>
      <c r="C41" s="355" t="s">
        <v>21</v>
      </c>
      <c r="D41" s="17"/>
      <c r="E41" s="302" t="str">
        <f>Hoja1!V90</f>
        <v>IMPLEMENTACIÓN DEL LITIGIO DE ALTO IMPACTO EN EL MINISTERIO DE MINAS Y ENERGÍA...  NACIONAL</v>
      </c>
      <c r="F41" s="55">
        <f>Hoja1!W90</f>
        <v>1906.5260840000001</v>
      </c>
      <c r="G41" s="55">
        <f>Hoja1!AG90</f>
        <v>892.93098599999996</v>
      </c>
      <c r="H41" s="55">
        <f>Hoja1!AM90</f>
        <v>170.90319299999999</v>
      </c>
      <c r="I41" s="314">
        <f t="shared" si="0"/>
        <v>0.46835498003078985</v>
      </c>
      <c r="J41" s="315">
        <f t="shared" si="1"/>
        <v>8.9641151219623169E-2</v>
      </c>
      <c r="K41" s="95"/>
      <c r="L41" s="96"/>
      <c r="M41" s="97"/>
    </row>
    <row r="42" spans="2:13 16383:16383" s="98" customFormat="1" ht="45">
      <c r="B42" s="94"/>
      <c r="C42" s="355"/>
      <c r="D42" s="17"/>
      <c r="E42" s="302" t="str">
        <f>Hoja1!V93</f>
        <v>MEJORAMIENTO DEL MODELO INTEGRADO DE PLANEACIÓN Y GESTIÓN EN EL MINISTERIO DE MINAS Y ENERGÍA  BOGOTÁ</v>
      </c>
      <c r="F42" s="55">
        <f>Hoja1!W93</f>
        <v>1231.483397</v>
      </c>
      <c r="G42" s="55">
        <f>Hoja1!AG93</f>
        <v>754.71762799999999</v>
      </c>
      <c r="H42" s="55">
        <f>Hoja1!AM93</f>
        <v>153.44308799999999</v>
      </c>
      <c r="I42" s="314">
        <f t="shared" si="0"/>
        <v>0.61285245894386997</v>
      </c>
      <c r="J42" s="315">
        <f t="shared" si="1"/>
        <v>0.12460020847524264</v>
      </c>
      <c r="K42" s="95"/>
      <c r="L42" s="96"/>
      <c r="M42" s="97"/>
    </row>
    <row r="43" spans="2:13 16383:16383" s="98" customFormat="1" ht="67.5">
      <c r="B43" s="94"/>
      <c r="C43" s="355"/>
      <c r="D43" s="17"/>
      <c r="E43" s="302" t="str">
        <f>Hoja1!V94</f>
        <v>FORTALECIMIENTO DE LA SINERGIA INSTITUCIONAL DEL SECTOR MINERO ENERGÉTICO EN LOS ESCENARIOS ESTRATÉGICOS INTERNACIONALES DESDE EL NIVEL  NACIONAL</v>
      </c>
      <c r="F43" s="55">
        <f>Hoja1!W94</f>
        <v>678.57563500000003</v>
      </c>
      <c r="G43" s="55">
        <f>Hoja1!AG94</f>
        <v>218.275522</v>
      </c>
      <c r="H43" s="55">
        <f>Hoja1!AM94</f>
        <v>41.573616999999999</v>
      </c>
      <c r="I43" s="314">
        <f t="shared" si="0"/>
        <v>0.32166719631776935</v>
      </c>
      <c r="J43" s="315">
        <f t="shared" si="1"/>
        <v>6.1266003162639339E-2</v>
      </c>
      <c r="K43" s="95"/>
      <c r="L43" s="96"/>
      <c r="M43" s="97"/>
    </row>
    <row r="44" spans="2:13 16383:16383" s="98" customFormat="1" ht="67.5">
      <c r="B44" s="94"/>
      <c r="C44" s="355"/>
      <c r="D44" s="14"/>
      <c r="E44" s="302" t="str">
        <f>Hoja1!V98</f>
        <v>FORTALECIMIENTO DE LA POLITICA PUBLICA PARA MEJORAR EL ACCESO A TECNOLOGIAS O APLICACIONES NUCLEARES AVANZADAS EN EL TERRITORIO  NACIONAL</v>
      </c>
      <c r="F44" s="55">
        <f>Hoja1!W98</f>
        <v>1200</v>
      </c>
      <c r="G44" s="55">
        <f>Hoja1!AG98</f>
        <v>217.76106799999999</v>
      </c>
      <c r="H44" s="55">
        <f>Hoja1!AM98</f>
        <v>62.316268000000001</v>
      </c>
      <c r="I44" s="314">
        <f t="shared" si="0"/>
        <v>0.18146755666666667</v>
      </c>
      <c r="J44" s="315">
        <f t="shared" si="1"/>
        <v>5.1930223333333331E-2</v>
      </c>
      <c r="K44" s="95"/>
      <c r="L44" s="96"/>
      <c r="M44" s="97"/>
    </row>
    <row r="45" spans="2:13 16383:16383" s="98" customFormat="1" ht="45">
      <c r="B45" s="94"/>
      <c r="C45" s="355"/>
      <c r="D45" s="14"/>
      <c r="E45" s="302" t="str">
        <f>Hoja1!V153</f>
        <v>IMPLANTACIÓN MODELO GESTION DE DOCUMENTOS ELECTRONICOS DE ARCHIVO EN EL MINISTERIO DE MINAS Y ENERGIA  BOGOTÁ</v>
      </c>
      <c r="F45" s="55">
        <f>Hoja1!W153</f>
        <v>988.44637499999999</v>
      </c>
      <c r="G45" s="55">
        <f>Hoja1!AG153</f>
        <v>173.10666699999999</v>
      </c>
      <c r="H45" s="55">
        <f>Hoja1!AM153</f>
        <v>39.318666</v>
      </c>
      <c r="I45" s="314">
        <f t="shared" si="0"/>
        <v>0.17513005396979678</v>
      </c>
      <c r="J45" s="315">
        <f t="shared" si="1"/>
        <v>3.9778248971776543E-2</v>
      </c>
      <c r="K45" s="95"/>
      <c r="L45" s="96"/>
      <c r="M45" s="97"/>
    </row>
    <row r="46" spans="2:13 16383:16383" s="98" customFormat="1" ht="67.5">
      <c r="B46" s="94"/>
      <c r="C46" s="355"/>
      <c r="D46" s="14"/>
      <c r="E46" s="302" t="str">
        <f>Hoja1!V151</f>
        <v>MEJORAMIENTO EN LA DISPONIBILIDAD Y APROVECHAMIENTO DE LA INFORMACION DEL ARCHIVO CENTRAL POR PARTE DE LA CIUDADANIA Y USUARIOS INTERNOS DEL MINISTERIO.  BOGOTA</v>
      </c>
      <c r="F46" s="55">
        <f>Hoja1!W151</f>
        <v>1562.356223</v>
      </c>
      <c r="G46" s="55">
        <f>Hoja1!AG151</f>
        <v>273.19333</v>
      </c>
      <c r="H46" s="55">
        <f>Hoja1!AM151</f>
        <v>49.746107000000002</v>
      </c>
      <c r="I46" s="314">
        <f t="shared" si="0"/>
        <v>0.17485982132513964</v>
      </c>
      <c r="J46" s="315">
        <f t="shared" si="1"/>
        <v>3.1840438350531027E-2</v>
      </c>
      <c r="K46" s="95"/>
      <c r="L46" s="96"/>
      <c r="M46" s="97"/>
    </row>
    <row r="47" spans="2:13 16383:16383" s="98" customFormat="1" ht="67.5">
      <c r="B47" s="94"/>
      <c r="C47" s="355"/>
      <c r="D47" s="14"/>
      <c r="E47" s="302" t="str">
        <f>Hoja1!V152</f>
        <v>FORTALECIMIENTO DE LA PARTICIPACIÓN, TRANSPARENCIA Y COLABORACIÓN DE LOS CIUDADANOS Y PARTES INTERESADAS EN LA GESTIÓN DEL SECTOR MINERO ENERGÉTICO   NACIONAL</v>
      </c>
      <c r="F47" s="55">
        <f>Hoja1!W152</f>
        <v>1306.2543430000001</v>
      </c>
      <c r="G47" s="55">
        <f>Hoja1!AG152</f>
        <v>296.62</v>
      </c>
      <c r="H47" s="55">
        <f>Hoja1!AM152</f>
        <v>70.959333000000001</v>
      </c>
      <c r="I47" s="314">
        <f t="shared" si="0"/>
        <v>0.22707675698039764</v>
      </c>
      <c r="J47" s="315">
        <f t="shared" si="1"/>
        <v>5.4322753742607074E-2</v>
      </c>
      <c r="K47" s="95"/>
      <c r="L47" s="96"/>
      <c r="M47" s="97"/>
    </row>
    <row r="48" spans="2:13 16383:16383" s="98" customFormat="1" ht="90">
      <c r="B48" s="94"/>
      <c r="C48" s="355"/>
      <c r="D48" s="23"/>
      <c r="E48" s="302" t="str">
        <f>Hoja1!V150</f>
        <v>FORTALECIMIENTO DE LAS CAPACIDADES TECNOLÓGICAS DEL MINISTERIO DE MINAS Y ENERGÍA PARA FACILITAR EL USO, ACCESO Y APROVECHAMIENTO DE LA INFORMACIÓN MINERO ENERGÉTICA A NIVEL NACIONAL</v>
      </c>
      <c r="F48" s="55">
        <f>Hoja1!W150</f>
        <v>7220.771984</v>
      </c>
      <c r="G48" s="55">
        <f>Hoja1!AG150</f>
        <v>2535.3147873299999</v>
      </c>
      <c r="H48" s="55">
        <f>Hoja1!AM150</f>
        <v>112.46733233</v>
      </c>
      <c r="I48" s="314">
        <f t="shared" si="0"/>
        <v>0.35111409042521013</v>
      </c>
      <c r="J48" s="315">
        <f t="shared" si="1"/>
        <v>1.5575527461496977E-2</v>
      </c>
      <c r="K48" s="95"/>
      <c r="L48" s="96"/>
      <c r="M48" s="97"/>
      <c r="XFC48" s="98" t="s">
        <v>105</v>
      </c>
    </row>
    <row r="49" spans="2:13" s="89" customFormat="1" ht="23">
      <c r="B49" s="90"/>
      <c r="C49" s="307"/>
      <c r="D49" s="308"/>
      <c r="E49" s="311" t="s">
        <v>13</v>
      </c>
      <c r="F49" s="312">
        <f>SUM(F9:F48)</f>
        <v>5075124.2203640006</v>
      </c>
      <c r="G49" s="312">
        <f t="shared" ref="G49" si="2">SUM(G9:G48)</f>
        <v>2308231.5374677707</v>
      </c>
      <c r="H49" s="312">
        <f>SUM(H9:H48)</f>
        <v>2249560.5591779207</v>
      </c>
      <c r="I49" s="313">
        <f>G49/F49</f>
        <v>0.45481281585305089</v>
      </c>
      <c r="J49" s="313">
        <f>H49/F49</f>
        <v>0.44325231491901818</v>
      </c>
      <c r="K49" s="100"/>
      <c r="L49" s="96"/>
      <c r="M49" s="101"/>
    </row>
    <row r="50" spans="2:13" ht="23">
      <c r="B50" s="90"/>
      <c r="E50" s="304"/>
      <c r="F50" s="105"/>
      <c r="G50" s="105"/>
      <c r="H50" s="131"/>
      <c r="I50" s="134"/>
      <c r="J50" s="106"/>
      <c r="K50" s="100"/>
      <c r="L50" s="96"/>
      <c r="M50" s="104"/>
    </row>
  </sheetData>
  <mergeCells count="17">
    <mergeCell ref="C2:K5"/>
    <mergeCell ref="C7:C8"/>
    <mergeCell ref="D7:D8"/>
    <mergeCell ref="E7:E8"/>
    <mergeCell ref="F7:H7"/>
    <mergeCell ref="I7:J7"/>
    <mergeCell ref="C30:C36"/>
    <mergeCell ref="C37:C40"/>
    <mergeCell ref="C41:C48"/>
    <mergeCell ref="C9:C17"/>
    <mergeCell ref="D9:D11"/>
    <mergeCell ref="D13:D17"/>
    <mergeCell ref="C18:C29"/>
    <mergeCell ref="D18:D19"/>
    <mergeCell ref="D20:D22"/>
    <mergeCell ref="D23:D27"/>
    <mergeCell ref="D35:D39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8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92D050"/>
    <pageSetUpPr fitToPage="1"/>
  </sheetPr>
  <dimension ref="A1:XFC16"/>
  <sheetViews>
    <sheetView showGridLines="0" showWhiteSpace="0" topLeftCell="A2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368" t="s">
        <v>447</v>
      </c>
      <c r="D2" s="368"/>
      <c r="E2" s="368"/>
      <c r="F2" s="368"/>
      <c r="G2" s="368"/>
      <c r="H2" s="368"/>
      <c r="I2" s="368"/>
      <c r="J2" s="368"/>
      <c r="K2" s="368"/>
      <c r="L2" s="368"/>
    </row>
    <row r="3" spans="2:14" ht="15" customHeight="1"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2:14" ht="15" customHeight="1"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2:14" ht="15" customHeight="1"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69"/>
      <c r="D7" s="369"/>
      <c r="E7" s="369" t="s">
        <v>12</v>
      </c>
      <c r="F7" s="373" t="s">
        <v>7</v>
      </c>
      <c r="G7" s="373"/>
      <c r="H7" s="373"/>
      <c r="I7" s="373"/>
      <c r="J7" s="372" t="s">
        <v>11</v>
      </c>
      <c r="K7" s="372"/>
      <c r="L7" s="91" t="s">
        <v>17</v>
      </c>
      <c r="M7" s="92"/>
    </row>
    <row r="8" spans="2:14" s="89" customFormat="1" ht="80.25" customHeight="1">
      <c r="B8" s="90"/>
      <c r="C8" s="369"/>
      <c r="D8" s="369"/>
      <c r="E8" s="369"/>
      <c r="F8" s="137" t="s">
        <v>103</v>
      </c>
      <c r="G8" s="306" t="s">
        <v>18</v>
      </c>
      <c r="H8" s="306" t="s">
        <v>0</v>
      </c>
      <c r="I8" s="306" t="s">
        <v>4</v>
      </c>
      <c r="J8" s="139" t="s">
        <v>6</v>
      </c>
      <c r="K8" s="139" t="s">
        <v>5</v>
      </c>
      <c r="L8" s="93"/>
      <c r="M8" s="92"/>
    </row>
    <row r="9" spans="2:14" ht="68.25" customHeight="1">
      <c r="B9" s="90"/>
      <c r="C9" s="112"/>
      <c r="D9" s="99"/>
      <c r="E9" s="113" t="str">
        <f>Hoja1!V176</f>
        <v>IDENTIFICACION DE OPORTUNIDADES EXPLORATORIAS DE HIDROCARBUROS  NACIONAL</v>
      </c>
      <c r="F9" s="123">
        <f>Hoja1!AD176</f>
        <v>312157.8</v>
      </c>
      <c r="G9" s="123">
        <f>Hoja1!AE176</f>
        <v>47000</v>
      </c>
      <c r="H9" s="123">
        <f>Hoja1!AG176</f>
        <v>1090.6682450000001</v>
      </c>
      <c r="I9" s="123">
        <f>Hoja1!AM176</f>
        <v>96.715919589999999</v>
      </c>
      <c r="J9" s="316">
        <f>H9/F9</f>
        <v>3.4939644147927752E-3</v>
      </c>
      <c r="K9" s="317">
        <f>I9/F9</f>
        <v>3.0983021917120124E-4</v>
      </c>
      <c r="L9" s="100"/>
      <c r="M9" s="96"/>
      <c r="N9" s="97"/>
    </row>
    <row r="10" spans="2:14" ht="68.25" customHeight="1">
      <c r="B10" s="90"/>
      <c r="C10" s="112"/>
      <c r="D10" s="99"/>
      <c r="E10" s="113" t="str">
        <f>Hoja1!V177</f>
        <v>APOYO PARA LA VIABILIZACION DE LAS ACTIVIDADES DE EXPLORACION Y PRODUCCION DE HIDROCARBUROS A TRAVES DE LA ARTICULACION INSTITUCIONAL DE LA GESTION SOCIO AMBIENTAL  NACIONAL</v>
      </c>
      <c r="F10" s="123">
        <f>Hoja1!AD177</f>
        <v>40000</v>
      </c>
      <c r="G10" s="123">
        <f>Hoja1!AE177</f>
        <v>0</v>
      </c>
      <c r="H10" s="123">
        <f>Hoja1!AG177</f>
        <v>40000</v>
      </c>
      <c r="I10" s="123">
        <f>Hoja1!AM177</f>
        <v>0</v>
      </c>
      <c r="J10" s="316">
        <f t="shared" ref="J10:J12" si="0">H10/F10</f>
        <v>1</v>
      </c>
      <c r="K10" s="317">
        <f t="shared" ref="K10:K12" si="1">I10/F10</f>
        <v>0</v>
      </c>
      <c r="L10" s="100"/>
      <c r="M10" s="96"/>
      <c r="N10" s="97"/>
    </row>
    <row r="11" spans="2:14" ht="68.25" customHeight="1">
      <c r="B11" s="90"/>
      <c r="C11" s="112"/>
      <c r="D11" s="99"/>
      <c r="E11" s="113" t="str">
        <f>Hoja1!V178</f>
        <v>FORTALECIMIENTO DE LOS SISTEMAS DE SEGUIMIENTO A CONTRATOS, OPERACION Y GEOSERVICIOS, DE LA INFRAESTRUCTURA QUE LOS SOPORTA Y LA ADOPCION DE LINEAMIENTOS DE SEGURIDAD Y CALIDAD DE DATOS PARA EL APROVECHAMIENTO DE LOS RECURSOS HIDROCARBURIFEROS  NACIO</v>
      </c>
      <c r="F11" s="123">
        <f>Hoja1!AD178</f>
        <v>12500</v>
      </c>
      <c r="G11" s="123">
        <f>Hoja1!AE178</f>
        <v>0</v>
      </c>
      <c r="H11" s="123">
        <f>Hoja1!AG178</f>
        <v>1046.850003</v>
      </c>
      <c r="I11" s="123">
        <f>Hoja1!AM178</f>
        <v>222.63099533000002</v>
      </c>
      <c r="J11" s="316">
        <f t="shared" si="0"/>
        <v>8.3748000239999995E-2</v>
      </c>
      <c r="K11" s="317">
        <f t="shared" si="1"/>
        <v>1.7810479626400002E-2</v>
      </c>
      <c r="L11" s="100"/>
      <c r="M11" s="96"/>
      <c r="N11" s="97"/>
    </row>
    <row r="12" spans="2:14" ht="68.25" customHeight="1">
      <c r="B12" s="90"/>
      <c r="C12" s="112"/>
      <c r="D12" s="99"/>
      <c r="E12" s="113" t="str">
        <f>Hoja1!V179</f>
        <v>FORTALECIMIENTO EN LA IMPLEMENTACIÓN DEL MODELO DE PROMOCIÓN PARA INCREMENTAR LA INVERSIÓN  NACIONAL</v>
      </c>
      <c r="F12" s="123">
        <f>Hoja1!AD179</f>
        <v>10216</v>
      </c>
      <c r="G12" s="123">
        <f>Hoja1!AE179</f>
        <v>0</v>
      </c>
      <c r="H12" s="123">
        <f>Hoja1!AG179</f>
        <v>2827.7330000000002</v>
      </c>
      <c r="I12" s="123">
        <f>Hoja1!AM179</f>
        <v>182.72800000000001</v>
      </c>
      <c r="J12" s="316">
        <f t="shared" si="0"/>
        <v>0.27679453797963982</v>
      </c>
      <c r="K12" s="317">
        <f t="shared" si="1"/>
        <v>1.7886452623335946E-2</v>
      </c>
      <c r="L12" s="100"/>
      <c r="M12" s="96"/>
      <c r="N12" s="97"/>
    </row>
    <row r="13" spans="2:14" s="89" customFormat="1" ht="23">
      <c r="B13" s="90"/>
      <c r="C13" s="307"/>
      <c r="D13" s="308"/>
      <c r="E13" s="309" t="s">
        <v>22</v>
      </c>
      <c r="F13" s="310">
        <f>SUM(F9:F12)</f>
        <v>374873.8</v>
      </c>
      <c r="G13" s="310">
        <f>SUM(G9:G12)</f>
        <v>47000</v>
      </c>
      <c r="H13" s="310">
        <f>SUM(H9:H12)</f>
        <v>44965.251248</v>
      </c>
      <c r="I13" s="310">
        <f>SUM(I9:I12)</f>
        <v>502.07491492000003</v>
      </c>
      <c r="J13" s="313">
        <f>H13/F13</f>
        <v>0.11994770306167037</v>
      </c>
      <c r="K13" s="313">
        <f>I13/F13</f>
        <v>1.3393171646564792E-3</v>
      </c>
      <c r="L13" s="100"/>
      <c r="M13" s="96"/>
      <c r="N13" s="101"/>
    </row>
    <row r="14" spans="2:14" ht="23">
      <c r="B14" s="89"/>
      <c r="E14" s="104"/>
      <c r="F14" s="115"/>
      <c r="G14" s="115"/>
      <c r="H14" s="115"/>
      <c r="I14" s="115"/>
      <c r="J14" s="106"/>
      <c r="K14" s="106"/>
      <c r="L14" s="116"/>
      <c r="M14" s="96"/>
      <c r="N14" s="104"/>
    </row>
    <row r="15" spans="2:14" ht="23" hidden="1">
      <c r="B15" s="89"/>
      <c r="E15" s="104"/>
      <c r="F15" s="115"/>
      <c r="G15" s="115"/>
      <c r="H15" s="115"/>
      <c r="I15" s="115"/>
      <c r="J15" s="106"/>
      <c r="K15" s="106"/>
      <c r="L15" s="116"/>
      <c r="M15" s="96"/>
      <c r="N15" s="104"/>
    </row>
    <row r="16" spans="2:14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19 F916483 F850947 F785411 F719875 F654339 F588803 F523267 F457731 F392195 F326659 F261123 F195587 F130051 F64515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rgb="FF92D050"/>
    <pageSetUpPr fitToPage="1"/>
  </sheetPr>
  <dimension ref="A1:XFC19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7" width="23.6328125" style="117" customWidth="1"/>
    <col min="8" max="8" width="23.6328125" style="119" customWidth="1"/>
    <col min="9" max="9" width="23.54296875" style="119" customWidth="1"/>
    <col min="10" max="11" width="15.90625" style="120" customWidth="1"/>
    <col min="12" max="12" width="2.453125" style="121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368" t="s">
        <v>448</v>
      </c>
      <c r="D2" s="368"/>
      <c r="E2" s="368"/>
      <c r="F2" s="368"/>
      <c r="G2" s="368"/>
      <c r="H2" s="368"/>
      <c r="I2" s="368"/>
      <c r="J2" s="368"/>
      <c r="K2" s="368"/>
      <c r="L2" s="368"/>
    </row>
    <row r="3" spans="2:14" ht="15" customHeight="1"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2:14" ht="15" customHeight="1"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2:14" ht="15" customHeight="1"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69"/>
      <c r="D7" s="369"/>
      <c r="E7" s="369" t="s">
        <v>12</v>
      </c>
      <c r="F7" s="373" t="s">
        <v>7</v>
      </c>
      <c r="G7" s="373"/>
      <c r="H7" s="373"/>
      <c r="I7" s="373"/>
      <c r="J7" s="372" t="s">
        <v>11</v>
      </c>
      <c r="K7" s="372"/>
      <c r="L7" s="91" t="s">
        <v>17</v>
      </c>
      <c r="M7" s="92"/>
    </row>
    <row r="8" spans="2:14" s="89" customFormat="1" ht="80.25" customHeight="1">
      <c r="B8" s="90"/>
      <c r="C8" s="369"/>
      <c r="D8" s="369"/>
      <c r="E8" s="369"/>
      <c r="F8" s="137" t="s">
        <v>103</v>
      </c>
      <c r="G8" s="306" t="s">
        <v>18</v>
      </c>
      <c r="H8" s="306" t="s">
        <v>0</v>
      </c>
      <c r="I8" s="306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Hoja1!V196</f>
        <v>MEJORAMIENTO DE LOS ESTÁNDARES DE LA ACTIVIDAD MINERA A NIVEL  NACIONAL</v>
      </c>
      <c r="F9" s="114">
        <f>Hoja1!AD196</f>
        <v>10435.630507</v>
      </c>
      <c r="G9" s="114">
        <f>Hoja1!AE196</f>
        <v>0</v>
      </c>
      <c r="H9" s="114">
        <f>Hoja1!AG196</f>
        <v>2570.5073769999999</v>
      </c>
      <c r="I9" s="114">
        <f>Hoja1!AM196</f>
        <v>1023.58617352</v>
      </c>
      <c r="J9" s="128">
        <f>H9/F9</f>
        <v>0.24632027506874243</v>
      </c>
      <c r="K9" s="128">
        <f>I9/F9</f>
        <v>9.8085704819981898E-2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Hoja1!V197</f>
        <v>FORTALECIMIENTO DE LA FORMALIZACION Y TITULACION DE PEQUENOS Y MEDIANOS MINEROS A NIVEL  NACIONAL</v>
      </c>
      <c r="F10" s="114">
        <f>Hoja1!AD197</f>
        <v>8307.4167369999996</v>
      </c>
      <c r="G10" s="114">
        <f>Hoja1!AE197</f>
        <v>0</v>
      </c>
      <c r="H10" s="114">
        <f>Hoja1!AG197</f>
        <v>2850.8627040000001</v>
      </c>
      <c r="I10" s="114">
        <f>Hoja1!AM197</f>
        <v>894.93713070000001</v>
      </c>
      <c r="J10" s="128">
        <f t="shared" ref="J10:J16" si="0">H10/F10</f>
        <v>0.34317078271789125</v>
      </c>
      <c r="K10" s="128">
        <f t="shared" ref="K10:K16" si="1">I10/F10</f>
        <v>0.10772748726015911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Hoja1!V198</f>
        <v>CONSOLIDACIÓN DEL SISTEMA INTEGRAL DE GESTIÓN MINERA A NIVEL NACIONAL</v>
      </c>
      <c r="F11" s="114">
        <f>Hoja1!AD198</f>
        <v>7339.8400519999996</v>
      </c>
      <c r="G11" s="114">
        <f>Hoja1!AE198</f>
        <v>0</v>
      </c>
      <c r="H11" s="114">
        <f>Hoja1!AG198</f>
        <v>1724.205702</v>
      </c>
      <c r="I11" s="114">
        <f>Hoja1!AM198</f>
        <v>375.53422599999999</v>
      </c>
      <c r="J11" s="128">
        <f t="shared" si="0"/>
        <v>0.23491052799306969</v>
      </c>
      <c r="K11" s="128">
        <f t="shared" si="1"/>
        <v>5.1163816014992369E-2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Hoja1!V199</f>
        <v>CONSTRUCCION DE CONOCIMIENTO PARA LA GESTION DE RIESGOS MINEROS Y AUMENTO DE LA CAPACIDAD DE RESPUESTA SEGURA EN LA ATENCION DE EMERGENCIAS MINERAS EN EL TERRITORIO  NACIONAL</v>
      </c>
      <c r="F12" s="114">
        <f>Hoja1!AD199</f>
        <v>5237.6412950000004</v>
      </c>
      <c r="G12" s="114">
        <f>Hoja1!AE199</f>
        <v>0</v>
      </c>
      <c r="H12" s="114">
        <f>Hoja1!AG199</f>
        <v>303.67482968000002</v>
      </c>
      <c r="I12" s="114">
        <f>Hoja1!AM199</f>
        <v>120.25428406</v>
      </c>
      <c r="J12" s="128">
        <f t="shared" si="0"/>
        <v>5.7979310261261408E-2</v>
      </c>
      <c r="K12" s="128">
        <f t="shared" si="1"/>
        <v>2.2959625771775957E-2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Hoja1!V200</f>
        <v>FORTALECIMIENTO DE LOS SERVICIOS DE LA ANM SOPORTADOS EN LAS TECNOLOGÍAS DE LA INFORMACIÓN Y LAS COMUNICACIONES  BOGOTÁ</v>
      </c>
      <c r="F13" s="114">
        <f>Hoja1!AD200</f>
        <v>5067.1581239999996</v>
      </c>
      <c r="G13" s="114">
        <f>Hoja1!AE200</f>
        <v>0</v>
      </c>
      <c r="H13" s="114">
        <f>Hoja1!AG200</f>
        <v>338.99405982999997</v>
      </c>
      <c r="I13" s="114">
        <f>Hoja1!AM200</f>
        <v>128.63615999999999</v>
      </c>
      <c r="J13" s="128">
        <f t="shared" si="0"/>
        <v>6.6900233135491552E-2</v>
      </c>
      <c r="K13" s="128">
        <f t="shared" si="1"/>
        <v>2.5386253369660976E-2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Hoja1!V201</f>
        <v>FORTALECIMIENTO DEL DESEMPEÑO INSTITUCIONAL DE LA ANM A NIVEL NACIONAL</v>
      </c>
      <c r="F14" s="114">
        <f>Hoja1!AD201</f>
        <v>3908.525744</v>
      </c>
      <c r="G14" s="114">
        <f>Hoja1!AE201</f>
        <v>0</v>
      </c>
      <c r="H14" s="114">
        <f>Hoja1!AG201</f>
        <v>1025.876884</v>
      </c>
      <c r="I14" s="114">
        <f>Hoja1!AM201</f>
        <v>421.31009899999998</v>
      </c>
      <c r="J14" s="128">
        <f t="shared" si="0"/>
        <v>0.26247156887090467</v>
      </c>
      <c r="K14" s="128">
        <f t="shared" si="1"/>
        <v>0.10779258641106701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Hoja1!V202</f>
        <v>FORTALECIMIENTO DE LOS MECANISMOS DE PROMOCIÓN DEL SECTOR MINERO  NACIONAL</v>
      </c>
      <c r="F15" s="114">
        <f>Hoja1!AD202</f>
        <v>3102.9056770000002</v>
      </c>
      <c r="G15" s="114">
        <f>Hoja1!AE202</f>
        <v>0</v>
      </c>
      <c r="H15" s="114">
        <f>Hoja1!AG202</f>
        <v>889.19559300000003</v>
      </c>
      <c r="I15" s="114">
        <f>Hoja1!AM202</f>
        <v>375.10099630000002</v>
      </c>
      <c r="J15" s="128">
        <f t="shared" si="0"/>
        <v>0.28656868289328924</v>
      </c>
      <c r="K15" s="128">
        <f t="shared" si="1"/>
        <v>0.12088701215779818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Hoja1!V203</f>
        <v>FORTALECIMIENTO DE LA INFRAESTRUCTURA FÍSICA DE LA AGENCIA NACIONAL DE MINERÍA A NIVEL  NACIONAL</v>
      </c>
      <c r="F16" s="114">
        <f>Hoja1!AD203</f>
        <v>2388.6818640000001</v>
      </c>
      <c r="G16" s="114">
        <f>Hoja1!AE203</f>
        <v>0</v>
      </c>
      <c r="H16" s="114">
        <f>Hoja1!AG203</f>
        <v>0</v>
      </c>
      <c r="I16" s="114">
        <f>Hoja1!AM203</f>
        <v>0</v>
      </c>
      <c r="J16" s="128">
        <f t="shared" si="0"/>
        <v>0</v>
      </c>
      <c r="K16" s="128">
        <f t="shared" si="1"/>
        <v>0</v>
      </c>
      <c r="L16" s="100"/>
      <c r="M16" s="96"/>
      <c r="N16" s="97"/>
    </row>
    <row r="17" spans="2:14" s="89" customFormat="1" ht="23">
      <c r="B17" s="90"/>
      <c r="C17" s="307"/>
      <c r="D17" s="308"/>
      <c r="E17" s="309" t="s">
        <v>78</v>
      </c>
      <c r="F17" s="310">
        <f>SUM(F9:F16)</f>
        <v>45787.8</v>
      </c>
      <c r="G17" s="310">
        <f t="shared" ref="G17:I17" si="2">SUM(G9:G16)</f>
        <v>0</v>
      </c>
      <c r="H17" s="310">
        <f t="shared" si="2"/>
        <v>9703.3171495099996</v>
      </c>
      <c r="I17" s="310">
        <f t="shared" si="2"/>
        <v>3339.3590695799999</v>
      </c>
      <c r="J17" s="313">
        <f>H17/F17</f>
        <v>0.21191926996951152</v>
      </c>
      <c r="K17" s="313">
        <f>I17/F17</f>
        <v>7.2931197165620534E-2</v>
      </c>
      <c r="L17" s="100"/>
      <c r="M17" s="96"/>
      <c r="N17" s="101"/>
    </row>
    <row r="18" spans="2:14" ht="23">
      <c r="B18" s="89"/>
      <c r="E18" s="124"/>
      <c r="F18" s="125"/>
      <c r="G18" s="125"/>
      <c r="H18" s="125"/>
      <c r="I18" s="125"/>
      <c r="J18" s="126"/>
      <c r="K18" s="126"/>
      <c r="L18" s="116"/>
      <c r="M18" s="96"/>
      <c r="N18" s="104"/>
    </row>
    <row r="19" spans="2:14" ht="23" hidden="1">
      <c r="B19" s="90"/>
      <c r="E19" s="104"/>
      <c r="F19" s="115"/>
      <c r="G19" s="115"/>
      <c r="H19" s="115"/>
      <c r="I19" s="115"/>
      <c r="J19" s="106">
        <v>0</v>
      </c>
      <c r="K19" s="106">
        <v>0</v>
      </c>
      <c r="L19" s="116"/>
      <c r="M19" s="96"/>
      <c r="N19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  <pageSetUpPr fitToPage="1"/>
  </sheetPr>
  <dimension ref="A1:XFC14"/>
  <sheetViews>
    <sheetView showGridLines="0" showWhiteSpace="0" topLeftCell="A2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368" t="s">
        <v>449</v>
      </c>
      <c r="D2" s="368"/>
      <c r="E2" s="368"/>
      <c r="F2" s="368"/>
      <c r="G2" s="368"/>
      <c r="H2" s="368"/>
      <c r="I2" s="368"/>
      <c r="J2" s="368"/>
      <c r="K2" s="368"/>
      <c r="L2" s="368"/>
    </row>
    <row r="3" spans="2:14" ht="15" customHeight="1"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2:14" ht="15" customHeight="1"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2:14" ht="15" customHeight="1"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69"/>
      <c r="D7" s="369"/>
      <c r="E7" s="369" t="s">
        <v>12</v>
      </c>
      <c r="F7" s="373" t="s">
        <v>7</v>
      </c>
      <c r="G7" s="373"/>
      <c r="H7" s="373"/>
      <c r="I7" s="373"/>
      <c r="J7" s="372" t="s">
        <v>11</v>
      </c>
      <c r="K7" s="372"/>
      <c r="L7" s="91" t="s">
        <v>17</v>
      </c>
      <c r="M7" s="92"/>
    </row>
    <row r="8" spans="2:14" s="89" customFormat="1" ht="80.25" customHeight="1">
      <c r="B8" s="90"/>
      <c r="C8" s="369"/>
      <c r="D8" s="369"/>
      <c r="E8" s="369"/>
      <c r="F8" s="137" t="s">
        <v>103</v>
      </c>
      <c r="G8" s="306" t="s">
        <v>18</v>
      </c>
      <c r="H8" s="306" t="s">
        <v>0</v>
      </c>
      <c r="I8" s="306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Hoja1!V223</f>
        <v>ESTUDIOS Y ANÁLISIS PARA LA ADOPCIÓN DE MEDIDAS REGULATORIAS REQUERIDAS POR LOS SECTORES DE ENERGÍA ELÉCTRICA, GAS COMBUSTIBLE Y COMBUSTIBLES LÍQUIDOS A NIVEL NACIONAL</v>
      </c>
      <c r="F9" s="114">
        <f>Hoja1!AD223</f>
        <v>7700</v>
      </c>
      <c r="G9" s="114">
        <f>Hoja1!AE223</f>
        <v>0</v>
      </c>
      <c r="H9" s="114">
        <f>Hoja1!AG223</f>
        <v>3805.0566523400003</v>
      </c>
      <c r="I9" s="114">
        <f>Hoja1!AM223</f>
        <v>682.26217572999997</v>
      </c>
      <c r="J9" s="317">
        <f>H9/F9</f>
        <v>0.49416320160259741</v>
      </c>
      <c r="K9" s="317">
        <f>I9/F9</f>
        <v>8.8605477367532465E-2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Hoja1!V224</f>
        <v xml:space="preserve">MEJORAMIENTO  Y MODERNIZACIÓN DE LAS TICS DE LA CREG A NIVEL  NACIONAL </v>
      </c>
      <c r="F10" s="114">
        <f>Hoja1!AD224</f>
        <v>2900</v>
      </c>
      <c r="G10" s="114">
        <f>Hoja1!AE224</f>
        <v>0</v>
      </c>
      <c r="H10" s="114">
        <f>Hoja1!AG224</f>
        <v>1914.0436040999998</v>
      </c>
      <c r="I10" s="114">
        <f>Hoja1!AM224</f>
        <v>113.75543</v>
      </c>
      <c r="J10" s="317">
        <f t="shared" ref="J10:J12" si="0">H10/F10</f>
        <v>0.66001503589655164</v>
      </c>
      <c r="K10" s="317">
        <f t="shared" ref="K10:K12" si="1">I10/F10</f>
        <v>3.9226010344827589E-2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Hoja1!V225</f>
        <v>FORTALECIMIENTO INSTITUCIONAL A PARTIR DEL APRENDIZAJE ORGANIZACIONAL A NIVEL  NACIONAL - [PREVIO CONCEPTO DNP]</v>
      </c>
      <c r="F11" s="114">
        <f>Hoja1!AD225</f>
        <v>310</v>
      </c>
      <c r="G11" s="114">
        <f>Hoja1!AE225</f>
        <v>0</v>
      </c>
      <c r="H11" s="114">
        <f>Hoja1!AG225</f>
        <v>190</v>
      </c>
      <c r="I11" s="114">
        <f>Hoja1!AM225</f>
        <v>0</v>
      </c>
      <c r="J11" s="317">
        <f t="shared" si="0"/>
        <v>0.61290322580645162</v>
      </c>
      <c r="K11" s="317">
        <f t="shared" si="1"/>
        <v>0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Hoja1!V226</f>
        <v>DIVULGACIÓN DE LA REGULACIÓN A LA CIUDADANÍA A NIVEL  NACIONAL</v>
      </c>
      <c r="F12" s="114">
        <f>Hoja1!AD226</f>
        <v>290</v>
      </c>
      <c r="G12" s="114">
        <f>Hoja1!AE226</f>
        <v>0</v>
      </c>
      <c r="H12" s="114">
        <f>Hoja1!AG226</f>
        <v>94.94</v>
      </c>
      <c r="I12" s="114">
        <f>Hoja1!AM226</f>
        <v>0</v>
      </c>
      <c r="J12" s="317">
        <f t="shared" si="0"/>
        <v>0.32737931034482759</v>
      </c>
      <c r="K12" s="317">
        <f t="shared" si="1"/>
        <v>0</v>
      </c>
      <c r="L12" s="100"/>
      <c r="M12" s="96"/>
      <c r="N12" s="97"/>
    </row>
    <row r="13" spans="2:14" s="89" customFormat="1" ht="23">
      <c r="B13" s="90"/>
      <c r="C13" s="307"/>
      <c r="D13" s="308"/>
      <c r="E13" s="309" t="s">
        <v>77</v>
      </c>
      <c r="F13" s="310">
        <f>SUM(F9:F12)</f>
        <v>11200</v>
      </c>
      <c r="G13" s="310">
        <f t="shared" ref="G13:H13" si="2">SUM(G9:G12)</f>
        <v>0</v>
      </c>
      <c r="H13" s="310">
        <f t="shared" si="2"/>
        <v>6004.0402564400001</v>
      </c>
      <c r="I13" s="310">
        <f>SUM(I9:I12)</f>
        <v>796.01760573000001</v>
      </c>
      <c r="J13" s="318">
        <f>H13/F13</f>
        <v>0.53607502289642861</v>
      </c>
      <c r="K13" s="318">
        <f>I13/F13</f>
        <v>7.1073000511607143E-2</v>
      </c>
      <c r="L13" s="100"/>
      <c r="M13" s="96"/>
      <c r="N13" s="101"/>
    </row>
    <row r="14" spans="2:14" ht="23">
      <c r="B14" s="90"/>
      <c r="E14" s="104"/>
      <c r="F14" s="115"/>
      <c r="G14" s="115"/>
      <c r="H14" s="115"/>
      <c r="I14" s="115"/>
      <c r="J14" s="106"/>
      <c r="K14" s="106"/>
      <c r="L14" s="100"/>
      <c r="M14" s="96"/>
      <c r="N14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XFC18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368" t="s">
        <v>450</v>
      </c>
      <c r="D2" s="368"/>
      <c r="E2" s="368"/>
      <c r="F2" s="368"/>
      <c r="G2" s="368"/>
      <c r="H2" s="368"/>
      <c r="I2" s="368"/>
      <c r="J2" s="368"/>
      <c r="K2" s="368"/>
      <c r="L2" s="368"/>
    </row>
    <row r="3" spans="2:14" ht="15" customHeight="1"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2:14" ht="15" customHeight="1"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2:14" ht="15" customHeight="1"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69"/>
      <c r="D7" s="369"/>
      <c r="E7" s="369" t="s">
        <v>12</v>
      </c>
      <c r="F7" s="373" t="s">
        <v>7</v>
      </c>
      <c r="G7" s="373"/>
      <c r="H7" s="373"/>
      <c r="I7" s="373"/>
      <c r="J7" s="372" t="s">
        <v>11</v>
      </c>
      <c r="K7" s="372"/>
      <c r="L7" s="91" t="s">
        <v>17</v>
      </c>
      <c r="M7" s="92"/>
    </row>
    <row r="8" spans="2:14" s="89" customFormat="1" ht="80.25" customHeight="1">
      <c r="B8" s="90"/>
      <c r="C8" s="369"/>
      <c r="D8" s="369"/>
      <c r="E8" s="369"/>
      <c r="F8" s="137" t="s">
        <v>103</v>
      </c>
      <c r="G8" s="306" t="s">
        <v>18</v>
      </c>
      <c r="H8" s="306" t="s">
        <v>0</v>
      </c>
      <c r="I8" s="306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Hoja1!V247</f>
        <v>DESARROLLO E IMPLEMENTACIÓN DE PROYECTOS ENERGÉTICOS SOSTENIBLES EN LAS ZONAS NO INTERCONECTADAS, ZNI  NACIONAL</v>
      </c>
      <c r="F9" s="114">
        <f>Hoja1!AD247</f>
        <v>79709.434999999998</v>
      </c>
      <c r="G9" s="114">
        <f>Hoja1!AE247</f>
        <v>0</v>
      </c>
      <c r="H9" s="114">
        <f>Hoja1!AG247</f>
        <v>3300.0306614000001</v>
      </c>
      <c r="I9" s="114">
        <f>Hoja1!AM247</f>
        <v>551.68450521</v>
      </c>
      <c r="J9" s="317">
        <f>H9/F9</f>
        <v>4.1400753391364523E-2</v>
      </c>
      <c r="K9" s="317">
        <f>I9/F9</f>
        <v>6.9211945262188847E-3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Hoja1!V248</f>
        <v>DISEÑO Y ESTRUCTURACIÓN DE  SOLUCIONES TECNOLÓGICAS APROPIADAS DE GENERACIÓN DE ENERGÍA ELÉCTRICA EN LAS ZONAS NO INTERCONECTADAS DEL PAÍS   NACIONAL</v>
      </c>
      <c r="F10" s="114">
        <f>Hoja1!AD248</f>
        <v>12000</v>
      </c>
      <c r="G10" s="114">
        <f>Hoja1!AE248</f>
        <v>0</v>
      </c>
      <c r="H10" s="114">
        <f>Hoja1!AG248</f>
        <v>1050.6081320000001</v>
      </c>
      <c r="I10" s="114">
        <f>Hoja1!AM248</f>
        <v>538.11532399999999</v>
      </c>
      <c r="J10" s="317">
        <f t="shared" ref="J10:J16" si="0">H10/F10</f>
        <v>8.7550677666666674E-2</v>
      </c>
      <c r="K10" s="317">
        <f t="shared" ref="K10:K16" si="1">I10/F10</f>
        <v>4.4842943666666663E-2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Hoja1!V249</f>
        <v>FORTALECIMIENTO DE LAS TECNOLOGIAS DE LA INFORMACION Y LAS COMUNICACIONES DE IPSE COMO REFERENTE DE INFORMACION PARA LAS ZONAS NO INTERCONECTADAS - IPSE BOGOTA</v>
      </c>
      <c r="F11" s="114">
        <f>Hoja1!AD249</f>
        <v>3546.4940000000001</v>
      </c>
      <c r="G11" s="114">
        <f>Hoja1!AE249</f>
        <v>0</v>
      </c>
      <c r="H11" s="114">
        <f>Hoja1!AG249</f>
        <v>575.93169</v>
      </c>
      <c r="I11" s="114">
        <f>Hoja1!AM249</f>
        <v>164.26666531000001</v>
      </c>
      <c r="J11" s="317">
        <f t="shared" si="0"/>
        <v>0.16239466075510067</v>
      </c>
      <c r="K11" s="317">
        <f t="shared" si="1"/>
        <v>4.6318044048573044E-2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Hoja1!V250</f>
        <v>FORTALECIMIENTO FORTALECIMIENTO DE LA GESTIÓN INSTITUCIONAL DEL IPSE   BOGOTÁ</v>
      </c>
      <c r="F12" s="114">
        <f>Hoja1!AD250</f>
        <v>1882.0709999999999</v>
      </c>
      <c r="G12" s="114">
        <f>Hoja1!AE250</f>
        <v>0</v>
      </c>
      <c r="H12" s="114">
        <f>Hoja1!AG250</f>
        <v>209.3475</v>
      </c>
      <c r="I12" s="114">
        <f>Hoja1!AM250</f>
        <v>56.872666670000001</v>
      </c>
      <c r="J12" s="317">
        <f t="shared" si="0"/>
        <v>0.11123251992087441</v>
      </c>
      <c r="K12" s="317">
        <f t="shared" si="1"/>
        <v>3.0218130277763169E-2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Hoja1!V251</f>
        <v>ACTUALIZACIÓN AMPLIACIÓN DE LA COBERTURA DE TELEMETRÍA Y MONITOREO DE VARIABLES ENERGÉTICAS EN LAS ZONAS NO INTERCONECTADAS.  NACIONAL</v>
      </c>
      <c r="F13" s="114">
        <f>Hoja1!AD251</f>
        <v>750</v>
      </c>
      <c r="G13" s="114">
        <f>Hoja1!AE251</f>
        <v>0</v>
      </c>
      <c r="H13" s="114">
        <f>Hoja1!AG251</f>
        <v>0</v>
      </c>
      <c r="I13" s="114">
        <f>Hoja1!AM251</f>
        <v>0</v>
      </c>
      <c r="J13" s="317">
        <f t="shared" si="0"/>
        <v>0</v>
      </c>
      <c r="K13" s="317">
        <f t="shared" si="1"/>
        <v>0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Hoja1!V252</f>
        <v>INVENTARIO ACTUALIZAR EL INVENTARIO DE LOS ACTIVOS ELÉCTRICOS DEL INSTITUTO DE PLANIFICACIÓN Y PROMOCIÓN DE SOLUCIONES ENERGÉTICAS IPSE   NACIONAL</v>
      </c>
      <c r="F14" s="114">
        <f>Hoja1!AD252</f>
        <v>750</v>
      </c>
      <c r="G14" s="114">
        <f>Hoja1!AE252</f>
        <v>0</v>
      </c>
      <c r="H14" s="114">
        <f>Hoja1!AG252</f>
        <v>267.953327</v>
      </c>
      <c r="I14" s="114">
        <f>Hoja1!AM252</f>
        <v>121.27832631999999</v>
      </c>
      <c r="J14" s="317">
        <f t="shared" si="0"/>
        <v>0.35727110266666667</v>
      </c>
      <c r="K14" s="317">
        <f t="shared" si="1"/>
        <v>0.16170443509333332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Hoja1!V253</f>
        <v>FORMULACIÓN FORTALECER LA GESTIÓN Y DIVULGACIÓN DE INFORMACIÓN ENERGÉTICA A FAVOR DE LA COLOMBIA NO INTERCONECTADA.  NACIONAL</v>
      </c>
      <c r="F15" s="114">
        <f>Hoja1!AD253</f>
        <v>738</v>
      </c>
      <c r="G15" s="114">
        <f>Hoja1!AE253</f>
        <v>0</v>
      </c>
      <c r="H15" s="114">
        <f>Hoja1!AG253</f>
        <v>207.13355899999999</v>
      </c>
      <c r="I15" s="114">
        <f>Hoja1!AM253</f>
        <v>108.75739133</v>
      </c>
      <c r="J15" s="317">
        <f t="shared" si="0"/>
        <v>0.28066877913279131</v>
      </c>
      <c r="K15" s="317">
        <f t="shared" si="1"/>
        <v>0.1473677389295393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Hoja1!V254</f>
        <v>DISENO DE UNA HOJA DE RUTA PARA LA IMPLEMENTACION DE UN ESQUEMA DE MODERNIZACION DE LA OPERACION Y SUPERVISION DEL SERVICIO DE ENERGIA ELECTRICA EN LAS ZONAS NO INTERCONECTADAS DE COLOMBIA  NACIONAL</v>
      </c>
      <c r="F16" s="114">
        <f>Hoja1!AD254</f>
        <v>624</v>
      </c>
      <c r="G16" s="114">
        <f>Hoja1!AE254</f>
        <v>0</v>
      </c>
      <c r="H16" s="114">
        <f>Hoja1!AG254</f>
        <v>0</v>
      </c>
      <c r="I16" s="114">
        <f>Hoja1!AM254</f>
        <v>0</v>
      </c>
      <c r="J16" s="317">
        <f t="shared" si="0"/>
        <v>0</v>
      </c>
      <c r="K16" s="317">
        <f t="shared" si="1"/>
        <v>0</v>
      </c>
      <c r="L16" s="100"/>
      <c r="M16" s="96"/>
      <c r="N16" s="97"/>
    </row>
    <row r="17" spans="2:14" s="89" customFormat="1" ht="23">
      <c r="B17" s="90"/>
      <c r="C17" s="307"/>
      <c r="D17" s="308"/>
      <c r="E17" s="309" t="s">
        <v>76</v>
      </c>
      <c r="F17" s="310">
        <f>SUM(F9:F16)</f>
        <v>100000</v>
      </c>
      <c r="G17" s="310">
        <f t="shared" ref="G17:I17" si="2">SUM(G9:G16)</f>
        <v>0</v>
      </c>
      <c r="H17" s="310">
        <f t="shared" si="2"/>
        <v>5611.0048694000006</v>
      </c>
      <c r="I17" s="310">
        <f t="shared" si="2"/>
        <v>1540.97487884</v>
      </c>
      <c r="J17" s="318">
        <f>H17/F17</f>
        <v>5.6110048694000006E-2</v>
      </c>
      <c r="K17" s="318">
        <f>I17/F17</f>
        <v>1.5409748788399999E-2</v>
      </c>
      <c r="L17" s="100"/>
      <c r="M17" s="96"/>
      <c r="N17" s="101"/>
    </row>
    <row r="18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1 F916455 F850919 F785383 F719847 F654311 F588775 F523239 F457703 F392167 F326631 F261095 F195559 F130023 F64487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rgb="FF92D050"/>
    <pageSetUpPr fitToPage="1"/>
  </sheetPr>
  <dimension ref="A1:XFC25"/>
  <sheetViews>
    <sheetView showGridLines="0" showWhiteSpace="0" zoomScale="40" zoomScaleNormal="40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368" t="s">
        <v>451</v>
      </c>
      <c r="D2" s="368"/>
      <c r="E2" s="368"/>
      <c r="F2" s="368"/>
      <c r="G2" s="368"/>
      <c r="H2" s="368"/>
      <c r="I2" s="368"/>
      <c r="J2" s="368"/>
      <c r="K2" s="368"/>
      <c r="L2" s="368"/>
    </row>
    <row r="3" spans="2:14" ht="15" customHeight="1"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2:14" ht="15" customHeight="1"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2:14" ht="15" customHeight="1"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74"/>
      <c r="D7" s="374"/>
      <c r="E7" s="369" t="s">
        <v>12</v>
      </c>
      <c r="F7" s="373" t="s">
        <v>7</v>
      </c>
      <c r="G7" s="373"/>
      <c r="H7" s="373"/>
      <c r="I7" s="373"/>
      <c r="J7" s="372" t="s">
        <v>11</v>
      </c>
      <c r="K7" s="372"/>
      <c r="L7" s="91" t="s">
        <v>17</v>
      </c>
      <c r="M7" s="92"/>
    </row>
    <row r="8" spans="2:14" s="89" customFormat="1" ht="80.25" customHeight="1">
      <c r="B8" s="90"/>
      <c r="C8" s="374"/>
      <c r="D8" s="374"/>
      <c r="E8" s="369"/>
      <c r="F8" s="137" t="s">
        <v>103</v>
      </c>
      <c r="G8" s="306" t="s">
        <v>18</v>
      </c>
      <c r="H8" s="306" t="s">
        <v>0</v>
      </c>
      <c r="I8" s="306" t="s">
        <v>4</v>
      </c>
      <c r="J8" s="139" t="s">
        <v>6</v>
      </c>
      <c r="K8" s="139" t="s">
        <v>5</v>
      </c>
      <c r="L8" s="93"/>
      <c r="M8" s="92"/>
    </row>
    <row r="9" spans="2:14" ht="80.25" customHeight="1">
      <c r="B9" s="90"/>
      <c r="C9" s="112"/>
      <c r="D9" s="118"/>
      <c r="E9" s="113" t="str">
        <f>Hoja1!V274</f>
        <v>CONSTRUCCION E IMPLEMENTACION DE LA INFRAESTRUCTURA DEL CENTRO DE EXCELENCIA EN GEOCIENCIAS A NIVEL  NACIONAL</v>
      </c>
      <c r="F9" s="114">
        <f>Hoja1!AD274</f>
        <v>80000</v>
      </c>
      <c r="G9" s="114">
        <f>Hoja1!AE274</f>
        <v>0</v>
      </c>
      <c r="H9" s="114">
        <f>Hoja1!AG274</f>
        <v>0</v>
      </c>
      <c r="I9" s="114">
        <f>Hoja1!AM274</f>
        <v>0</v>
      </c>
      <c r="J9" s="317">
        <f>H9/F9</f>
        <v>0</v>
      </c>
      <c r="K9" s="317">
        <f>I9/F9</f>
        <v>0</v>
      </c>
      <c r="L9" s="100"/>
      <c r="M9" s="96"/>
      <c r="N9" s="97"/>
    </row>
    <row r="10" spans="2:14" ht="59.25" customHeight="1">
      <c r="B10" s="90"/>
      <c r="C10" s="112"/>
      <c r="D10" s="118"/>
      <c r="E10" s="113" t="str">
        <f>Hoja1!V275</f>
        <v>INVESTIGACIÓN Y DESARROLLO GEOCIENTÍFICO DE HIDROCARBUROS EN EL TERRITORIO  NACIONAL</v>
      </c>
      <c r="F10" s="114">
        <f>Hoja1!AD275</f>
        <v>32000</v>
      </c>
      <c r="G10" s="114">
        <f>Hoja1!AE275</f>
        <v>0</v>
      </c>
      <c r="H10" s="114">
        <f>Hoja1!AG275</f>
        <v>519.04430400000001</v>
      </c>
      <c r="I10" s="114">
        <f>Hoja1!AM275</f>
        <v>105.21883644</v>
      </c>
      <c r="J10" s="317">
        <f t="shared" ref="J10:J23" si="0">H10/F10</f>
        <v>1.62201345E-2</v>
      </c>
      <c r="K10" s="317">
        <f t="shared" ref="K10:K23" si="1">I10/F10</f>
        <v>3.2880886387500001E-3</v>
      </c>
      <c r="L10" s="100"/>
      <c r="M10" s="96"/>
      <c r="N10" s="97"/>
    </row>
    <row r="11" spans="2:14" ht="54" customHeight="1">
      <c r="B11" s="90"/>
      <c r="C11" s="112"/>
      <c r="D11" s="118"/>
      <c r="E11" s="113" t="str">
        <f>Hoja1!V276</f>
        <v>AMPLIACIÓN DEL CONOCIMIENTO GEOCIENTÍFICO BÁSICO DEL TERRITORIO  NACIONAL</v>
      </c>
      <c r="F11" s="114">
        <f>Hoja1!AD276</f>
        <v>30433.470711000002</v>
      </c>
      <c r="G11" s="114">
        <f>Hoja1!AE276</f>
        <v>0</v>
      </c>
      <c r="H11" s="114">
        <f>Hoja1!AG276</f>
        <v>3015.4409999999998</v>
      </c>
      <c r="I11" s="114">
        <f>Hoja1!AM276</f>
        <v>1084.0023347700001</v>
      </c>
      <c r="J11" s="317">
        <f t="shared" si="0"/>
        <v>9.9083046709821571E-2</v>
      </c>
      <c r="K11" s="317">
        <f t="shared" si="1"/>
        <v>3.5618754924925264E-2</v>
      </c>
      <c r="L11" s="100"/>
      <c r="M11" s="96"/>
      <c r="N11" s="97"/>
    </row>
    <row r="12" spans="2:14" ht="80.25" customHeight="1">
      <c r="B12" s="90"/>
      <c r="C12" s="112"/>
      <c r="D12" s="118"/>
      <c r="E12" s="113" t="str">
        <f>Hoja1!V277</f>
        <v>CONTRIBUCIÓN AL DESARROLLO DE LA GESTIÓN Y SEGURIDAD RADIOLÓGICA, NUCLEAR E ISOTÓPICA DE LOS LABORATORIOS E INSTALACIONES DEL SERVICIO GEOLÓGICO COLOMBIANO.  BOGOTÁ</v>
      </c>
      <c r="F12" s="114">
        <f>Hoja1!AD277</f>
        <v>24753.037937000001</v>
      </c>
      <c r="G12" s="114">
        <f>Hoja1!AE277</f>
        <v>0</v>
      </c>
      <c r="H12" s="114">
        <f>Hoja1!AG277</f>
        <v>383.68325199999998</v>
      </c>
      <c r="I12" s="114">
        <f>Hoja1!AM277</f>
        <v>209.51358099999999</v>
      </c>
      <c r="J12" s="317">
        <f t="shared" si="0"/>
        <v>1.5500451014397844E-2</v>
      </c>
      <c r="K12" s="317">
        <f t="shared" si="1"/>
        <v>8.4641562596575754E-3</v>
      </c>
      <c r="L12" s="100"/>
      <c r="M12" s="96"/>
      <c r="N12" s="97"/>
    </row>
    <row r="13" spans="2:14" ht="80.25" customHeight="1">
      <c r="B13" s="90"/>
      <c r="C13" s="112"/>
      <c r="D13" s="118"/>
      <c r="E13" s="113" t="str">
        <f>Hoja1!V278</f>
        <v>FORTALECIMIENTO DE LA CAPACIDAD DE ACCESO DEL SECTOR MINERO ENERGETICO A LOS PRODUCTOS Y SERVICIOS DEL BANCO DE INFORMACION PETROLERA - BIP  NACIONAL</v>
      </c>
      <c r="F13" s="114">
        <f>Hoja1!AD278</f>
        <v>17926.161893</v>
      </c>
      <c r="G13" s="114">
        <f>Hoja1!AE278</f>
        <v>0</v>
      </c>
      <c r="H13" s="114">
        <f>Hoja1!AG278</f>
        <v>0</v>
      </c>
      <c r="I13" s="114">
        <f>Hoja1!AM278</f>
        <v>0</v>
      </c>
      <c r="J13" s="317">
        <f t="shared" si="0"/>
        <v>0</v>
      </c>
      <c r="K13" s="317">
        <f t="shared" si="1"/>
        <v>0</v>
      </c>
      <c r="L13" s="100"/>
      <c r="M13" s="96"/>
      <c r="N13" s="97"/>
    </row>
    <row r="14" spans="2:14" ht="80.25" customHeight="1">
      <c r="B14" s="90"/>
      <c r="C14" s="112"/>
      <c r="D14" s="118"/>
      <c r="E14" s="113" t="str">
        <f>Hoja1!V279</f>
        <v>FORTALECIMIENTO DE LA INVESTIGACIÓN Y CARACTERIZACIÓN DE MATERIALES GEOLÓGICOS EN TERRITORIO  NACIONAL</v>
      </c>
      <c r="F14" s="114">
        <f>Hoja1!AD279</f>
        <v>8000</v>
      </c>
      <c r="G14" s="114">
        <f>Hoja1!AE279</f>
        <v>0</v>
      </c>
      <c r="H14" s="114">
        <f>Hoja1!AG279</f>
        <v>1202.213888</v>
      </c>
      <c r="I14" s="114">
        <f>Hoja1!AM279</f>
        <v>462.23448400000001</v>
      </c>
      <c r="J14" s="317">
        <f t="shared" si="0"/>
        <v>0.15027673599999999</v>
      </c>
      <c r="K14" s="317">
        <f t="shared" si="1"/>
        <v>5.77793105E-2</v>
      </c>
      <c r="L14" s="100"/>
      <c r="M14" s="96"/>
      <c r="N14" s="97"/>
    </row>
    <row r="15" spans="2:14" ht="80.25" customHeight="1">
      <c r="B15" s="90"/>
      <c r="C15" s="112"/>
      <c r="D15" s="118"/>
      <c r="E15" s="113" t="str">
        <f>Hoja1!V280</f>
        <v>INVESTIGACIÓN MONITOREO Y EVALUACIÓN DE AMENAZAS GEOLÓGICAS DEL TERRITORIO  NACIONAL</v>
      </c>
      <c r="F15" s="114">
        <f>Hoja1!AD280</f>
        <v>4648.6210309999997</v>
      </c>
      <c r="G15" s="114">
        <f>Hoja1!AE280</f>
        <v>0</v>
      </c>
      <c r="H15" s="114">
        <f>Hoja1!AG280</f>
        <v>3104.6467809999999</v>
      </c>
      <c r="I15" s="114">
        <f>Hoja1!AM280</f>
        <v>1113.068683</v>
      </c>
      <c r="J15" s="317">
        <f t="shared" si="0"/>
        <v>0.66786403113874315</v>
      </c>
      <c r="K15" s="317">
        <f t="shared" si="1"/>
        <v>0.23944061595413801</v>
      </c>
      <c r="L15" s="100"/>
      <c r="M15" s="96"/>
      <c r="N15" s="97"/>
    </row>
    <row r="16" spans="2:14" ht="80.25" customHeight="1">
      <c r="B16" s="90"/>
      <c r="C16" s="112"/>
      <c r="D16" s="118"/>
      <c r="E16" s="113" t="str">
        <f>Hoja1!V281</f>
        <v>AMPLIACIÓN DEL CONOCIMIENTO DEL POTENCIAL MINERAL EN EL TERRITORIO  NACIONAL</v>
      </c>
      <c r="F16" s="114">
        <f>Hoja1!AD281</f>
        <v>3340</v>
      </c>
      <c r="G16" s="114">
        <f>Hoja1!AE281</f>
        <v>0</v>
      </c>
      <c r="H16" s="114">
        <f>Hoja1!AG281</f>
        <v>0</v>
      </c>
      <c r="I16" s="114">
        <f>Hoja1!AM281</f>
        <v>0</v>
      </c>
      <c r="J16" s="317">
        <f t="shared" si="0"/>
        <v>0</v>
      </c>
      <c r="K16" s="317">
        <f t="shared" si="1"/>
        <v>0</v>
      </c>
      <c r="L16" s="100"/>
      <c r="M16" s="96"/>
      <c r="N16" s="97"/>
    </row>
    <row r="17" spans="2:14" ht="80.25" customHeight="1">
      <c r="B17" s="90"/>
      <c r="C17" s="112"/>
      <c r="D17" s="118"/>
      <c r="E17" s="113" t="str">
        <f>Hoja1!V282</f>
        <v>MODERNIZACIÓN DE LOS DATACENTER PRINCIPAL Y ALTERNO DEL SERVICIO GEOLÓGICO COLOMBIANO  NACIONAL</v>
      </c>
      <c r="F17" s="114">
        <f>Hoja1!AD282</f>
        <v>3000</v>
      </c>
      <c r="G17" s="114">
        <f>Hoja1!AE282</f>
        <v>0</v>
      </c>
      <c r="H17" s="114">
        <f>Hoja1!AG282</f>
        <v>0</v>
      </c>
      <c r="I17" s="114">
        <f>Hoja1!AM282</f>
        <v>0</v>
      </c>
      <c r="J17" s="317">
        <f t="shared" si="0"/>
        <v>0</v>
      </c>
      <c r="K17" s="317">
        <f t="shared" si="1"/>
        <v>0</v>
      </c>
      <c r="L17" s="100"/>
      <c r="M17" s="96"/>
      <c r="N17" s="122"/>
    </row>
    <row r="18" spans="2:14" ht="80.25" customHeight="1">
      <c r="B18" s="90"/>
      <c r="C18" s="112"/>
      <c r="D18" s="118"/>
      <c r="E18" s="113" t="str">
        <f>Hoja1!V283</f>
        <v>FORTALECIMIENTO INSTITUCIONAL DEL SERVICIO GEOLÓGICO COLOMBIANO A NIVEL   NACIONAL - [PREVIO CONCEPTO  DNP]</v>
      </c>
      <c r="F18" s="114">
        <f>Hoja1!AD283</f>
        <v>2340</v>
      </c>
      <c r="G18" s="114">
        <f>Hoja1!AE283</f>
        <v>0</v>
      </c>
      <c r="H18" s="114">
        <f>Hoja1!AG283</f>
        <v>17.600000000000001</v>
      </c>
      <c r="I18" s="114">
        <f>Hoja1!AM283</f>
        <v>3.6</v>
      </c>
      <c r="J18" s="317">
        <f t="shared" si="0"/>
        <v>7.5213675213675222E-3</v>
      </c>
      <c r="K18" s="317">
        <f t="shared" si="1"/>
        <v>1.5384615384615385E-3</v>
      </c>
      <c r="L18" s="100"/>
      <c r="M18" s="96"/>
      <c r="N18" s="122"/>
    </row>
    <row r="19" spans="2:14" ht="80.25" customHeight="1">
      <c r="B19" s="90"/>
      <c r="C19" s="112"/>
      <c r="D19" s="118"/>
      <c r="E19" s="113" t="str">
        <f>Hoja1!V284</f>
        <v>FORTALECIMIENTO DE LA GESTIÓN ESTRATÉGICA INTEGRAL DEL SERVICIO GEOLÓGICO COLOMBIANO A NIVEL  NACIONAL</v>
      </c>
      <c r="F19" s="114">
        <f>Hoja1!AD284</f>
        <v>1510</v>
      </c>
      <c r="G19" s="114">
        <f>Hoja1!AE284</f>
        <v>0</v>
      </c>
      <c r="H19" s="114">
        <f>Hoja1!AG284</f>
        <v>509.375</v>
      </c>
      <c r="I19" s="114">
        <f>Hoja1!AM284</f>
        <v>183.5</v>
      </c>
      <c r="J19" s="317">
        <f t="shared" si="0"/>
        <v>0.33733443708609273</v>
      </c>
      <c r="K19" s="317">
        <f t="shared" si="1"/>
        <v>0.12152317880794702</v>
      </c>
      <c r="L19" s="100"/>
      <c r="M19" s="96"/>
      <c r="N19" s="122"/>
    </row>
    <row r="20" spans="2:14" ht="80.25" customHeight="1">
      <c r="B20" s="90"/>
      <c r="C20" s="112"/>
      <c r="D20" s="118"/>
      <c r="E20" s="113" t="str">
        <f>Hoja1!V285</f>
        <v>FORTALECIMIENTO IMPLEMENTACION DEL SEGUNDO CICLO DE ARQUITECTURA EMPRESARIAL PARA EL MEJORAMIENTO EN USO, DISPONIBILIDAD Y APROVECHAMIENTO DE LA INFORMACION DE LOS PROCESOS DEL SGC  NACIONAL</v>
      </c>
      <c r="F20" s="114">
        <f>Hoja1!AD285</f>
        <v>1000</v>
      </c>
      <c r="G20" s="114">
        <f>Hoja1!AE285</f>
        <v>0</v>
      </c>
      <c r="H20" s="114">
        <f>Hoja1!AG285</f>
        <v>0</v>
      </c>
      <c r="I20" s="114">
        <f>Hoja1!AM285</f>
        <v>0</v>
      </c>
      <c r="J20" s="317">
        <f t="shared" si="0"/>
        <v>0</v>
      </c>
      <c r="K20" s="317">
        <f t="shared" si="1"/>
        <v>0</v>
      </c>
      <c r="L20" s="100"/>
      <c r="M20" s="96"/>
      <c r="N20" s="97"/>
    </row>
    <row r="21" spans="2:14" ht="80.25" customHeight="1">
      <c r="B21" s="90"/>
      <c r="C21" s="112"/>
      <c r="D21" s="118"/>
      <c r="E21" s="113" t="str">
        <f>Hoja1!V286</f>
        <v>MODERNIZACIÓN DEL SISTEMA DE GESTIÓN Y CONTROL DE INVENTARIOS Y ALMACÉN A NIVEL NACIONAL</v>
      </c>
      <c r="F21" s="114">
        <f>Hoja1!AD286</f>
        <v>610</v>
      </c>
      <c r="G21" s="114">
        <f>Hoja1!AE286</f>
        <v>0</v>
      </c>
      <c r="H21" s="114">
        <f>Hoja1!AG286</f>
        <v>0</v>
      </c>
      <c r="I21" s="114">
        <f>Hoja1!AM286</f>
        <v>0</v>
      </c>
      <c r="J21" s="317">
        <f t="shared" si="0"/>
        <v>0</v>
      </c>
      <c r="K21" s="317">
        <f t="shared" si="1"/>
        <v>0</v>
      </c>
      <c r="L21" s="100"/>
      <c r="M21" s="96"/>
      <c r="N21" s="97"/>
    </row>
    <row r="22" spans="2:14" ht="80.25" customHeight="1">
      <c r="B22" s="90"/>
      <c r="C22" s="112"/>
      <c r="D22" s="118"/>
      <c r="E22" s="113" t="str">
        <f>Hoja1!V287</f>
        <v>FORMACIÓN Y DESARROLLO DEL TALENTO HUMANO DEL SERVICIO GEOLÓGICO COLOMBIANO A NIVEL NACIONAL</v>
      </c>
      <c r="F22" s="114">
        <f>Hoja1!AD287</f>
        <v>568.88829799999996</v>
      </c>
      <c r="G22" s="114">
        <f>Hoja1!AE287</f>
        <v>0</v>
      </c>
      <c r="H22" s="114">
        <f>Hoja1!AG287</f>
        <v>12.2509</v>
      </c>
      <c r="I22" s="114">
        <f>Hoja1!AM287</f>
        <v>12.2509</v>
      </c>
      <c r="J22" s="317">
        <f t="shared" si="0"/>
        <v>2.1534807523848908E-2</v>
      </c>
      <c r="K22" s="317">
        <f t="shared" si="1"/>
        <v>2.1534807523848908E-2</v>
      </c>
      <c r="L22" s="100"/>
      <c r="M22" s="96"/>
      <c r="N22" s="97"/>
    </row>
    <row r="23" spans="2:14" ht="80.25" customHeight="1">
      <c r="B23" s="90"/>
      <c r="C23" s="112"/>
      <c r="D23" s="118"/>
      <c r="E23" s="113" t="str">
        <f>Hoja1!V288</f>
        <v>MODERNIZACIÓN DE LOS SERVICIOS DE MUSEO GEOLÓGICO E INVESTIGACIONES ASOCIADAS A NIVEL NACIONAL</v>
      </c>
      <c r="F23" s="114">
        <f>Hoja1!AD288</f>
        <v>507.94980900000002</v>
      </c>
      <c r="G23" s="114">
        <f>Hoja1!AE288</f>
        <v>0</v>
      </c>
      <c r="H23" s="114">
        <f>Hoja1!AG288</f>
        <v>430.61700000000002</v>
      </c>
      <c r="I23" s="114">
        <f>Hoja1!AM288</f>
        <v>54.432099999999998</v>
      </c>
      <c r="J23" s="317">
        <f t="shared" si="0"/>
        <v>0.84775501903968631</v>
      </c>
      <c r="K23" s="317">
        <f t="shared" si="1"/>
        <v>0.1071603907227771</v>
      </c>
      <c r="L23" s="100"/>
      <c r="M23" s="96"/>
      <c r="N23" s="97"/>
    </row>
    <row r="24" spans="2:14" s="89" customFormat="1" ht="23">
      <c r="B24" s="90"/>
      <c r="C24" s="307"/>
      <c r="D24" s="308"/>
      <c r="E24" s="309" t="s">
        <v>75</v>
      </c>
      <c r="F24" s="310">
        <f>SUM(F9:F23)</f>
        <v>210638.12967900003</v>
      </c>
      <c r="G24" s="310">
        <f t="shared" ref="G24:I24" si="2">SUM(G9:G23)</f>
        <v>0</v>
      </c>
      <c r="H24" s="310">
        <f t="shared" si="2"/>
        <v>9194.8721249999999</v>
      </c>
      <c r="I24" s="310">
        <f t="shared" si="2"/>
        <v>3227.8209192099998</v>
      </c>
      <c r="J24" s="318">
        <f>H24/F24</f>
        <v>4.3652458075906946E-2</v>
      </c>
      <c r="K24" s="318">
        <f>I24/F24</f>
        <v>1.5324010539445099E-2</v>
      </c>
      <c r="L24" s="100"/>
      <c r="M24" s="96"/>
      <c r="N24" s="101"/>
    </row>
    <row r="25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86 F916450 F850914 F785378 F719842 F654306 F588770 F523234 F457698 F392162 F326626 F261090 F195554 F130018 F64482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92D050"/>
    <pageSetUpPr fitToPage="1"/>
  </sheetPr>
  <dimension ref="A1:XFC21"/>
  <sheetViews>
    <sheetView showGridLines="0" tabSelected="1" showWhiteSpace="0" zoomScale="55" zoomScaleNormal="55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6"/>
      <c r="L1" s="87"/>
    </row>
    <row r="2" spans="2:14" ht="20.25" customHeight="1">
      <c r="C2" s="368" t="s">
        <v>452</v>
      </c>
      <c r="D2" s="368"/>
      <c r="E2" s="368"/>
      <c r="F2" s="368"/>
      <c r="G2" s="368"/>
      <c r="H2" s="368"/>
      <c r="I2" s="368"/>
      <c r="J2" s="368"/>
      <c r="K2" s="368"/>
      <c r="L2" s="368"/>
    </row>
    <row r="3" spans="2:14" ht="15" customHeight="1"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2:14" ht="15" customHeight="1"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2:14" ht="15" customHeight="1"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74"/>
      <c r="D7" s="369"/>
      <c r="E7" s="369" t="s">
        <v>12</v>
      </c>
      <c r="F7" s="373" t="s">
        <v>7</v>
      </c>
      <c r="G7" s="373"/>
      <c r="H7" s="373"/>
      <c r="I7" s="373"/>
      <c r="J7" s="372" t="s">
        <v>11</v>
      </c>
      <c r="K7" s="372"/>
      <c r="L7" s="91" t="s">
        <v>17</v>
      </c>
      <c r="M7" s="92"/>
    </row>
    <row r="8" spans="2:14" s="89" customFormat="1" ht="80.25" customHeight="1">
      <c r="B8" s="90"/>
      <c r="C8" s="374"/>
      <c r="D8" s="369"/>
      <c r="E8" s="369"/>
      <c r="F8" s="137" t="s">
        <v>103</v>
      </c>
      <c r="G8" s="306" t="s">
        <v>18</v>
      </c>
      <c r="H8" s="306" t="s">
        <v>0</v>
      </c>
      <c r="I8" s="306" t="s">
        <v>4</v>
      </c>
      <c r="J8" s="139" t="s">
        <v>6</v>
      </c>
      <c r="K8" s="139" t="s">
        <v>5</v>
      </c>
      <c r="L8" s="93"/>
      <c r="M8" s="92"/>
    </row>
    <row r="9" spans="2:14" ht="55.5" customHeight="1">
      <c r="B9" s="90"/>
      <c r="C9" s="112"/>
      <c r="D9" s="118"/>
      <c r="E9" s="113" t="str">
        <f>Hoja1!V308</f>
        <v>IMPLEMENTACIÓN DE ACCIONES PARA LA CONFIABILIDAD DEL SUBSECTOR ELÉCTRICO A NIVEL  NACIONAL</v>
      </c>
      <c r="F9" s="114">
        <f>Hoja1!AD308</f>
        <v>4947.257345</v>
      </c>
      <c r="G9" s="114">
        <f>Hoja1!AE308</f>
        <v>0</v>
      </c>
      <c r="H9" s="114">
        <f>Hoja1!AG308</f>
        <v>1308.0794749000002</v>
      </c>
      <c r="I9" s="114">
        <f>Hoja1!AM308</f>
        <v>333.286721</v>
      </c>
      <c r="J9" s="317">
        <f>H9/F9</f>
        <v>0.26440497909857569</v>
      </c>
      <c r="K9" s="317">
        <f>I9/F9</f>
        <v>6.7367977397989998E-2</v>
      </c>
      <c r="L9" s="100"/>
      <c r="M9" s="96"/>
      <c r="N9" s="97"/>
    </row>
    <row r="10" spans="2:14" ht="55.5" customHeight="1">
      <c r="B10" s="90"/>
      <c r="C10" s="112"/>
      <c r="D10" s="118"/>
      <c r="E10" s="113" t="str">
        <f>Hoja1!V309</f>
        <v>FORTALECIMIENTO DE LOS SERVICIOS DIGITALES AUMENTANDO LA CAPACIDAD PARA LA TRANSFORMACION DIGITAL E INTERACCION CON EL CIUDADANO   NACIONAL-[PREVIO CONCEPTO  DNP]</v>
      </c>
      <c r="F10" s="114">
        <f>Hoja1!AD309</f>
        <v>3896.3278789999999</v>
      </c>
      <c r="G10" s="114">
        <f>Hoja1!AE309</f>
        <v>0</v>
      </c>
      <c r="H10" s="114">
        <f>Hoja1!AG309</f>
        <v>541.54142356</v>
      </c>
      <c r="I10" s="114">
        <f>Hoja1!AM309</f>
        <v>243.69328566999999</v>
      </c>
      <c r="J10" s="317">
        <f t="shared" ref="J10:J17" si="0">H10/F10</f>
        <v>0.13898764179440351</v>
      </c>
      <c r="K10" s="317">
        <f t="shared" ref="K10:K17" si="1">I10/F10</f>
        <v>6.2544347713505144E-2</v>
      </c>
      <c r="L10" s="100"/>
      <c r="M10" s="96"/>
      <c r="N10" s="97"/>
    </row>
    <row r="11" spans="2:14" ht="55.5" customHeight="1">
      <c r="B11" s="90"/>
      <c r="C11" s="112"/>
      <c r="D11" s="118"/>
      <c r="E11" s="113" t="str">
        <f>Hoja1!V310</f>
        <v>ASESORIA PARA LA SEGURIDAD ENERGÉTICA Y EL SEGUIMIENTO DEL  PEN  A NIVEL  NACIONAL</v>
      </c>
      <c r="F11" s="114">
        <f>Hoja1!AD310</f>
        <v>3600</v>
      </c>
      <c r="G11" s="114">
        <f>Hoja1!AE310</f>
        <v>0</v>
      </c>
      <c r="H11" s="114">
        <f>Hoja1!AG310</f>
        <v>174.9965</v>
      </c>
      <c r="I11" s="114">
        <f>Hoja1!AM310</f>
        <v>84.516898999999995</v>
      </c>
      <c r="J11" s="317">
        <f t="shared" si="0"/>
        <v>4.861013888888889E-2</v>
      </c>
      <c r="K11" s="317">
        <f t="shared" si="1"/>
        <v>2.3476916388888887E-2</v>
      </c>
      <c r="L11" s="100"/>
      <c r="M11" s="96"/>
      <c r="N11" s="97"/>
    </row>
    <row r="12" spans="2:14" ht="55.5" customHeight="1">
      <c r="B12" s="90"/>
      <c r="C12" s="112"/>
      <c r="D12" s="118"/>
      <c r="E12" s="113" t="str">
        <f>Hoja1!V311</f>
        <v>FORTALECIMIENTO DEL LEVANTAMIENTO, GESTION Y APROPIACION DE LA INFORMACION PARA LA PLANEACION  DEL SECTOR MINERO ENERGETICO CON ENFOQUE TERRITORIAL  NACIONAL-[PREVIO CONCEPTO  DNP]</v>
      </c>
      <c r="F12" s="114">
        <f>Hoja1!AD311</f>
        <v>3262.6244160000001</v>
      </c>
      <c r="G12" s="114">
        <f>Hoja1!AE311</f>
        <v>3262.6244160000001</v>
      </c>
      <c r="H12" s="114">
        <f>Hoja1!AG311</f>
        <v>0</v>
      </c>
      <c r="I12" s="114">
        <f>Hoja1!AM311</f>
        <v>0</v>
      </c>
      <c r="J12" s="317">
        <f t="shared" si="0"/>
        <v>0</v>
      </c>
      <c r="K12" s="317">
        <f t="shared" si="1"/>
        <v>0</v>
      </c>
      <c r="L12" s="100"/>
      <c r="M12" s="96"/>
      <c r="N12" s="97"/>
    </row>
    <row r="13" spans="2:14" ht="55.5" customHeight="1">
      <c r="B13" s="90"/>
      <c r="C13" s="112"/>
      <c r="D13" s="118"/>
      <c r="E13" s="113" t="str">
        <f>Hoja1!V312</f>
        <v>ASESORIA PARA LA PLANEACIÓN DE ABASTECIMIENTO Y CONFIABILIDAD DEL SUB SECTOR DE HIDROCARBUROS A NIVEL  NACIONAL</v>
      </c>
      <c r="F13" s="114">
        <f>Hoja1!AD312</f>
        <v>2940</v>
      </c>
      <c r="G13" s="114">
        <f>Hoja1!AE312</f>
        <v>0</v>
      </c>
      <c r="H13" s="114">
        <f>Hoja1!AG312</f>
        <v>453.59060599999998</v>
      </c>
      <c r="I13" s="114">
        <f>Hoja1!AM312</f>
        <v>41.964872999999997</v>
      </c>
      <c r="J13" s="317">
        <f t="shared" si="0"/>
        <v>0.15428251904761905</v>
      </c>
      <c r="K13" s="317">
        <f t="shared" si="1"/>
        <v>1.4273766326530612E-2</v>
      </c>
      <c r="L13" s="100"/>
      <c r="M13" s="96"/>
      <c r="N13" s="97"/>
    </row>
    <row r="14" spans="2:14" ht="55.5" customHeight="1">
      <c r="B14" s="90"/>
      <c r="C14" s="112"/>
      <c r="D14" s="118"/>
      <c r="E14" s="113" t="str">
        <f>Hoja1!V313</f>
        <v>FORTALECIMIENTO DE LA PERCEPCION DE LA CIUDADANIA FRENTE A LOS PRODUCTOS Y SERVICIOS PRESTADOS POR LA UPME   NACIONAL-[PREVIO CONCEPTO  DNP]</v>
      </c>
      <c r="F14" s="114">
        <f>Hoja1!AD313</f>
        <v>2274.1284529999998</v>
      </c>
      <c r="G14" s="114">
        <f>Hoja1!AE313</f>
        <v>0</v>
      </c>
      <c r="H14" s="114">
        <f>Hoja1!AG313</f>
        <v>549.52106000000003</v>
      </c>
      <c r="I14" s="114">
        <f>Hoja1!AM313</f>
        <v>65.256227330000002</v>
      </c>
      <c r="J14" s="317">
        <f t="shared" si="0"/>
        <v>0.24164029049242106</v>
      </c>
      <c r="K14" s="317">
        <f t="shared" si="1"/>
        <v>2.8695048973119728E-2</v>
      </c>
      <c r="L14" s="100"/>
      <c r="M14" s="96"/>
      <c r="N14" s="97"/>
    </row>
    <row r="15" spans="2:14" ht="55.5" customHeight="1">
      <c r="B15" s="90"/>
      <c r="C15" s="112"/>
      <c r="D15" s="118"/>
      <c r="E15" s="113" t="str">
        <f>Hoja1!V314</f>
        <v>DESARROLLO DE ESTRATEGIAS PARA DOTAR DE SENTIDO SOCIAL Y AMBIENTAL LA PLANEACIÓN MINERO ENERGÉTICA A NIVEL  NACIONAL</v>
      </c>
      <c r="F15" s="114">
        <f>Hoja1!AD314</f>
        <v>2271.6619070000002</v>
      </c>
      <c r="G15" s="114">
        <f>Hoja1!AE314</f>
        <v>0</v>
      </c>
      <c r="H15" s="114">
        <f>Hoja1!AG314</f>
        <v>88.983008999999996</v>
      </c>
      <c r="I15" s="114">
        <f>Hoja1!AM314</f>
        <v>54.802964000000003</v>
      </c>
      <c r="J15" s="317">
        <f t="shared" si="0"/>
        <v>3.9170885740436895E-2</v>
      </c>
      <c r="K15" s="317">
        <f t="shared" si="1"/>
        <v>2.412461283570751E-2</v>
      </c>
      <c r="L15" s="100"/>
      <c r="M15" s="96"/>
      <c r="N15" s="97"/>
    </row>
    <row r="16" spans="2:14" ht="55.5" customHeight="1">
      <c r="B16" s="90"/>
      <c r="C16" s="112"/>
      <c r="D16" s="118"/>
      <c r="E16" s="113" t="str">
        <f>Hoja1!V315</f>
        <v>ASESORÍA PARA PROMOVER EL DESARROLLO SOSTENIBLE Y LA COMPETITIVIDAD DEL SECTOR MINERO NACIONAL</v>
      </c>
      <c r="F16" s="114">
        <f>Hoja1!AD315</f>
        <v>2250</v>
      </c>
      <c r="G16" s="114">
        <f>Hoja1!AE315</f>
        <v>0</v>
      </c>
      <c r="H16" s="114">
        <f>Hoja1!AG315</f>
        <v>636.16748399999994</v>
      </c>
      <c r="I16" s="114">
        <f>Hoja1!AM315</f>
        <v>81.904998000000006</v>
      </c>
      <c r="J16" s="317">
        <f t="shared" si="0"/>
        <v>0.28274110399999997</v>
      </c>
      <c r="K16" s="317">
        <f t="shared" si="1"/>
        <v>3.6402221333333339E-2</v>
      </c>
      <c r="L16" s="100"/>
      <c r="M16" s="96"/>
      <c r="N16" s="97"/>
    </row>
    <row r="17" spans="2:14" ht="55.5" customHeight="1">
      <c r="B17" s="90"/>
      <c r="C17" s="112"/>
      <c r="D17" s="118"/>
      <c r="E17" s="113" t="str">
        <f>Hoja1!V316</f>
        <v>ASESORIA PARA LA EQUIDAD Y CONECTIVIDAD ENERGÉTICA A NIVEL  NACIONAL</v>
      </c>
      <c r="F17" s="114">
        <f>Hoja1!AD316</f>
        <v>1520</v>
      </c>
      <c r="G17" s="114">
        <f>Hoja1!AE316</f>
        <v>0</v>
      </c>
      <c r="H17" s="114">
        <f>Hoja1!AG316</f>
        <v>210.578475</v>
      </c>
      <c r="I17" s="114">
        <f>Hoja1!AM316</f>
        <v>76.042342000000005</v>
      </c>
      <c r="J17" s="317">
        <f t="shared" si="0"/>
        <v>0.13853847039473685</v>
      </c>
      <c r="K17" s="317">
        <f t="shared" si="1"/>
        <v>5.0027856578947372E-2</v>
      </c>
      <c r="L17" s="100"/>
      <c r="M17" s="96"/>
      <c r="N17" s="97"/>
    </row>
    <row r="18" spans="2:14" s="89" customFormat="1" ht="23">
      <c r="B18" s="90"/>
      <c r="C18" s="307"/>
      <c r="D18" s="308"/>
      <c r="E18" s="309" t="s">
        <v>74</v>
      </c>
      <c r="F18" s="310">
        <f>SUM(F9:F17)</f>
        <v>26962.000000000004</v>
      </c>
      <c r="G18" s="310">
        <f t="shared" ref="G18:I18" si="2">SUM(G9:G17)</f>
        <v>3262.6244160000001</v>
      </c>
      <c r="H18" s="310">
        <f t="shared" si="2"/>
        <v>3963.4580324600001</v>
      </c>
      <c r="I18" s="310">
        <f t="shared" si="2"/>
        <v>981.46830999999986</v>
      </c>
      <c r="J18" s="318">
        <f>H18/F18</f>
        <v>0.14700163313033157</v>
      </c>
      <c r="K18" s="318">
        <f>I18/F18</f>
        <v>3.6401910466582588E-2</v>
      </c>
      <c r="L18" s="100"/>
      <c r="M18" s="96"/>
      <c r="N18" s="101"/>
    </row>
    <row r="19" spans="2:14"/>
    <row r="20" spans="2:14"/>
    <row r="21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7 F916521 F850985 F785449 F719913 F654377 F588841 F523305 F457769 F392233 F326697 F261161 F195625 F130089 F64553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10D7-0BB5-4AD1-AE97-1B8EFFE33574}">
  <dimension ref="A1:EY319"/>
  <sheetViews>
    <sheetView topLeftCell="U70" zoomScale="40" zoomScaleNormal="40" workbookViewId="0">
      <selection activeCell="U1" sqref="A1:XFD1048576"/>
    </sheetView>
  </sheetViews>
  <sheetFormatPr baseColWidth="10" defaultColWidth="11.453125" defaultRowHeight="17.5"/>
  <cols>
    <col min="1" max="1" width="5.7265625" style="1" hidden="1" customWidth="1"/>
    <col min="2" max="2" width="11.7265625" style="1" hidden="1" customWidth="1"/>
    <col min="3" max="3" width="178.81640625" style="1" hidden="1" customWidth="1"/>
    <col min="4" max="4" width="20.26953125" style="1" hidden="1" customWidth="1"/>
    <col min="5" max="6" width="8.1796875" style="1" hidden="1" customWidth="1"/>
    <col min="7" max="7" width="8.26953125" style="1" hidden="1" customWidth="1"/>
    <col min="8" max="9" width="8.1796875" style="1" hidden="1" customWidth="1"/>
    <col min="10" max="10" width="8.7265625" style="1" hidden="1" customWidth="1"/>
    <col min="11" max="11" width="8.1796875" style="1" hidden="1" customWidth="1"/>
    <col min="12" max="12" width="8.26953125" style="1" hidden="1" customWidth="1"/>
    <col min="13" max="15" width="8.1796875" style="1" hidden="1" customWidth="1"/>
    <col min="16" max="16" width="12.7265625" style="1" hidden="1" customWidth="1"/>
    <col min="17" max="17" width="13.7265625" style="1" hidden="1" customWidth="1"/>
    <col min="18" max="18" width="36" style="1" hidden="1" customWidth="1"/>
    <col min="19" max="19" width="31.26953125" style="1" hidden="1" customWidth="1"/>
    <col min="20" max="20" width="199.81640625" style="1" hidden="1" customWidth="1"/>
    <col min="21" max="21" width="28.1796875" style="392" customWidth="1"/>
    <col min="22" max="22" width="130.26953125" style="147" bestFit="1" customWidth="1"/>
    <col min="23" max="23" width="37.453125" style="1" customWidth="1"/>
    <col min="24" max="24" width="22.7265625" style="1" hidden="1" customWidth="1"/>
    <col min="25" max="25" width="63.453125" style="1" hidden="1" customWidth="1"/>
    <col min="26" max="26" width="12.7265625" style="1" hidden="1" customWidth="1"/>
    <col min="27" max="27" width="59" style="1" hidden="1" customWidth="1"/>
    <col min="28" max="28" width="16" style="1" hidden="1" customWidth="1"/>
    <col min="29" max="29" width="19.26953125" style="1" hidden="1" customWidth="1"/>
    <col min="30" max="30" width="29.1796875" style="1" bestFit="1" customWidth="1"/>
    <col min="31" max="31" width="23.7265625" style="1" customWidth="1"/>
    <col min="32" max="32" width="22.1796875" style="1" customWidth="1"/>
    <col min="33" max="33" width="34.453125" style="1" bestFit="1" customWidth="1"/>
    <col min="34" max="34" width="13.7265625" style="226" bestFit="1" customWidth="1"/>
    <col min="35" max="35" width="23" style="144" hidden="1" customWidth="1"/>
    <col min="36" max="36" width="26.26953125" style="144" hidden="1" customWidth="1"/>
    <col min="37" max="37" width="27.453125" style="144" hidden="1" customWidth="1"/>
    <col min="38" max="38" width="16.26953125" style="145" hidden="1" customWidth="1"/>
    <col min="39" max="39" width="29.1796875" style="1" bestFit="1" customWidth="1"/>
    <col min="40" max="40" width="13.7265625" style="226" bestFit="1" customWidth="1"/>
    <col min="41" max="256" width="11.453125" style="1"/>
    <col min="257" max="276" width="0" style="1" hidden="1" customWidth="1"/>
    <col min="277" max="277" width="28.1796875" style="1" customWidth="1"/>
    <col min="278" max="278" width="130.26953125" style="1" bestFit="1" customWidth="1"/>
    <col min="279" max="279" width="37.453125" style="1" customWidth="1"/>
    <col min="280" max="285" width="0" style="1" hidden="1" customWidth="1"/>
    <col min="286" max="286" width="29.1796875" style="1" bestFit="1" customWidth="1"/>
    <col min="287" max="287" width="23.7265625" style="1" customWidth="1"/>
    <col min="288" max="288" width="22.1796875" style="1" customWidth="1"/>
    <col min="289" max="289" width="34.453125" style="1" bestFit="1" customWidth="1"/>
    <col min="290" max="290" width="13.7265625" style="1" bestFit="1" customWidth="1"/>
    <col min="291" max="294" width="0" style="1" hidden="1" customWidth="1"/>
    <col min="295" max="295" width="29.1796875" style="1" bestFit="1" customWidth="1"/>
    <col min="296" max="296" width="13.7265625" style="1" bestFit="1" customWidth="1"/>
    <col min="297" max="512" width="11.453125" style="1"/>
    <col min="513" max="532" width="0" style="1" hidden="1" customWidth="1"/>
    <col min="533" max="533" width="28.1796875" style="1" customWidth="1"/>
    <col min="534" max="534" width="130.26953125" style="1" bestFit="1" customWidth="1"/>
    <col min="535" max="535" width="37.453125" style="1" customWidth="1"/>
    <col min="536" max="541" width="0" style="1" hidden="1" customWidth="1"/>
    <col min="542" max="542" width="29.1796875" style="1" bestFit="1" customWidth="1"/>
    <col min="543" max="543" width="23.7265625" style="1" customWidth="1"/>
    <col min="544" max="544" width="22.1796875" style="1" customWidth="1"/>
    <col min="545" max="545" width="34.453125" style="1" bestFit="1" customWidth="1"/>
    <col min="546" max="546" width="13.7265625" style="1" bestFit="1" customWidth="1"/>
    <col min="547" max="550" width="0" style="1" hidden="1" customWidth="1"/>
    <col min="551" max="551" width="29.1796875" style="1" bestFit="1" customWidth="1"/>
    <col min="552" max="552" width="13.7265625" style="1" bestFit="1" customWidth="1"/>
    <col min="553" max="768" width="11.453125" style="1"/>
    <col min="769" max="788" width="0" style="1" hidden="1" customWidth="1"/>
    <col min="789" max="789" width="28.1796875" style="1" customWidth="1"/>
    <col min="790" max="790" width="130.26953125" style="1" bestFit="1" customWidth="1"/>
    <col min="791" max="791" width="37.453125" style="1" customWidth="1"/>
    <col min="792" max="797" width="0" style="1" hidden="1" customWidth="1"/>
    <col min="798" max="798" width="29.1796875" style="1" bestFit="1" customWidth="1"/>
    <col min="799" max="799" width="23.7265625" style="1" customWidth="1"/>
    <col min="800" max="800" width="22.1796875" style="1" customWidth="1"/>
    <col min="801" max="801" width="34.453125" style="1" bestFit="1" customWidth="1"/>
    <col min="802" max="802" width="13.7265625" style="1" bestFit="1" customWidth="1"/>
    <col min="803" max="806" width="0" style="1" hidden="1" customWidth="1"/>
    <col min="807" max="807" width="29.1796875" style="1" bestFit="1" customWidth="1"/>
    <col min="808" max="808" width="13.7265625" style="1" bestFit="1" customWidth="1"/>
    <col min="809" max="1024" width="11.453125" style="1"/>
    <col min="1025" max="1044" width="0" style="1" hidden="1" customWidth="1"/>
    <col min="1045" max="1045" width="28.1796875" style="1" customWidth="1"/>
    <col min="1046" max="1046" width="130.26953125" style="1" bestFit="1" customWidth="1"/>
    <col min="1047" max="1047" width="37.453125" style="1" customWidth="1"/>
    <col min="1048" max="1053" width="0" style="1" hidden="1" customWidth="1"/>
    <col min="1054" max="1054" width="29.1796875" style="1" bestFit="1" customWidth="1"/>
    <col min="1055" max="1055" width="23.7265625" style="1" customWidth="1"/>
    <col min="1056" max="1056" width="22.1796875" style="1" customWidth="1"/>
    <col min="1057" max="1057" width="34.453125" style="1" bestFit="1" customWidth="1"/>
    <col min="1058" max="1058" width="13.7265625" style="1" bestFit="1" customWidth="1"/>
    <col min="1059" max="1062" width="0" style="1" hidden="1" customWidth="1"/>
    <col min="1063" max="1063" width="29.1796875" style="1" bestFit="1" customWidth="1"/>
    <col min="1064" max="1064" width="13.7265625" style="1" bestFit="1" customWidth="1"/>
    <col min="1065" max="1280" width="11.453125" style="1"/>
    <col min="1281" max="1300" width="0" style="1" hidden="1" customWidth="1"/>
    <col min="1301" max="1301" width="28.1796875" style="1" customWidth="1"/>
    <col min="1302" max="1302" width="130.26953125" style="1" bestFit="1" customWidth="1"/>
    <col min="1303" max="1303" width="37.453125" style="1" customWidth="1"/>
    <col min="1304" max="1309" width="0" style="1" hidden="1" customWidth="1"/>
    <col min="1310" max="1310" width="29.1796875" style="1" bestFit="1" customWidth="1"/>
    <col min="1311" max="1311" width="23.7265625" style="1" customWidth="1"/>
    <col min="1312" max="1312" width="22.1796875" style="1" customWidth="1"/>
    <col min="1313" max="1313" width="34.453125" style="1" bestFit="1" customWidth="1"/>
    <col min="1314" max="1314" width="13.7265625" style="1" bestFit="1" customWidth="1"/>
    <col min="1315" max="1318" width="0" style="1" hidden="1" customWidth="1"/>
    <col min="1319" max="1319" width="29.1796875" style="1" bestFit="1" customWidth="1"/>
    <col min="1320" max="1320" width="13.7265625" style="1" bestFit="1" customWidth="1"/>
    <col min="1321" max="1536" width="11.453125" style="1"/>
    <col min="1537" max="1556" width="0" style="1" hidden="1" customWidth="1"/>
    <col min="1557" max="1557" width="28.1796875" style="1" customWidth="1"/>
    <col min="1558" max="1558" width="130.26953125" style="1" bestFit="1" customWidth="1"/>
    <col min="1559" max="1559" width="37.453125" style="1" customWidth="1"/>
    <col min="1560" max="1565" width="0" style="1" hidden="1" customWidth="1"/>
    <col min="1566" max="1566" width="29.1796875" style="1" bestFit="1" customWidth="1"/>
    <col min="1567" max="1567" width="23.7265625" style="1" customWidth="1"/>
    <col min="1568" max="1568" width="22.1796875" style="1" customWidth="1"/>
    <col min="1569" max="1569" width="34.453125" style="1" bestFit="1" customWidth="1"/>
    <col min="1570" max="1570" width="13.7265625" style="1" bestFit="1" customWidth="1"/>
    <col min="1571" max="1574" width="0" style="1" hidden="1" customWidth="1"/>
    <col min="1575" max="1575" width="29.1796875" style="1" bestFit="1" customWidth="1"/>
    <col min="1576" max="1576" width="13.7265625" style="1" bestFit="1" customWidth="1"/>
    <col min="1577" max="1792" width="11.453125" style="1"/>
    <col min="1793" max="1812" width="0" style="1" hidden="1" customWidth="1"/>
    <col min="1813" max="1813" width="28.1796875" style="1" customWidth="1"/>
    <col min="1814" max="1814" width="130.26953125" style="1" bestFit="1" customWidth="1"/>
    <col min="1815" max="1815" width="37.453125" style="1" customWidth="1"/>
    <col min="1816" max="1821" width="0" style="1" hidden="1" customWidth="1"/>
    <col min="1822" max="1822" width="29.1796875" style="1" bestFit="1" customWidth="1"/>
    <col min="1823" max="1823" width="23.7265625" style="1" customWidth="1"/>
    <col min="1824" max="1824" width="22.1796875" style="1" customWidth="1"/>
    <col min="1825" max="1825" width="34.453125" style="1" bestFit="1" customWidth="1"/>
    <col min="1826" max="1826" width="13.7265625" style="1" bestFit="1" customWidth="1"/>
    <col min="1827" max="1830" width="0" style="1" hidden="1" customWidth="1"/>
    <col min="1831" max="1831" width="29.1796875" style="1" bestFit="1" customWidth="1"/>
    <col min="1832" max="1832" width="13.7265625" style="1" bestFit="1" customWidth="1"/>
    <col min="1833" max="2048" width="11.453125" style="1"/>
    <col min="2049" max="2068" width="0" style="1" hidden="1" customWidth="1"/>
    <col min="2069" max="2069" width="28.1796875" style="1" customWidth="1"/>
    <col min="2070" max="2070" width="130.26953125" style="1" bestFit="1" customWidth="1"/>
    <col min="2071" max="2071" width="37.453125" style="1" customWidth="1"/>
    <col min="2072" max="2077" width="0" style="1" hidden="1" customWidth="1"/>
    <col min="2078" max="2078" width="29.1796875" style="1" bestFit="1" customWidth="1"/>
    <col min="2079" max="2079" width="23.7265625" style="1" customWidth="1"/>
    <col min="2080" max="2080" width="22.1796875" style="1" customWidth="1"/>
    <col min="2081" max="2081" width="34.453125" style="1" bestFit="1" customWidth="1"/>
    <col min="2082" max="2082" width="13.7265625" style="1" bestFit="1" customWidth="1"/>
    <col min="2083" max="2086" width="0" style="1" hidden="1" customWidth="1"/>
    <col min="2087" max="2087" width="29.1796875" style="1" bestFit="1" customWidth="1"/>
    <col min="2088" max="2088" width="13.7265625" style="1" bestFit="1" customWidth="1"/>
    <col min="2089" max="2304" width="11.453125" style="1"/>
    <col min="2305" max="2324" width="0" style="1" hidden="1" customWidth="1"/>
    <col min="2325" max="2325" width="28.1796875" style="1" customWidth="1"/>
    <col min="2326" max="2326" width="130.26953125" style="1" bestFit="1" customWidth="1"/>
    <col min="2327" max="2327" width="37.453125" style="1" customWidth="1"/>
    <col min="2328" max="2333" width="0" style="1" hidden="1" customWidth="1"/>
    <col min="2334" max="2334" width="29.1796875" style="1" bestFit="1" customWidth="1"/>
    <col min="2335" max="2335" width="23.7265625" style="1" customWidth="1"/>
    <col min="2336" max="2336" width="22.1796875" style="1" customWidth="1"/>
    <col min="2337" max="2337" width="34.453125" style="1" bestFit="1" customWidth="1"/>
    <col min="2338" max="2338" width="13.7265625" style="1" bestFit="1" customWidth="1"/>
    <col min="2339" max="2342" width="0" style="1" hidden="1" customWidth="1"/>
    <col min="2343" max="2343" width="29.1796875" style="1" bestFit="1" customWidth="1"/>
    <col min="2344" max="2344" width="13.7265625" style="1" bestFit="1" customWidth="1"/>
    <col min="2345" max="2560" width="11.453125" style="1"/>
    <col min="2561" max="2580" width="0" style="1" hidden="1" customWidth="1"/>
    <col min="2581" max="2581" width="28.1796875" style="1" customWidth="1"/>
    <col min="2582" max="2582" width="130.26953125" style="1" bestFit="1" customWidth="1"/>
    <col min="2583" max="2583" width="37.453125" style="1" customWidth="1"/>
    <col min="2584" max="2589" width="0" style="1" hidden="1" customWidth="1"/>
    <col min="2590" max="2590" width="29.1796875" style="1" bestFit="1" customWidth="1"/>
    <col min="2591" max="2591" width="23.7265625" style="1" customWidth="1"/>
    <col min="2592" max="2592" width="22.1796875" style="1" customWidth="1"/>
    <col min="2593" max="2593" width="34.453125" style="1" bestFit="1" customWidth="1"/>
    <col min="2594" max="2594" width="13.7265625" style="1" bestFit="1" customWidth="1"/>
    <col min="2595" max="2598" width="0" style="1" hidden="1" customWidth="1"/>
    <col min="2599" max="2599" width="29.1796875" style="1" bestFit="1" customWidth="1"/>
    <col min="2600" max="2600" width="13.7265625" style="1" bestFit="1" customWidth="1"/>
    <col min="2601" max="2816" width="11.453125" style="1"/>
    <col min="2817" max="2836" width="0" style="1" hidden="1" customWidth="1"/>
    <col min="2837" max="2837" width="28.1796875" style="1" customWidth="1"/>
    <col min="2838" max="2838" width="130.26953125" style="1" bestFit="1" customWidth="1"/>
    <col min="2839" max="2839" width="37.453125" style="1" customWidth="1"/>
    <col min="2840" max="2845" width="0" style="1" hidden="1" customWidth="1"/>
    <col min="2846" max="2846" width="29.1796875" style="1" bestFit="1" customWidth="1"/>
    <col min="2847" max="2847" width="23.7265625" style="1" customWidth="1"/>
    <col min="2848" max="2848" width="22.1796875" style="1" customWidth="1"/>
    <col min="2849" max="2849" width="34.453125" style="1" bestFit="1" customWidth="1"/>
    <col min="2850" max="2850" width="13.7265625" style="1" bestFit="1" customWidth="1"/>
    <col min="2851" max="2854" width="0" style="1" hidden="1" customWidth="1"/>
    <col min="2855" max="2855" width="29.1796875" style="1" bestFit="1" customWidth="1"/>
    <col min="2856" max="2856" width="13.7265625" style="1" bestFit="1" customWidth="1"/>
    <col min="2857" max="3072" width="11.453125" style="1"/>
    <col min="3073" max="3092" width="0" style="1" hidden="1" customWidth="1"/>
    <col min="3093" max="3093" width="28.1796875" style="1" customWidth="1"/>
    <col min="3094" max="3094" width="130.26953125" style="1" bestFit="1" customWidth="1"/>
    <col min="3095" max="3095" width="37.453125" style="1" customWidth="1"/>
    <col min="3096" max="3101" width="0" style="1" hidden="1" customWidth="1"/>
    <col min="3102" max="3102" width="29.1796875" style="1" bestFit="1" customWidth="1"/>
    <col min="3103" max="3103" width="23.7265625" style="1" customWidth="1"/>
    <col min="3104" max="3104" width="22.1796875" style="1" customWidth="1"/>
    <col min="3105" max="3105" width="34.453125" style="1" bestFit="1" customWidth="1"/>
    <col min="3106" max="3106" width="13.7265625" style="1" bestFit="1" customWidth="1"/>
    <col min="3107" max="3110" width="0" style="1" hidden="1" customWidth="1"/>
    <col min="3111" max="3111" width="29.1796875" style="1" bestFit="1" customWidth="1"/>
    <col min="3112" max="3112" width="13.7265625" style="1" bestFit="1" customWidth="1"/>
    <col min="3113" max="3328" width="11.453125" style="1"/>
    <col min="3329" max="3348" width="0" style="1" hidden="1" customWidth="1"/>
    <col min="3349" max="3349" width="28.1796875" style="1" customWidth="1"/>
    <col min="3350" max="3350" width="130.26953125" style="1" bestFit="1" customWidth="1"/>
    <col min="3351" max="3351" width="37.453125" style="1" customWidth="1"/>
    <col min="3352" max="3357" width="0" style="1" hidden="1" customWidth="1"/>
    <col min="3358" max="3358" width="29.1796875" style="1" bestFit="1" customWidth="1"/>
    <col min="3359" max="3359" width="23.7265625" style="1" customWidth="1"/>
    <col min="3360" max="3360" width="22.1796875" style="1" customWidth="1"/>
    <col min="3361" max="3361" width="34.453125" style="1" bestFit="1" customWidth="1"/>
    <col min="3362" max="3362" width="13.7265625" style="1" bestFit="1" customWidth="1"/>
    <col min="3363" max="3366" width="0" style="1" hidden="1" customWidth="1"/>
    <col min="3367" max="3367" width="29.1796875" style="1" bestFit="1" customWidth="1"/>
    <col min="3368" max="3368" width="13.7265625" style="1" bestFit="1" customWidth="1"/>
    <col min="3369" max="3584" width="11.453125" style="1"/>
    <col min="3585" max="3604" width="0" style="1" hidden="1" customWidth="1"/>
    <col min="3605" max="3605" width="28.1796875" style="1" customWidth="1"/>
    <col min="3606" max="3606" width="130.26953125" style="1" bestFit="1" customWidth="1"/>
    <col min="3607" max="3607" width="37.453125" style="1" customWidth="1"/>
    <col min="3608" max="3613" width="0" style="1" hidden="1" customWidth="1"/>
    <col min="3614" max="3614" width="29.1796875" style="1" bestFit="1" customWidth="1"/>
    <col min="3615" max="3615" width="23.7265625" style="1" customWidth="1"/>
    <col min="3616" max="3616" width="22.1796875" style="1" customWidth="1"/>
    <col min="3617" max="3617" width="34.453125" style="1" bestFit="1" customWidth="1"/>
    <col min="3618" max="3618" width="13.7265625" style="1" bestFit="1" customWidth="1"/>
    <col min="3619" max="3622" width="0" style="1" hidden="1" customWidth="1"/>
    <col min="3623" max="3623" width="29.1796875" style="1" bestFit="1" customWidth="1"/>
    <col min="3624" max="3624" width="13.7265625" style="1" bestFit="1" customWidth="1"/>
    <col min="3625" max="3840" width="11.453125" style="1"/>
    <col min="3841" max="3860" width="0" style="1" hidden="1" customWidth="1"/>
    <col min="3861" max="3861" width="28.1796875" style="1" customWidth="1"/>
    <col min="3862" max="3862" width="130.26953125" style="1" bestFit="1" customWidth="1"/>
    <col min="3863" max="3863" width="37.453125" style="1" customWidth="1"/>
    <col min="3864" max="3869" width="0" style="1" hidden="1" customWidth="1"/>
    <col min="3870" max="3870" width="29.1796875" style="1" bestFit="1" customWidth="1"/>
    <col min="3871" max="3871" width="23.7265625" style="1" customWidth="1"/>
    <col min="3872" max="3872" width="22.1796875" style="1" customWidth="1"/>
    <col min="3873" max="3873" width="34.453125" style="1" bestFit="1" customWidth="1"/>
    <col min="3874" max="3874" width="13.7265625" style="1" bestFit="1" customWidth="1"/>
    <col min="3875" max="3878" width="0" style="1" hidden="1" customWidth="1"/>
    <col min="3879" max="3879" width="29.1796875" style="1" bestFit="1" customWidth="1"/>
    <col min="3880" max="3880" width="13.7265625" style="1" bestFit="1" customWidth="1"/>
    <col min="3881" max="4096" width="11.453125" style="1"/>
    <col min="4097" max="4116" width="0" style="1" hidden="1" customWidth="1"/>
    <col min="4117" max="4117" width="28.1796875" style="1" customWidth="1"/>
    <col min="4118" max="4118" width="130.26953125" style="1" bestFit="1" customWidth="1"/>
    <col min="4119" max="4119" width="37.453125" style="1" customWidth="1"/>
    <col min="4120" max="4125" width="0" style="1" hidden="1" customWidth="1"/>
    <col min="4126" max="4126" width="29.1796875" style="1" bestFit="1" customWidth="1"/>
    <col min="4127" max="4127" width="23.7265625" style="1" customWidth="1"/>
    <col min="4128" max="4128" width="22.1796875" style="1" customWidth="1"/>
    <col min="4129" max="4129" width="34.453125" style="1" bestFit="1" customWidth="1"/>
    <col min="4130" max="4130" width="13.7265625" style="1" bestFit="1" customWidth="1"/>
    <col min="4131" max="4134" width="0" style="1" hidden="1" customWidth="1"/>
    <col min="4135" max="4135" width="29.1796875" style="1" bestFit="1" customWidth="1"/>
    <col min="4136" max="4136" width="13.7265625" style="1" bestFit="1" customWidth="1"/>
    <col min="4137" max="4352" width="11.453125" style="1"/>
    <col min="4353" max="4372" width="0" style="1" hidden="1" customWidth="1"/>
    <col min="4373" max="4373" width="28.1796875" style="1" customWidth="1"/>
    <col min="4374" max="4374" width="130.26953125" style="1" bestFit="1" customWidth="1"/>
    <col min="4375" max="4375" width="37.453125" style="1" customWidth="1"/>
    <col min="4376" max="4381" width="0" style="1" hidden="1" customWidth="1"/>
    <col min="4382" max="4382" width="29.1796875" style="1" bestFit="1" customWidth="1"/>
    <col min="4383" max="4383" width="23.7265625" style="1" customWidth="1"/>
    <col min="4384" max="4384" width="22.1796875" style="1" customWidth="1"/>
    <col min="4385" max="4385" width="34.453125" style="1" bestFit="1" customWidth="1"/>
    <col min="4386" max="4386" width="13.7265625" style="1" bestFit="1" customWidth="1"/>
    <col min="4387" max="4390" width="0" style="1" hidden="1" customWidth="1"/>
    <col min="4391" max="4391" width="29.1796875" style="1" bestFit="1" customWidth="1"/>
    <col min="4392" max="4392" width="13.7265625" style="1" bestFit="1" customWidth="1"/>
    <col min="4393" max="4608" width="11.453125" style="1"/>
    <col min="4609" max="4628" width="0" style="1" hidden="1" customWidth="1"/>
    <col min="4629" max="4629" width="28.1796875" style="1" customWidth="1"/>
    <col min="4630" max="4630" width="130.26953125" style="1" bestFit="1" customWidth="1"/>
    <col min="4631" max="4631" width="37.453125" style="1" customWidth="1"/>
    <col min="4632" max="4637" width="0" style="1" hidden="1" customWidth="1"/>
    <col min="4638" max="4638" width="29.1796875" style="1" bestFit="1" customWidth="1"/>
    <col min="4639" max="4639" width="23.7265625" style="1" customWidth="1"/>
    <col min="4640" max="4640" width="22.1796875" style="1" customWidth="1"/>
    <col min="4641" max="4641" width="34.453125" style="1" bestFit="1" customWidth="1"/>
    <col min="4642" max="4642" width="13.7265625" style="1" bestFit="1" customWidth="1"/>
    <col min="4643" max="4646" width="0" style="1" hidden="1" customWidth="1"/>
    <col min="4647" max="4647" width="29.1796875" style="1" bestFit="1" customWidth="1"/>
    <col min="4648" max="4648" width="13.7265625" style="1" bestFit="1" customWidth="1"/>
    <col min="4649" max="4864" width="11.453125" style="1"/>
    <col min="4865" max="4884" width="0" style="1" hidden="1" customWidth="1"/>
    <col min="4885" max="4885" width="28.1796875" style="1" customWidth="1"/>
    <col min="4886" max="4886" width="130.26953125" style="1" bestFit="1" customWidth="1"/>
    <col min="4887" max="4887" width="37.453125" style="1" customWidth="1"/>
    <col min="4888" max="4893" width="0" style="1" hidden="1" customWidth="1"/>
    <col min="4894" max="4894" width="29.1796875" style="1" bestFit="1" customWidth="1"/>
    <col min="4895" max="4895" width="23.7265625" style="1" customWidth="1"/>
    <col min="4896" max="4896" width="22.1796875" style="1" customWidth="1"/>
    <col min="4897" max="4897" width="34.453125" style="1" bestFit="1" customWidth="1"/>
    <col min="4898" max="4898" width="13.7265625" style="1" bestFit="1" customWidth="1"/>
    <col min="4899" max="4902" width="0" style="1" hidden="1" customWidth="1"/>
    <col min="4903" max="4903" width="29.1796875" style="1" bestFit="1" customWidth="1"/>
    <col min="4904" max="4904" width="13.7265625" style="1" bestFit="1" customWidth="1"/>
    <col min="4905" max="5120" width="11.453125" style="1"/>
    <col min="5121" max="5140" width="0" style="1" hidden="1" customWidth="1"/>
    <col min="5141" max="5141" width="28.1796875" style="1" customWidth="1"/>
    <col min="5142" max="5142" width="130.26953125" style="1" bestFit="1" customWidth="1"/>
    <col min="5143" max="5143" width="37.453125" style="1" customWidth="1"/>
    <col min="5144" max="5149" width="0" style="1" hidden="1" customWidth="1"/>
    <col min="5150" max="5150" width="29.1796875" style="1" bestFit="1" customWidth="1"/>
    <col min="5151" max="5151" width="23.7265625" style="1" customWidth="1"/>
    <col min="5152" max="5152" width="22.1796875" style="1" customWidth="1"/>
    <col min="5153" max="5153" width="34.453125" style="1" bestFit="1" customWidth="1"/>
    <col min="5154" max="5154" width="13.7265625" style="1" bestFit="1" customWidth="1"/>
    <col min="5155" max="5158" width="0" style="1" hidden="1" customWidth="1"/>
    <col min="5159" max="5159" width="29.1796875" style="1" bestFit="1" customWidth="1"/>
    <col min="5160" max="5160" width="13.7265625" style="1" bestFit="1" customWidth="1"/>
    <col min="5161" max="5376" width="11.453125" style="1"/>
    <col min="5377" max="5396" width="0" style="1" hidden="1" customWidth="1"/>
    <col min="5397" max="5397" width="28.1796875" style="1" customWidth="1"/>
    <col min="5398" max="5398" width="130.26953125" style="1" bestFit="1" customWidth="1"/>
    <col min="5399" max="5399" width="37.453125" style="1" customWidth="1"/>
    <col min="5400" max="5405" width="0" style="1" hidden="1" customWidth="1"/>
    <col min="5406" max="5406" width="29.1796875" style="1" bestFit="1" customWidth="1"/>
    <col min="5407" max="5407" width="23.7265625" style="1" customWidth="1"/>
    <col min="5408" max="5408" width="22.1796875" style="1" customWidth="1"/>
    <col min="5409" max="5409" width="34.453125" style="1" bestFit="1" customWidth="1"/>
    <col min="5410" max="5410" width="13.7265625" style="1" bestFit="1" customWidth="1"/>
    <col min="5411" max="5414" width="0" style="1" hidden="1" customWidth="1"/>
    <col min="5415" max="5415" width="29.1796875" style="1" bestFit="1" customWidth="1"/>
    <col min="5416" max="5416" width="13.7265625" style="1" bestFit="1" customWidth="1"/>
    <col min="5417" max="5632" width="11.453125" style="1"/>
    <col min="5633" max="5652" width="0" style="1" hidden="1" customWidth="1"/>
    <col min="5653" max="5653" width="28.1796875" style="1" customWidth="1"/>
    <col min="5654" max="5654" width="130.26953125" style="1" bestFit="1" customWidth="1"/>
    <col min="5655" max="5655" width="37.453125" style="1" customWidth="1"/>
    <col min="5656" max="5661" width="0" style="1" hidden="1" customWidth="1"/>
    <col min="5662" max="5662" width="29.1796875" style="1" bestFit="1" customWidth="1"/>
    <col min="5663" max="5663" width="23.7265625" style="1" customWidth="1"/>
    <col min="5664" max="5664" width="22.1796875" style="1" customWidth="1"/>
    <col min="5665" max="5665" width="34.453125" style="1" bestFit="1" customWidth="1"/>
    <col min="5666" max="5666" width="13.7265625" style="1" bestFit="1" customWidth="1"/>
    <col min="5667" max="5670" width="0" style="1" hidden="1" customWidth="1"/>
    <col min="5671" max="5671" width="29.1796875" style="1" bestFit="1" customWidth="1"/>
    <col min="5672" max="5672" width="13.7265625" style="1" bestFit="1" customWidth="1"/>
    <col min="5673" max="5888" width="11.453125" style="1"/>
    <col min="5889" max="5908" width="0" style="1" hidden="1" customWidth="1"/>
    <col min="5909" max="5909" width="28.1796875" style="1" customWidth="1"/>
    <col min="5910" max="5910" width="130.26953125" style="1" bestFit="1" customWidth="1"/>
    <col min="5911" max="5911" width="37.453125" style="1" customWidth="1"/>
    <col min="5912" max="5917" width="0" style="1" hidden="1" customWidth="1"/>
    <col min="5918" max="5918" width="29.1796875" style="1" bestFit="1" customWidth="1"/>
    <col min="5919" max="5919" width="23.7265625" style="1" customWidth="1"/>
    <col min="5920" max="5920" width="22.1796875" style="1" customWidth="1"/>
    <col min="5921" max="5921" width="34.453125" style="1" bestFit="1" customWidth="1"/>
    <col min="5922" max="5922" width="13.7265625" style="1" bestFit="1" customWidth="1"/>
    <col min="5923" max="5926" width="0" style="1" hidden="1" customWidth="1"/>
    <col min="5927" max="5927" width="29.1796875" style="1" bestFit="1" customWidth="1"/>
    <col min="5928" max="5928" width="13.7265625" style="1" bestFit="1" customWidth="1"/>
    <col min="5929" max="6144" width="11.453125" style="1"/>
    <col min="6145" max="6164" width="0" style="1" hidden="1" customWidth="1"/>
    <col min="6165" max="6165" width="28.1796875" style="1" customWidth="1"/>
    <col min="6166" max="6166" width="130.26953125" style="1" bestFit="1" customWidth="1"/>
    <col min="6167" max="6167" width="37.453125" style="1" customWidth="1"/>
    <col min="6168" max="6173" width="0" style="1" hidden="1" customWidth="1"/>
    <col min="6174" max="6174" width="29.1796875" style="1" bestFit="1" customWidth="1"/>
    <col min="6175" max="6175" width="23.7265625" style="1" customWidth="1"/>
    <col min="6176" max="6176" width="22.1796875" style="1" customWidth="1"/>
    <col min="6177" max="6177" width="34.453125" style="1" bestFit="1" customWidth="1"/>
    <col min="6178" max="6178" width="13.7265625" style="1" bestFit="1" customWidth="1"/>
    <col min="6179" max="6182" width="0" style="1" hidden="1" customWidth="1"/>
    <col min="6183" max="6183" width="29.1796875" style="1" bestFit="1" customWidth="1"/>
    <col min="6184" max="6184" width="13.7265625" style="1" bestFit="1" customWidth="1"/>
    <col min="6185" max="6400" width="11.453125" style="1"/>
    <col min="6401" max="6420" width="0" style="1" hidden="1" customWidth="1"/>
    <col min="6421" max="6421" width="28.1796875" style="1" customWidth="1"/>
    <col min="6422" max="6422" width="130.26953125" style="1" bestFit="1" customWidth="1"/>
    <col min="6423" max="6423" width="37.453125" style="1" customWidth="1"/>
    <col min="6424" max="6429" width="0" style="1" hidden="1" customWidth="1"/>
    <col min="6430" max="6430" width="29.1796875" style="1" bestFit="1" customWidth="1"/>
    <col min="6431" max="6431" width="23.7265625" style="1" customWidth="1"/>
    <col min="6432" max="6432" width="22.1796875" style="1" customWidth="1"/>
    <col min="6433" max="6433" width="34.453125" style="1" bestFit="1" customWidth="1"/>
    <col min="6434" max="6434" width="13.7265625" style="1" bestFit="1" customWidth="1"/>
    <col min="6435" max="6438" width="0" style="1" hidden="1" customWidth="1"/>
    <col min="6439" max="6439" width="29.1796875" style="1" bestFit="1" customWidth="1"/>
    <col min="6440" max="6440" width="13.7265625" style="1" bestFit="1" customWidth="1"/>
    <col min="6441" max="6656" width="11.453125" style="1"/>
    <col min="6657" max="6676" width="0" style="1" hidden="1" customWidth="1"/>
    <col min="6677" max="6677" width="28.1796875" style="1" customWidth="1"/>
    <col min="6678" max="6678" width="130.26953125" style="1" bestFit="1" customWidth="1"/>
    <col min="6679" max="6679" width="37.453125" style="1" customWidth="1"/>
    <col min="6680" max="6685" width="0" style="1" hidden="1" customWidth="1"/>
    <col min="6686" max="6686" width="29.1796875" style="1" bestFit="1" customWidth="1"/>
    <col min="6687" max="6687" width="23.7265625" style="1" customWidth="1"/>
    <col min="6688" max="6688" width="22.1796875" style="1" customWidth="1"/>
    <col min="6689" max="6689" width="34.453125" style="1" bestFit="1" customWidth="1"/>
    <col min="6690" max="6690" width="13.7265625" style="1" bestFit="1" customWidth="1"/>
    <col min="6691" max="6694" width="0" style="1" hidden="1" customWidth="1"/>
    <col min="6695" max="6695" width="29.1796875" style="1" bestFit="1" customWidth="1"/>
    <col min="6696" max="6696" width="13.7265625" style="1" bestFit="1" customWidth="1"/>
    <col min="6697" max="6912" width="11.453125" style="1"/>
    <col min="6913" max="6932" width="0" style="1" hidden="1" customWidth="1"/>
    <col min="6933" max="6933" width="28.1796875" style="1" customWidth="1"/>
    <col min="6934" max="6934" width="130.26953125" style="1" bestFit="1" customWidth="1"/>
    <col min="6935" max="6935" width="37.453125" style="1" customWidth="1"/>
    <col min="6936" max="6941" width="0" style="1" hidden="1" customWidth="1"/>
    <col min="6942" max="6942" width="29.1796875" style="1" bestFit="1" customWidth="1"/>
    <col min="6943" max="6943" width="23.7265625" style="1" customWidth="1"/>
    <col min="6944" max="6944" width="22.1796875" style="1" customWidth="1"/>
    <col min="6945" max="6945" width="34.453125" style="1" bestFit="1" customWidth="1"/>
    <col min="6946" max="6946" width="13.7265625" style="1" bestFit="1" customWidth="1"/>
    <col min="6947" max="6950" width="0" style="1" hidden="1" customWidth="1"/>
    <col min="6951" max="6951" width="29.1796875" style="1" bestFit="1" customWidth="1"/>
    <col min="6952" max="6952" width="13.7265625" style="1" bestFit="1" customWidth="1"/>
    <col min="6953" max="7168" width="11.453125" style="1"/>
    <col min="7169" max="7188" width="0" style="1" hidden="1" customWidth="1"/>
    <col min="7189" max="7189" width="28.1796875" style="1" customWidth="1"/>
    <col min="7190" max="7190" width="130.26953125" style="1" bestFit="1" customWidth="1"/>
    <col min="7191" max="7191" width="37.453125" style="1" customWidth="1"/>
    <col min="7192" max="7197" width="0" style="1" hidden="1" customWidth="1"/>
    <col min="7198" max="7198" width="29.1796875" style="1" bestFit="1" customWidth="1"/>
    <col min="7199" max="7199" width="23.7265625" style="1" customWidth="1"/>
    <col min="7200" max="7200" width="22.1796875" style="1" customWidth="1"/>
    <col min="7201" max="7201" width="34.453125" style="1" bestFit="1" customWidth="1"/>
    <col min="7202" max="7202" width="13.7265625" style="1" bestFit="1" customWidth="1"/>
    <col min="7203" max="7206" width="0" style="1" hidden="1" customWidth="1"/>
    <col min="7207" max="7207" width="29.1796875" style="1" bestFit="1" customWidth="1"/>
    <col min="7208" max="7208" width="13.7265625" style="1" bestFit="1" customWidth="1"/>
    <col min="7209" max="7424" width="11.453125" style="1"/>
    <col min="7425" max="7444" width="0" style="1" hidden="1" customWidth="1"/>
    <col min="7445" max="7445" width="28.1796875" style="1" customWidth="1"/>
    <col min="7446" max="7446" width="130.26953125" style="1" bestFit="1" customWidth="1"/>
    <col min="7447" max="7447" width="37.453125" style="1" customWidth="1"/>
    <col min="7448" max="7453" width="0" style="1" hidden="1" customWidth="1"/>
    <col min="7454" max="7454" width="29.1796875" style="1" bestFit="1" customWidth="1"/>
    <col min="7455" max="7455" width="23.7265625" style="1" customWidth="1"/>
    <col min="7456" max="7456" width="22.1796875" style="1" customWidth="1"/>
    <col min="7457" max="7457" width="34.453125" style="1" bestFit="1" customWidth="1"/>
    <col min="7458" max="7458" width="13.7265625" style="1" bestFit="1" customWidth="1"/>
    <col min="7459" max="7462" width="0" style="1" hidden="1" customWidth="1"/>
    <col min="7463" max="7463" width="29.1796875" style="1" bestFit="1" customWidth="1"/>
    <col min="7464" max="7464" width="13.7265625" style="1" bestFit="1" customWidth="1"/>
    <col min="7465" max="7680" width="11.453125" style="1"/>
    <col min="7681" max="7700" width="0" style="1" hidden="1" customWidth="1"/>
    <col min="7701" max="7701" width="28.1796875" style="1" customWidth="1"/>
    <col min="7702" max="7702" width="130.26953125" style="1" bestFit="1" customWidth="1"/>
    <col min="7703" max="7703" width="37.453125" style="1" customWidth="1"/>
    <col min="7704" max="7709" width="0" style="1" hidden="1" customWidth="1"/>
    <col min="7710" max="7710" width="29.1796875" style="1" bestFit="1" customWidth="1"/>
    <col min="7711" max="7711" width="23.7265625" style="1" customWidth="1"/>
    <col min="7712" max="7712" width="22.1796875" style="1" customWidth="1"/>
    <col min="7713" max="7713" width="34.453125" style="1" bestFit="1" customWidth="1"/>
    <col min="7714" max="7714" width="13.7265625" style="1" bestFit="1" customWidth="1"/>
    <col min="7715" max="7718" width="0" style="1" hidden="1" customWidth="1"/>
    <col min="7719" max="7719" width="29.1796875" style="1" bestFit="1" customWidth="1"/>
    <col min="7720" max="7720" width="13.7265625" style="1" bestFit="1" customWidth="1"/>
    <col min="7721" max="7936" width="11.453125" style="1"/>
    <col min="7937" max="7956" width="0" style="1" hidden="1" customWidth="1"/>
    <col min="7957" max="7957" width="28.1796875" style="1" customWidth="1"/>
    <col min="7958" max="7958" width="130.26953125" style="1" bestFit="1" customWidth="1"/>
    <col min="7959" max="7959" width="37.453125" style="1" customWidth="1"/>
    <col min="7960" max="7965" width="0" style="1" hidden="1" customWidth="1"/>
    <col min="7966" max="7966" width="29.1796875" style="1" bestFit="1" customWidth="1"/>
    <col min="7967" max="7967" width="23.7265625" style="1" customWidth="1"/>
    <col min="7968" max="7968" width="22.1796875" style="1" customWidth="1"/>
    <col min="7969" max="7969" width="34.453125" style="1" bestFit="1" customWidth="1"/>
    <col min="7970" max="7970" width="13.7265625" style="1" bestFit="1" customWidth="1"/>
    <col min="7971" max="7974" width="0" style="1" hidden="1" customWidth="1"/>
    <col min="7975" max="7975" width="29.1796875" style="1" bestFit="1" customWidth="1"/>
    <col min="7976" max="7976" width="13.7265625" style="1" bestFit="1" customWidth="1"/>
    <col min="7977" max="8192" width="11.453125" style="1"/>
    <col min="8193" max="8212" width="0" style="1" hidden="1" customWidth="1"/>
    <col min="8213" max="8213" width="28.1796875" style="1" customWidth="1"/>
    <col min="8214" max="8214" width="130.26953125" style="1" bestFit="1" customWidth="1"/>
    <col min="8215" max="8215" width="37.453125" style="1" customWidth="1"/>
    <col min="8216" max="8221" width="0" style="1" hidden="1" customWidth="1"/>
    <col min="8222" max="8222" width="29.1796875" style="1" bestFit="1" customWidth="1"/>
    <col min="8223" max="8223" width="23.7265625" style="1" customWidth="1"/>
    <col min="8224" max="8224" width="22.1796875" style="1" customWidth="1"/>
    <col min="8225" max="8225" width="34.453125" style="1" bestFit="1" customWidth="1"/>
    <col min="8226" max="8226" width="13.7265625" style="1" bestFit="1" customWidth="1"/>
    <col min="8227" max="8230" width="0" style="1" hidden="1" customWidth="1"/>
    <col min="8231" max="8231" width="29.1796875" style="1" bestFit="1" customWidth="1"/>
    <col min="8232" max="8232" width="13.7265625" style="1" bestFit="1" customWidth="1"/>
    <col min="8233" max="8448" width="11.453125" style="1"/>
    <col min="8449" max="8468" width="0" style="1" hidden="1" customWidth="1"/>
    <col min="8469" max="8469" width="28.1796875" style="1" customWidth="1"/>
    <col min="8470" max="8470" width="130.26953125" style="1" bestFit="1" customWidth="1"/>
    <col min="8471" max="8471" width="37.453125" style="1" customWidth="1"/>
    <col min="8472" max="8477" width="0" style="1" hidden="1" customWidth="1"/>
    <col min="8478" max="8478" width="29.1796875" style="1" bestFit="1" customWidth="1"/>
    <col min="8479" max="8479" width="23.7265625" style="1" customWidth="1"/>
    <col min="8480" max="8480" width="22.1796875" style="1" customWidth="1"/>
    <col min="8481" max="8481" width="34.453125" style="1" bestFit="1" customWidth="1"/>
    <col min="8482" max="8482" width="13.7265625" style="1" bestFit="1" customWidth="1"/>
    <col min="8483" max="8486" width="0" style="1" hidden="1" customWidth="1"/>
    <col min="8487" max="8487" width="29.1796875" style="1" bestFit="1" customWidth="1"/>
    <col min="8488" max="8488" width="13.7265625" style="1" bestFit="1" customWidth="1"/>
    <col min="8489" max="8704" width="11.453125" style="1"/>
    <col min="8705" max="8724" width="0" style="1" hidden="1" customWidth="1"/>
    <col min="8725" max="8725" width="28.1796875" style="1" customWidth="1"/>
    <col min="8726" max="8726" width="130.26953125" style="1" bestFit="1" customWidth="1"/>
    <col min="8727" max="8727" width="37.453125" style="1" customWidth="1"/>
    <col min="8728" max="8733" width="0" style="1" hidden="1" customWidth="1"/>
    <col min="8734" max="8734" width="29.1796875" style="1" bestFit="1" customWidth="1"/>
    <col min="8735" max="8735" width="23.7265625" style="1" customWidth="1"/>
    <col min="8736" max="8736" width="22.1796875" style="1" customWidth="1"/>
    <col min="8737" max="8737" width="34.453125" style="1" bestFit="1" customWidth="1"/>
    <col min="8738" max="8738" width="13.7265625" style="1" bestFit="1" customWidth="1"/>
    <col min="8739" max="8742" width="0" style="1" hidden="1" customWidth="1"/>
    <col min="8743" max="8743" width="29.1796875" style="1" bestFit="1" customWidth="1"/>
    <col min="8744" max="8744" width="13.7265625" style="1" bestFit="1" customWidth="1"/>
    <col min="8745" max="8960" width="11.453125" style="1"/>
    <col min="8961" max="8980" width="0" style="1" hidden="1" customWidth="1"/>
    <col min="8981" max="8981" width="28.1796875" style="1" customWidth="1"/>
    <col min="8982" max="8982" width="130.26953125" style="1" bestFit="1" customWidth="1"/>
    <col min="8983" max="8983" width="37.453125" style="1" customWidth="1"/>
    <col min="8984" max="8989" width="0" style="1" hidden="1" customWidth="1"/>
    <col min="8990" max="8990" width="29.1796875" style="1" bestFit="1" customWidth="1"/>
    <col min="8991" max="8991" width="23.7265625" style="1" customWidth="1"/>
    <col min="8992" max="8992" width="22.1796875" style="1" customWidth="1"/>
    <col min="8993" max="8993" width="34.453125" style="1" bestFit="1" customWidth="1"/>
    <col min="8994" max="8994" width="13.7265625" style="1" bestFit="1" customWidth="1"/>
    <col min="8995" max="8998" width="0" style="1" hidden="1" customWidth="1"/>
    <col min="8999" max="8999" width="29.1796875" style="1" bestFit="1" customWidth="1"/>
    <col min="9000" max="9000" width="13.7265625" style="1" bestFit="1" customWidth="1"/>
    <col min="9001" max="9216" width="11.453125" style="1"/>
    <col min="9217" max="9236" width="0" style="1" hidden="1" customWidth="1"/>
    <col min="9237" max="9237" width="28.1796875" style="1" customWidth="1"/>
    <col min="9238" max="9238" width="130.26953125" style="1" bestFit="1" customWidth="1"/>
    <col min="9239" max="9239" width="37.453125" style="1" customWidth="1"/>
    <col min="9240" max="9245" width="0" style="1" hidden="1" customWidth="1"/>
    <col min="9246" max="9246" width="29.1796875" style="1" bestFit="1" customWidth="1"/>
    <col min="9247" max="9247" width="23.7265625" style="1" customWidth="1"/>
    <col min="9248" max="9248" width="22.1796875" style="1" customWidth="1"/>
    <col min="9249" max="9249" width="34.453125" style="1" bestFit="1" customWidth="1"/>
    <col min="9250" max="9250" width="13.7265625" style="1" bestFit="1" customWidth="1"/>
    <col min="9251" max="9254" width="0" style="1" hidden="1" customWidth="1"/>
    <col min="9255" max="9255" width="29.1796875" style="1" bestFit="1" customWidth="1"/>
    <col min="9256" max="9256" width="13.7265625" style="1" bestFit="1" customWidth="1"/>
    <col min="9257" max="9472" width="11.453125" style="1"/>
    <col min="9473" max="9492" width="0" style="1" hidden="1" customWidth="1"/>
    <col min="9493" max="9493" width="28.1796875" style="1" customWidth="1"/>
    <col min="9494" max="9494" width="130.26953125" style="1" bestFit="1" customWidth="1"/>
    <col min="9495" max="9495" width="37.453125" style="1" customWidth="1"/>
    <col min="9496" max="9501" width="0" style="1" hidden="1" customWidth="1"/>
    <col min="9502" max="9502" width="29.1796875" style="1" bestFit="1" customWidth="1"/>
    <col min="9503" max="9503" width="23.7265625" style="1" customWidth="1"/>
    <col min="9504" max="9504" width="22.1796875" style="1" customWidth="1"/>
    <col min="9505" max="9505" width="34.453125" style="1" bestFit="1" customWidth="1"/>
    <col min="9506" max="9506" width="13.7265625" style="1" bestFit="1" customWidth="1"/>
    <col min="9507" max="9510" width="0" style="1" hidden="1" customWidth="1"/>
    <col min="9511" max="9511" width="29.1796875" style="1" bestFit="1" customWidth="1"/>
    <col min="9512" max="9512" width="13.7265625" style="1" bestFit="1" customWidth="1"/>
    <col min="9513" max="9728" width="11.453125" style="1"/>
    <col min="9729" max="9748" width="0" style="1" hidden="1" customWidth="1"/>
    <col min="9749" max="9749" width="28.1796875" style="1" customWidth="1"/>
    <col min="9750" max="9750" width="130.26953125" style="1" bestFit="1" customWidth="1"/>
    <col min="9751" max="9751" width="37.453125" style="1" customWidth="1"/>
    <col min="9752" max="9757" width="0" style="1" hidden="1" customWidth="1"/>
    <col min="9758" max="9758" width="29.1796875" style="1" bestFit="1" customWidth="1"/>
    <col min="9759" max="9759" width="23.7265625" style="1" customWidth="1"/>
    <col min="9760" max="9760" width="22.1796875" style="1" customWidth="1"/>
    <col min="9761" max="9761" width="34.453125" style="1" bestFit="1" customWidth="1"/>
    <col min="9762" max="9762" width="13.7265625" style="1" bestFit="1" customWidth="1"/>
    <col min="9763" max="9766" width="0" style="1" hidden="1" customWidth="1"/>
    <col min="9767" max="9767" width="29.1796875" style="1" bestFit="1" customWidth="1"/>
    <col min="9768" max="9768" width="13.7265625" style="1" bestFit="1" customWidth="1"/>
    <col min="9769" max="9984" width="11.453125" style="1"/>
    <col min="9985" max="10004" width="0" style="1" hidden="1" customWidth="1"/>
    <col min="10005" max="10005" width="28.1796875" style="1" customWidth="1"/>
    <col min="10006" max="10006" width="130.26953125" style="1" bestFit="1" customWidth="1"/>
    <col min="10007" max="10007" width="37.453125" style="1" customWidth="1"/>
    <col min="10008" max="10013" width="0" style="1" hidden="1" customWidth="1"/>
    <col min="10014" max="10014" width="29.1796875" style="1" bestFit="1" customWidth="1"/>
    <col min="10015" max="10015" width="23.7265625" style="1" customWidth="1"/>
    <col min="10016" max="10016" width="22.1796875" style="1" customWidth="1"/>
    <col min="10017" max="10017" width="34.453125" style="1" bestFit="1" customWidth="1"/>
    <col min="10018" max="10018" width="13.7265625" style="1" bestFit="1" customWidth="1"/>
    <col min="10019" max="10022" width="0" style="1" hidden="1" customWidth="1"/>
    <col min="10023" max="10023" width="29.1796875" style="1" bestFit="1" customWidth="1"/>
    <col min="10024" max="10024" width="13.7265625" style="1" bestFit="1" customWidth="1"/>
    <col min="10025" max="10240" width="11.453125" style="1"/>
    <col min="10241" max="10260" width="0" style="1" hidden="1" customWidth="1"/>
    <col min="10261" max="10261" width="28.1796875" style="1" customWidth="1"/>
    <col min="10262" max="10262" width="130.26953125" style="1" bestFit="1" customWidth="1"/>
    <col min="10263" max="10263" width="37.453125" style="1" customWidth="1"/>
    <col min="10264" max="10269" width="0" style="1" hidden="1" customWidth="1"/>
    <col min="10270" max="10270" width="29.1796875" style="1" bestFit="1" customWidth="1"/>
    <col min="10271" max="10271" width="23.7265625" style="1" customWidth="1"/>
    <col min="10272" max="10272" width="22.1796875" style="1" customWidth="1"/>
    <col min="10273" max="10273" width="34.453125" style="1" bestFit="1" customWidth="1"/>
    <col min="10274" max="10274" width="13.7265625" style="1" bestFit="1" customWidth="1"/>
    <col min="10275" max="10278" width="0" style="1" hidden="1" customWidth="1"/>
    <col min="10279" max="10279" width="29.1796875" style="1" bestFit="1" customWidth="1"/>
    <col min="10280" max="10280" width="13.7265625" style="1" bestFit="1" customWidth="1"/>
    <col min="10281" max="10496" width="11.453125" style="1"/>
    <col min="10497" max="10516" width="0" style="1" hidden="1" customWidth="1"/>
    <col min="10517" max="10517" width="28.1796875" style="1" customWidth="1"/>
    <col min="10518" max="10518" width="130.26953125" style="1" bestFit="1" customWidth="1"/>
    <col min="10519" max="10519" width="37.453125" style="1" customWidth="1"/>
    <col min="10520" max="10525" width="0" style="1" hidden="1" customWidth="1"/>
    <col min="10526" max="10526" width="29.1796875" style="1" bestFit="1" customWidth="1"/>
    <col min="10527" max="10527" width="23.7265625" style="1" customWidth="1"/>
    <col min="10528" max="10528" width="22.1796875" style="1" customWidth="1"/>
    <col min="10529" max="10529" width="34.453125" style="1" bestFit="1" customWidth="1"/>
    <col min="10530" max="10530" width="13.7265625" style="1" bestFit="1" customWidth="1"/>
    <col min="10531" max="10534" width="0" style="1" hidden="1" customWidth="1"/>
    <col min="10535" max="10535" width="29.1796875" style="1" bestFit="1" customWidth="1"/>
    <col min="10536" max="10536" width="13.7265625" style="1" bestFit="1" customWidth="1"/>
    <col min="10537" max="10752" width="11.453125" style="1"/>
    <col min="10753" max="10772" width="0" style="1" hidden="1" customWidth="1"/>
    <col min="10773" max="10773" width="28.1796875" style="1" customWidth="1"/>
    <col min="10774" max="10774" width="130.26953125" style="1" bestFit="1" customWidth="1"/>
    <col min="10775" max="10775" width="37.453125" style="1" customWidth="1"/>
    <col min="10776" max="10781" width="0" style="1" hidden="1" customWidth="1"/>
    <col min="10782" max="10782" width="29.1796875" style="1" bestFit="1" customWidth="1"/>
    <col min="10783" max="10783" width="23.7265625" style="1" customWidth="1"/>
    <col min="10784" max="10784" width="22.1796875" style="1" customWidth="1"/>
    <col min="10785" max="10785" width="34.453125" style="1" bestFit="1" customWidth="1"/>
    <col min="10786" max="10786" width="13.7265625" style="1" bestFit="1" customWidth="1"/>
    <col min="10787" max="10790" width="0" style="1" hidden="1" customWidth="1"/>
    <col min="10791" max="10791" width="29.1796875" style="1" bestFit="1" customWidth="1"/>
    <col min="10792" max="10792" width="13.7265625" style="1" bestFit="1" customWidth="1"/>
    <col min="10793" max="11008" width="11.453125" style="1"/>
    <col min="11009" max="11028" width="0" style="1" hidden="1" customWidth="1"/>
    <col min="11029" max="11029" width="28.1796875" style="1" customWidth="1"/>
    <col min="11030" max="11030" width="130.26953125" style="1" bestFit="1" customWidth="1"/>
    <col min="11031" max="11031" width="37.453125" style="1" customWidth="1"/>
    <col min="11032" max="11037" width="0" style="1" hidden="1" customWidth="1"/>
    <col min="11038" max="11038" width="29.1796875" style="1" bestFit="1" customWidth="1"/>
    <col min="11039" max="11039" width="23.7265625" style="1" customWidth="1"/>
    <col min="11040" max="11040" width="22.1796875" style="1" customWidth="1"/>
    <col min="11041" max="11041" width="34.453125" style="1" bestFit="1" customWidth="1"/>
    <col min="11042" max="11042" width="13.7265625" style="1" bestFit="1" customWidth="1"/>
    <col min="11043" max="11046" width="0" style="1" hidden="1" customWidth="1"/>
    <col min="11047" max="11047" width="29.1796875" style="1" bestFit="1" customWidth="1"/>
    <col min="11048" max="11048" width="13.7265625" style="1" bestFit="1" customWidth="1"/>
    <col min="11049" max="11264" width="11.453125" style="1"/>
    <col min="11265" max="11284" width="0" style="1" hidden="1" customWidth="1"/>
    <col min="11285" max="11285" width="28.1796875" style="1" customWidth="1"/>
    <col min="11286" max="11286" width="130.26953125" style="1" bestFit="1" customWidth="1"/>
    <col min="11287" max="11287" width="37.453125" style="1" customWidth="1"/>
    <col min="11288" max="11293" width="0" style="1" hidden="1" customWidth="1"/>
    <col min="11294" max="11294" width="29.1796875" style="1" bestFit="1" customWidth="1"/>
    <col min="11295" max="11295" width="23.7265625" style="1" customWidth="1"/>
    <col min="11296" max="11296" width="22.1796875" style="1" customWidth="1"/>
    <col min="11297" max="11297" width="34.453125" style="1" bestFit="1" customWidth="1"/>
    <col min="11298" max="11298" width="13.7265625" style="1" bestFit="1" customWidth="1"/>
    <col min="11299" max="11302" width="0" style="1" hidden="1" customWidth="1"/>
    <col min="11303" max="11303" width="29.1796875" style="1" bestFit="1" customWidth="1"/>
    <col min="11304" max="11304" width="13.7265625" style="1" bestFit="1" customWidth="1"/>
    <col min="11305" max="11520" width="11.453125" style="1"/>
    <col min="11521" max="11540" width="0" style="1" hidden="1" customWidth="1"/>
    <col min="11541" max="11541" width="28.1796875" style="1" customWidth="1"/>
    <col min="11542" max="11542" width="130.26953125" style="1" bestFit="1" customWidth="1"/>
    <col min="11543" max="11543" width="37.453125" style="1" customWidth="1"/>
    <col min="11544" max="11549" width="0" style="1" hidden="1" customWidth="1"/>
    <col min="11550" max="11550" width="29.1796875" style="1" bestFit="1" customWidth="1"/>
    <col min="11551" max="11551" width="23.7265625" style="1" customWidth="1"/>
    <col min="11552" max="11552" width="22.1796875" style="1" customWidth="1"/>
    <col min="11553" max="11553" width="34.453125" style="1" bestFit="1" customWidth="1"/>
    <col min="11554" max="11554" width="13.7265625" style="1" bestFit="1" customWidth="1"/>
    <col min="11555" max="11558" width="0" style="1" hidden="1" customWidth="1"/>
    <col min="11559" max="11559" width="29.1796875" style="1" bestFit="1" customWidth="1"/>
    <col min="11560" max="11560" width="13.7265625" style="1" bestFit="1" customWidth="1"/>
    <col min="11561" max="11776" width="11.453125" style="1"/>
    <col min="11777" max="11796" width="0" style="1" hidden="1" customWidth="1"/>
    <col min="11797" max="11797" width="28.1796875" style="1" customWidth="1"/>
    <col min="11798" max="11798" width="130.26953125" style="1" bestFit="1" customWidth="1"/>
    <col min="11799" max="11799" width="37.453125" style="1" customWidth="1"/>
    <col min="11800" max="11805" width="0" style="1" hidden="1" customWidth="1"/>
    <col min="11806" max="11806" width="29.1796875" style="1" bestFit="1" customWidth="1"/>
    <col min="11807" max="11807" width="23.7265625" style="1" customWidth="1"/>
    <col min="11808" max="11808" width="22.1796875" style="1" customWidth="1"/>
    <col min="11809" max="11809" width="34.453125" style="1" bestFit="1" customWidth="1"/>
    <col min="11810" max="11810" width="13.7265625" style="1" bestFit="1" customWidth="1"/>
    <col min="11811" max="11814" width="0" style="1" hidden="1" customWidth="1"/>
    <col min="11815" max="11815" width="29.1796875" style="1" bestFit="1" customWidth="1"/>
    <col min="11816" max="11816" width="13.7265625" style="1" bestFit="1" customWidth="1"/>
    <col min="11817" max="12032" width="11.453125" style="1"/>
    <col min="12033" max="12052" width="0" style="1" hidden="1" customWidth="1"/>
    <col min="12053" max="12053" width="28.1796875" style="1" customWidth="1"/>
    <col min="12054" max="12054" width="130.26953125" style="1" bestFit="1" customWidth="1"/>
    <col min="12055" max="12055" width="37.453125" style="1" customWidth="1"/>
    <col min="12056" max="12061" width="0" style="1" hidden="1" customWidth="1"/>
    <col min="12062" max="12062" width="29.1796875" style="1" bestFit="1" customWidth="1"/>
    <col min="12063" max="12063" width="23.7265625" style="1" customWidth="1"/>
    <col min="12064" max="12064" width="22.1796875" style="1" customWidth="1"/>
    <col min="12065" max="12065" width="34.453125" style="1" bestFit="1" customWidth="1"/>
    <col min="12066" max="12066" width="13.7265625" style="1" bestFit="1" customWidth="1"/>
    <col min="12067" max="12070" width="0" style="1" hidden="1" customWidth="1"/>
    <col min="12071" max="12071" width="29.1796875" style="1" bestFit="1" customWidth="1"/>
    <col min="12072" max="12072" width="13.7265625" style="1" bestFit="1" customWidth="1"/>
    <col min="12073" max="12288" width="11.453125" style="1"/>
    <col min="12289" max="12308" width="0" style="1" hidden="1" customWidth="1"/>
    <col min="12309" max="12309" width="28.1796875" style="1" customWidth="1"/>
    <col min="12310" max="12310" width="130.26953125" style="1" bestFit="1" customWidth="1"/>
    <col min="12311" max="12311" width="37.453125" style="1" customWidth="1"/>
    <col min="12312" max="12317" width="0" style="1" hidden="1" customWidth="1"/>
    <col min="12318" max="12318" width="29.1796875" style="1" bestFit="1" customWidth="1"/>
    <col min="12319" max="12319" width="23.7265625" style="1" customWidth="1"/>
    <col min="12320" max="12320" width="22.1796875" style="1" customWidth="1"/>
    <col min="12321" max="12321" width="34.453125" style="1" bestFit="1" customWidth="1"/>
    <col min="12322" max="12322" width="13.7265625" style="1" bestFit="1" customWidth="1"/>
    <col min="12323" max="12326" width="0" style="1" hidden="1" customWidth="1"/>
    <col min="12327" max="12327" width="29.1796875" style="1" bestFit="1" customWidth="1"/>
    <col min="12328" max="12328" width="13.7265625" style="1" bestFit="1" customWidth="1"/>
    <col min="12329" max="12544" width="11.453125" style="1"/>
    <col min="12545" max="12564" width="0" style="1" hidden="1" customWidth="1"/>
    <col min="12565" max="12565" width="28.1796875" style="1" customWidth="1"/>
    <col min="12566" max="12566" width="130.26953125" style="1" bestFit="1" customWidth="1"/>
    <col min="12567" max="12567" width="37.453125" style="1" customWidth="1"/>
    <col min="12568" max="12573" width="0" style="1" hidden="1" customWidth="1"/>
    <col min="12574" max="12574" width="29.1796875" style="1" bestFit="1" customWidth="1"/>
    <col min="12575" max="12575" width="23.7265625" style="1" customWidth="1"/>
    <col min="12576" max="12576" width="22.1796875" style="1" customWidth="1"/>
    <col min="12577" max="12577" width="34.453125" style="1" bestFit="1" customWidth="1"/>
    <col min="12578" max="12578" width="13.7265625" style="1" bestFit="1" customWidth="1"/>
    <col min="12579" max="12582" width="0" style="1" hidden="1" customWidth="1"/>
    <col min="12583" max="12583" width="29.1796875" style="1" bestFit="1" customWidth="1"/>
    <col min="12584" max="12584" width="13.7265625" style="1" bestFit="1" customWidth="1"/>
    <col min="12585" max="12800" width="11.453125" style="1"/>
    <col min="12801" max="12820" width="0" style="1" hidden="1" customWidth="1"/>
    <col min="12821" max="12821" width="28.1796875" style="1" customWidth="1"/>
    <col min="12822" max="12822" width="130.26953125" style="1" bestFit="1" customWidth="1"/>
    <col min="12823" max="12823" width="37.453125" style="1" customWidth="1"/>
    <col min="12824" max="12829" width="0" style="1" hidden="1" customWidth="1"/>
    <col min="12830" max="12830" width="29.1796875" style="1" bestFit="1" customWidth="1"/>
    <col min="12831" max="12831" width="23.7265625" style="1" customWidth="1"/>
    <col min="12832" max="12832" width="22.1796875" style="1" customWidth="1"/>
    <col min="12833" max="12833" width="34.453125" style="1" bestFit="1" customWidth="1"/>
    <col min="12834" max="12834" width="13.7265625" style="1" bestFit="1" customWidth="1"/>
    <col min="12835" max="12838" width="0" style="1" hidden="1" customWidth="1"/>
    <col min="12839" max="12839" width="29.1796875" style="1" bestFit="1" customWidth="1"/>
    <col min="12840" max="12840" width="13.7265625" style="1" bestFit="1" customWidth="1"/>
    <col min="12841" max="13056" width="11.453125" style="1"/>
    <col min="13057" max="13076" width="0" style="1" hidden="1" customWidth="1"/>
    <col min="13077" max="13077" width="28.1796875" style="1" customWidth="1"/>
    <col min="13078" max="13078" width="130.26953125" style="1" bestFit="1" customWidth="1"/>
    <col min="13079" max="13079" width="37.453125" style="1" customWidth="1"/>
    <col min="13080" max="13085" width="0" style="1" hidden="1" customWidth="1"/>
    <col min="13086" max="13086" width="29.1796875" style="1" bestFit="1" customWidth="1"/>
    <col min="13087" max="13087" width="23.7265625" style="1" customWidth="1"/>
    <col min="13088" max="13088" width="22.1796875" style="1" customWidth="1"/>
    <col min="13089" max="13089" width="34.453125" style="1" bestFit="1" customWidth="1"/>
    <col min="13090" max="13090" width="13.7265625" style="1" bestFit="1" customWidth="1"/>
    <col min="13091" max="13094" width="0" style="1" hidden="1" customWidth="1"/>
    <col min="13095" max="13095" width="29.1796875" style="1" bestFit="1" customWidth="1"/>
    <col min="13096" max="13096" width="13.7265625" style="1" bestFit="1" customWidth="1"/>
    <col min="13097" max="13312" width="11.453125" style="1"/>
    <col min="13313" max="13332" width="0" style="1" hidden="1" customWidth="1"/>
    <col min="13333" max="13333" width="28.1796875" style="1" customWidth="1"/>
    <col min="13334" max="13334" width="130.26953125" style="1" bestFit="1" customWidth="1"/>
    <col min="13335" max="13335" width="37.453125" style="1" customWidth="1"/>
    <col min="13336" max="13341" width="0" style="1" hidden="1" customWidth="1"/>
    <col min="13342" max="13342" width="29.1796875" style="1" bestFit="1" customWidth="1"/>
    <col min="13343" max="13343" width="23.7265625" style="1" customWidth="1"/>
    <col min="13344" max="13344" width="22.1796875" style="1" customWidth="1"/>
    <col min="13345" max="13345" width="34.453125" style="1" bestFit="1" customWidth="1"/>
    <col min="13346" max="13346" width="13.7265625" style="1" bestFit="1" customWidth="1"/>
    <col min="13347" max="13350" width="0" style="1" hidden="1" customWidth="1"/>
    <col min="13351" max="13351" width="29.1796875" style="1" bestFit="1" customWidth="1"/>
    <col min="13352" max="13352" width="13.7265625" style="1" bestFit="1" customWidth="1"/>
    <col min="13353" max="13568" width="11.453125" style="1"/>
    <col min="13569" max="13588" width="0" style="1" hidden="1" customWidth="1"/>
    <col min="13589" max="13589" width="28.1796875" style="1" customWidth="1"/>
    <col min="13590" max="13590" width="130.26953125" style="1" bestFit="1" customWidth="1"/>
    <col min="13591" max="13591" width="37.453125" style="1" customWidth="1"/>
    <col min="13592" max="13597" width="0" style="1" hidden="1" customWidth="1"/>
    <col min="13598" max="13598" width="29.1796875" style="1" bestFit="1" customWidth="1"/>
    <col min="13599" max="13599" width="23.7265625" style="1" customWidth="1"/>
    <col min="13600" max="13600" width="22.1796875" style="1" customWidth="1"/>
    <col min="13601" max="13601" width="34.453125" style="1" bestFit="1" customWidth="1"/>
    <col min="13602" max="13602" width="13.7265625" style="1" bestFit="1" customWidth="1"/>
    <col min="13603" max="13606" width="0" style="1" hidden="1" customWidth="1"/>
    <col min="13607" max="13607" width="29.1796875" style="1" bestFit="1" customWidth="1"/>
    <col min="13608" max="13608" width="13.7265625" style="1" bestFit="1" customWidth="1"/>
    <col min="13609" max="13824" width="11.453125" style="1"/>
    <col min="13825" max="13844" width="0" style="1" hidden="1" customWidth="1"/>
    <col min="13845" max="13845" width="28.1796875" style="1" customWidth="1"/>
    <col min="13846" max="13846" width="130.26953125" style="1" bestFit="1" customWidth="1"/>
    <col min="13847" max="13847" width="37.453125" style="1" customWidth="1"/>
    <col min="13848" max="13853" width="0" style="1" hidden="1" customWidth="1"/>
    <col min="13854" max="13854" width="29.1796875" style="1" bestFit="1" customWidth="1"/>
    <col min="13855" max="13855" width="23.7265625" style="1" customWidth="1"/>
    <col min="13856" max="13856" width="22.1796875" style="1" customWidth="1"/>
    <col min="13857" max="13857" width="34.453125" style="1" bestFit="1" customWidth="1"/>
    <col min="13858" max="13858" width="13.7265625" style="1" bestFit="1" customWidth="1"/>
    <col min="13859" max="13862" width="0" style="1" hidden="1" customWidth="1"/>
    <col min="13863" max="13863" width="29.1796875" style="1" bestFit="1" customWidth="1"/>
    <col min="13864" max="13864" width="13.7265625" style="1" bestFit="1" customWidth="1"/>
    <col min="13865" max="14080" width="11.453125" style="1"/>
    <col min="14081" max="14100" width="0" style="1" hidden="1" customWidth="1"/>
    <col min="14101" max="14101" width="28.1796875" style="1" customWidth="1"/>
    <col min="14102" max="14102" width="130.26953125" style="1" bestFit="1" customWidth="1"/>
    <col min="14103" max="14103" width="37.453125" style="1" customWidth="1"/>
    <col min="14104" max="14109" width="0" style="1" hidden="1" customWidth="1"/>
    <col min="14110" max="14110" width="29.1796875" style="1" bestFit="1" customWidth="1"/>
    <col min="14111" max="14111" width="23.7265625" style="1" customWidth="1"/>
    <col min="14112" max="14112" width="22.1796875" style="1" customWidth="1"/>
    <col min="14113" max="14113" width="34.453125" style="1" bestFit="1" customWidth="1"/>
    <col min="14114" max="14114" width="13.7265625" style="1" bestFit="1" customWidth="1"/>
    <col min="14115" max="14118" width="0" style="1" hidden="1" customWidth="1"/>
    <col min="14119" max="14119" width="29.1796875" style="1" bestFit="1" customWidth="1"/>
    <col min="14120" max="14120" width="13.7265625" style="1" bestFit="1" customWidth="1"/>
    <col min="14121" max="14336" width="11.453125" style="1"/>
    <col min="14337" max="14356" width="0" style="1" hidden="1" customWidth="1"/>
    <col min="14357" max="14357" width="28.1796875" style="1" customWidth="1"/>
    <col min="14358" max="14358" width="130.26953125" style="1" bestFit="1" customWidth="1"/>
    <col min="14359" max="14359" width="37.453125" style="1" customWidth="1"/>
    <col min="14360" max="14365" width="0" style="1" hidden="1" customWidth="1"/>
    <col min="14366" max="14366" width="29.1796875" style="1" bestFit="1" customWidth="1"/>
    <col min="14367" max="14367" width="23.7265625" style="1" customWidth="1"/>
    <col min="14368" max="14368" width="22.1796875" style="1" customWidth="1"/>
    <col min="14369" max="14369" width="34.453125" style="1" bestFit="1" customWidth="1"/>
    <col min="14370" max="14370" width="13.7265625" style="1" bestFit="1" customWidth="1"/>
    <col min="14371" max="14374" width="0" style="1" hidden="1" customWidth="1"/>
    <col min="14375" max="14375" width="29.1796875" style="1" bestFit="1" customWidth="1"/>
    <col min="14376" max="14376" width="13.7265625" style="1" bestFit="1" customWidth="1"/>
    <col min="14377" max="14592" width="11.453125" style="1"/>
    <col min="14593" max="14612" width="0" style="1" hidden="1" customWidth="1"/>
    <col min="14613" max="14613" width="28.1796875" style="1" customWidth="1"/>
    <col min="14614" max="14614" width="130.26953125" style="1" bestFit="1" customWidth="1"/>
    <col min="14615" max="14615" width="37.453125" style="1" customWidth="1"/>
    <col min="14616" max="14621" width="0" style="1" hidden="1" customWidth="1"/>
    <col min="14622" max="14622" width="29.1796875" style="1" bestFit="1" customWidth="1"/>
    <col min="14623" max="14623" width="23.7265625" style="1" customWidth="1"/>
    <col min="14624" max="14624" width="22.1796875" style="1" customWidth="1"/>
    <col min="14625" max="14625" width="34.453125" style="1" bestFit="1" customWidth="1"/>
    <col min="14626" max="14626" width="13.7265625" style="1" bestFit="1" customWidth="1"/>
    <col min="14627" max="14630" width="0" style="1" hidden="1" customWidth="1"/>
    <col min="14631" max="14631" width="29.1796875" style="1" bestFit="1" customWidth="1"/>
    <col min="14632" max="14632" width="13.7265625" style="1" bestFit="1" customWidth="1"/>
    <col min="14633" max="14848" width="11.453125" style="1"/>
    <col min="14849" max="14868" width="0" style="1" hidden="1" customWidth="1"/>
    <col min="14869" max="14869" width="28.1796875" style="1" customWidth="1"/>
    <col min="14870" max="14870" width="130.26953125" style="1" bestFit="1" customWidth="1"/>
    <col min="14871" max="14871" width="37.453125" style="1" customWidth="1"/>
    <col min="14872" max="14877" width="0" style="1" hidden="1" customWidth="1"/>
    <col min="14878" max="14878" width="29.1796875" style="1" bestFit="1" customWidth="1"/>
    <col min="14879" max="14879" width="23.7265625" style="1" customWidth="1"/>
    <col min="14880" max="14880" width="22.1796875" style="1" customWidth="1"/>
    <col min="14881" max="14881" width="34.453125" style="1" bestFit="1" customWidth="1"/>
    <col min="14882" max="14882" width="13.7265625" style="1" bestFit="1" customWidth="1"/>
    <col min="14883" max="14886" width="0" style="1" hidden="1" customWidth="1"/>
    <col min="14887" max="14887" width="29.1796875" style="1" bestFit="1" customWidth="1"/>
    <col min="14888" max="14888" width="13.7265625" style="1" bestFit="1" customWidth="1"/>
    <col min="14889" max="15104" width="11.453125" style="1"/>
    <col min="15105" max="15124" width="0" style="1" hidden="1" customWidth="1"/>
    <col min="15125" max="15125" width="28.1796875" style="1" customWidth="1"/>
    <col min="15126" max="15126" width="130.26953125" style="1" bestFit="1" customWidth="1"/>
    <col min="15127" max="15127" width="37.453125" style="1" customWidth="1"/>
    <col min="15128" max="15133" width="0" style="1" hidden="1" customWidth="1"/>
    <col min="15134" max="15134" width="29.1796875" style="1" bestFit="1" customWidth="1"/>
    <col min="15135" max="15135" width="23.7265625" style="1" customWidth="1"/>
    <col min="15136" max="15136" width="22.1796875" style="1" customWidth="1"/>
    <col min="15137" max="15137" width="34.453125" style="1" bestFit="1" customWidth="1"/>
    <col min="15138" max="15138" width="13.7265625" style="1" bestFit="1" customWidth="1"/>
    <col min="15139" max="15142" width="0" style="1" hidden="1" customWidth="1"/>
    <col min="15143" max="15143" width="29.1796875" style="1" bestFit="1" customWidth="1"/>
    <col min="15144" max="15144" width="13.7265625" style="1" bestFit="1" customWidth="1"/>
    <col min="15145" max="15360" width="11.453125" style="1"/>
    <col min="15361" max="15380" width="0" style="1" hidden="1" customWidth="1"/>
    <col min="15381" max="15381" width="28.1796875" style="1" customWidth="1"/>
    <col min="15382" max="15382" width="130.26953125" style="1" bestFit="1" customWidth="1"/>
    <col min="15383" max="15383" width="37.453125" style="1" customWidth="1"/>
    <col min="15384" max="15389" width="0" style="1" hidden="1" customWidth="1"/>
    <col min="15390" max="15390" width="29.1796875" style="1" bestFit="1" customWidth="1"/>
    <col min="15391" max="15391" width="23.7265625" style="1" customWidth="1"/>
    <col min="15392" max="15392" width="22.1796875" style="1" customWidth="1"/>
    <col min="15393" max="15393" width="34.453125" style="1" bestFit="1" customWidth="1"/>
    <col min="15394" max="15394" width="13.7265625" style="1" bestFit="1" customWidth="1"/>
    <col min="15395" max="15398" width="0" style="1" hidden="1" customWidth="1"/>
    <col min="15399" max="15399" width="29.1796875" style="1" bestFit="1" customWidth="1"/>
    <col min="15400" max="15400" width="13.7265625" style="1" bestFit="1" customWidth="1"/>
    <col min="15401" max="15616" width="11.453125" style="1"/>
    <col min="15617" max="15636" width="0" style="1" hidden="1" customWidth="1"/>
    <col min="15637" max="15637" width="28.1796875" style="1" customWidth="1"/>
    <col min="15638" max="15638" width="130.26953125" style="1" bestFit="1" customWidth="1"/>
    <col min="15639" max="15639" width="37.453125" style="1" customWidth="1"/>
    <col min="15640" max="15645" width="0" style="1" hidden="1" customWidth="1"/>
    <col min="15646" max="15646" width="29.1796875" style="1" bestFit="1" customWidth="1"/>
    <col min="15647" max="15647" width="23.7265625" style="1" customWidth="1"/>
    <col min="15648" max="15648" width="22.1796875" style="1" customWidth="1"/>
    <col min="15649" max="15649" width="34.453125" style="1" bestFit="1" customWidth="1"/>
    <col min="15650" max="15650" width="13.7265625" style="1" bestFit="1" customWidth="1"/>
    <col min="15651" max="15654" width="0" style="1" hidden="1" customWidth="1"/>
    <col min="15655" max="15655" width="29.1796875" style="1" bestFit="1" customWidth="1"/>
    <col min="15656" max="15656" width="13.7265625" style="1" bestFit="1" customWidth="1"/>
    <col min="15657" max="15872" width="11.453125" style="1"/>
    <col min="15873" max="15892" width="0" style="1" hidden="1" customWidth="1"/>
    <col min="15893" max="15893" width="28.1796875" style="1" customWidth="1"/>
    <col min="15894" max="15894" width="130.26953125" style="1" bestFit="1" customWidth="1"/>
    <col min="15895" max="15895" width="37.453125" style="1" customWidth="1"/>
    <col min="15896" max="15901" width="0" style="1" hidden="1" customWidth="1"/>
    <col min="15902" max="15902" width="29.1796875" style="1" bestFit="1" customWidth="1"/>
    <col min="15903" max="15903" width="23.7265625" style="1" customWidth="1"/>
    <col min="15904" max="15904" width="22.1796875" style="1" customWidth="1"/>
    <col min="15905" max="15905" width="34.453125" style="1" bestFit="1" customWidth="1"/>
    <col min="15906" max="15906" width="13.7265625" style="1" bestFit="1" customWidth="1"/>
    <col min="15907" max="15910" width="0" style="1" hidden="1" customWidth="1"/>
    <col min="15911" max="15911" width="29.1796875" style="1" bestFit="1" customWidth="1"/>
    <col min="15912" max="15912" width="13.7265625" style="1" bestFit="1" customWidth="1"/>
    <col min="15913" max="16128" width="11.453125" style="1"/>
    <col min="16129" max="16148" width="0" style="1" hidden="1" customWidth="1"/>
    <col min="16149" max="16149" width="28.1796875" style="1" customWidth="1"/>
    <col min="16150" max="16150" width="130.26953125" style="1" bestFit="1" customWidth="1"/>
    <col min="16151" max="16151" width="37.453125" style="1" customWidth="1"/>
    <col min="16152" max="16157" width="0" style="1" hidden="1" customWidth="1"/>
    <col min="16158" max="16158" width="29.1796875" style="1" bestFit="1" customWidth="1"/>
    <col min="16159" max="16159" width="23.7265625" style="1" customWidth="1"/>
    <col min="16160" max="16160" width="22.1796875" style="1" customWidth="1"/>
    <col min="16161" max="16161" width="34.453125" style="1" bestFit="1" customWidth="1"/>
    <col min="16162" max="16162" width="13.7265625" style="1" bestFit="1" customWidth="1"/>
    <col min="16163" max="16166" width="0" style="1" hidden="1" customWidth="1"/>
    <col min="16167" max="16167" width="29.1796875" style="1" bestFit="1" customWidth="1"/>
    <col min="16168" max="16168" width="13.7265625" style="1" bestFit="1" customWidth="1"/>
    <col min="16169" max="16384" width="11.453125" style="1"/>
  </cols>
  <sheetData>
    <row r="1" spans="1:40" ht="18.5" thickBot="1">
      <c r="T1" s="140" t="s">
        <v>106</v>
      </c>
      <c r="U1" s="391"/>
      <c r="V1" s="141" t="s">
        <v>106</v>
      </c>
      <c r="W1" s="376" t="s">
        <v>444</v>
      </c>
      <c r="X1" s="377"/>
      <c r="AD1" s="142"/>
      <c r="AE1" s="142"/>
      <c r="AF1" s="142"/>
      <c r="AH1" s="143"/>
      <c r="AM1" s="144"/>
      <c r="AN1" s="143"/>
    </row>
    <row r="2" spans="1:40">
      <c r="AH2" s="143"/>
      <c r="AM2" s="144"/>
      <c r="AN2" s="143"/>
    </row>
    <row r="3" spans="1:40" hidden="1">
      <c r="AH3" s="143"/>
      <c r="AM3" s="144"/>
      <c r="AN3" s="143"/>
    </row>
    <row r="4" spans="1:40" ht="15" customHeight="1">
      <c r="T4" s="148"/>
      <c r="U4" s="393"/>
      <c r="V4" s="149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50"/>
      <c r="AI4" s="151"/>
      <c r="AJ4" s="151"/>
      <c r="AK4" s="151"/>
      <c r="AL4" s="146"/>
      <c r="AM4" s="148"/>
      <c r="AN4" s="150"/>
    </row>
    <row r="5" spans="1:40" ht="7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379" t="s">
        <v>445</v>
      </c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</row>
    <row r="6" spans="1:40" ht="18">
      <c r="T6" s="153" t="s">
        <v>107</v>
      </c>
      <c r="U6" s="394"/>
      <c r="V6" s="154" t="s">
        <v>107</v>
      </c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50"/>
      <c r="AI6" s="151"/>
      <c r="AJ6" s="151"/>
      <c r="AK6" s="151"/>
      <c r="AL6" s="155"/>
      <c r="AM6" s="148"/>
      <c r="AN6" s="150"/>
    </row>
    <row r="7" spans="1:40" ht="21.75" customHeight="1" thickBot="1">
      <c r="T7" s="148"/>
      <c r="U7" s="393"/>
      <c r="V7" s="149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50"/>
      <c r="AI7" s="151"/>
      <c r="AJ7" s="151"/>
      <c r="AK7" s="151"/>
      <c r="AL7" s="146"/>
      <c r="AM7" s="378" t="s">
        <v>108</v>
      </c>
      <c r="AN7" s="378"/>
    </row>
    <row r="8" spans="1:40" ht="62.25" customHeight="1" thickBot="1">
      <c r="A8" s="156"/>
      <c r="B8" s="157" t="s">
        <v>109</v>
      </c>
      <c r="C8" s="158" t="s">
        <v>110</v>
      </c>
      <c r="D8" s="158" t="s">
        <v>111</v>
      </c>
      <c r="E8" s="158" t="s">
        <v>112</v>
      </c>
      <c r="F8" s="158" t="s">
        <v>113</v>
      </c>
      <c r="G8" s="158" t="s">
        <v>114</v>
      </c>
      <c r="H8" s="158" t="s">
        <v>115</v>
      </c>
      <c r="I8" s="158" t="s">
        <v>116</v>
      </c>
      <c r="J8" s="158" t="s">
        <v>117</v>
      </c>
      <c r="K8" s="158" t="s">
        <v>118</v>
      </c>
      <c r="L8" s="158" t="s">
        <v>119</v>
      </c>
      <c r="M8" s="158" t="s">
        <v>120</v>
      </c>
      <c r="N8" s="158" t="s">
        <v>121</v>
      </c>
      <c r="O8" s="158" t="s">
        <v>122</v>
      </c>
      <c r="P8" s="158" t="s">
        <v>123</v>
      </c>
      <c r="Q8" s="159"/>
      <c r="R8" s="159"/>
      <c r="S8" s="159"/>
      <c r="T8" s="160" t="s">
        <v>124</v>
      </c>
      <c r="U8" s="395"/>
      <c r="V8" s="161" t="s">
        <v>124</v>
      </c>
      <c r="W8" s="162" t="s">
        <v>125</v>
      </c>
      <c r="X8" s="162" t="s">
        <v>126</v>
      </c>
      <c r="Y8" s="162" t="s">
        <v>127</v>
      </c>
      <c r="Z8" s="162" t="s">
        <v>128</v>
      </c>
      <c r="AA8" s="162" t="s">
        <v>129</v>
      </c>
      <c r="AB8" s="162" t="s">
        <v>130</v>
      </c>
      <c r="AC8" s="161" t="s">
        <v>131</v>
      </c>
      <c r="AD8" s="161" t="s">
        <v>132</v>
      </c>
      <c r="AE8" s="161" t="s">
        <v>133</v>
      </c>
      <c r="AF8" s="161" t="s">
        <v>134</v>
      </c>
      <c r="AG8" s="163" t="s">
        <v>0</v>
      </c>
      <c r="AH8" s="164" t="s">
        <v>135</v>
      </c>
      <c r="AI8" s="165" t="s">
        <v>136</v>
      </c>
      <c r="AJ8" s="165" t="s">
        <v>137</v>
      </c>
      <c r="AK8" s="165" t="s">
        <v>138</v>
      </c>
      <c r="AL8" s="166" t="s">
        <v>139</v>
      </c>
      <c r="AM8" s="163" t="s">
        <v>140</v>
      </c>
      <c r="AN8" s="164" t="s">
        <v>141</v>
      </c>
    </row>
    <row r="9" spans="1:40" ht="24.75" customHeight="1">
      <c r="A9" s="167"/>
      <c r="B9" s="1" t="s">
        <v>142</v>
      </c>
      <c r="C9" s="1" t="s">
        <v>142</v>
      </c>
      <c r="D9" s="1" t="s">
        <v>142</v>
      </c>
      <c r="E9" s="1" t="s">
        <v>143</v>
      </c>
      <c r="F9" s="1" t="s">
        <v>142</v>
      </c>
      <c r="G9" s="1" t="s">
        <v>142</v>
      </c>
      <c r="H9" s="1" t="s">
        <v>142</v>
      </c>
      <c r="I9" s="1" t="s">
        <v>142</v>
      </c>
      <c r="J9" s="1" t="s">
        <v>142</v>
      </c>
      <c r="K9" s="1" t="s">
        <v>142</v>
      </c>
      <c r="L9" s="1" t="s">
        <v>142</v>
      </c>
      <c r="M9" s="1" t="s">
        <v>142</v>
      </c>
      <c r="N9" s="1" t="s">
        <v>142</v>
      </c>
      <c r="O9" s="1" t="s">
        <v>142</v>
      </c>
      <c r="T9" s="168" t="s">
        <v>144</v>
      </c>
      <c r="U9" s="391"/>
      <c r="V9" s="162" t="s">
        <v>144</v>
      </c>
      <c r="W9" s="320">
        <f>SUM(W10:W14)</f>
        <v>1760917.2744170001</v>
      </c>
      <c r="X9" s="320">
        <f t="shared" ref="X9:AD9" si="0">SUM(X10:X14)</f>
        <v>0</v>
      </c>
      <c r="Y9" s="320">
        <f t="shared" si="0"/>
        <v>0</v>
      </c>
      <c r="Z9" s="320">
        <f t="shared" si="0"/>
        <v>0</v>
      </c>
      <c r="AA9" s="320">
        <f t="shared" si="0"/>
        <v>0</v>
      </c>
      <c r="AB9" s="320">
        <f t="shared" si="0"/>
        <v>0</v>
      </c>
      <c r="AC9" s="320">
        <f t="shared" si="0"/>
        <v>0</v>
      </c>
      <c r="AD9" s="320">
        <f t="shared" si="0"/>
        <v>1760917.2744170001</v>
      </c>
      <c r="AE9" s="320">
        <f>SUM(AE10:AE14)</f>
        <v>23116.308967999998</v>
      </c>
      <c r="AF9" s="320">
        <f>SUM(AF10:AF14)</f>
        <v>1737800.965449</v>
      </c>
      <c r="AG9" s="320">
        <f>SUM(AG10:AG14)</f>
        <v>1443617.4353908901</v>
      </c>
      <c r="AH9" s="169">
        <f t="shared" ref="AH9:AH19" si="1">+AG9/AD9</f>
        <v>0.81980991177955209</v>
      </c>
      <c r="AI9" s="170">
        <f t="shared" ref="AI9:AI19" si="2">+AG9/AF9</f>
        <v>0.8307150612141011</v>
      </c>
      <c r="AJ9" s="171">
        <f>SUM(AJ10:AJ13)</f>
        <v>864426.14643665007</v>
      </c>
      <c r="AK9" s="171">
        <f>SUM(AK10:AK13)</f>
        <v>576378.46687608992</v>
      </c>
      <c r="AL9" s="172" t="e">
        <f>HLOOKUP((HLOOKUP($W$1,#REF!,1,FALSE)),#REF!,#REF!,FALSE)</f>
        <v>#REF!</v>
      </c>
      <c r="AM9" s="320">
        <f>SUM(AM10:AM14)</f>
        <v>1389052.1823122301</v>
      </c>
      <c r="AN9" s="169">
        <f t="shared" ref="AN9:AN19" si="3">+AM9/AD9</f>
        <v>0.78882307675249186</v>
      </c>
    </row>
    <row r="10" spans="1:40" ht="25.5" customHeight="1">
      <c r="A10" s="167"/>
      <c r="B10" s="1" t="s">
        <v>142</v>
      </c>
      <c r="C10" s="1" t="s">
        <v>142</v>
      </c>
      <c r="D10" s="1" t="s">
        <v>142</v>
      </c>
      <c r="E10" s="1" t="s">
        <v>143</v>
      </c>
      <c r="F10" s="1">
        <v>1</v>
      </c>
      <c r="G10" s="1" t="s">
        <v>142</v>
      </c>
      <c r="H10" s="1" t="s">
        <v>142</v>
      </c>
      <c r="I10" s="1" t="s">
        <v>142</v>
      </c>
      <c r="J10" s="1" t="s">
        <v>142</v>
      </c>
      <c r="K10" s="1" t="s">
        <v>142</v>
      </c>
      <c r="L10" s="1" t="s">
        <v>142</v>
      </c>
      <c r="M10" s="1" t="s">
        <v>142</v>
      </c>
      <c r="N10" s="1" t="s">
        <v>142</v>
      </c>
      <c r="O10" s="1" t="s">
        <v>142</v>
      </c>
      <c r="T10" s="173" t="s">
        <v>145</v>
      </c>
      <c r="U10" s="396"/>
      <c r="V10" s="174" t="s">
        <v>145</v>
      </c>
      <c r="W10" s="322">
        <f>+W74+W163+W234+W210+W261+W295+W186</f>
        <v>199672.23761899999</v>
      </c>
      <c r="X10" s="322">
        <f t="shared" ref="X10:AG10" si="4">+X74+X163+X234+X210+X261+X295+X186</f>
        <v>0</v>
      </c>
      <c r="Y10" s="322">
        <f t="shared" si="4"/>
        <v>0</v>
      </c>
      <c r="Z10" s="322">
        <f t="shared" si="4"/>
        <v>0</v>
      </c>
      <c r="AA10" s="322">
        <f t="shared" si="4"/>
        <v>0</v>
      </c>
      <c r="AB10" s="322">
        <f t="shared" si="4"/>
        <v>0</v>
      </c>
      <c r="AC10" s="322">
        <f t="shared" si="4"/>
        <v>0</v>
      </c>
      <c r="AD10" s="322">
        <f>+AD74+AD163+AD234+AD210+AD261+AD295+AD186</f>
        <v>199672.23761899999</v>
      </c>
      <c r="AE10" s="322">
        <f>+AE74+AE163+AE234+AE210+AE261+AE295+AE186</f>
        <v>10431.308967999999</v>
      </c>
      <c r="AF10" s="322">
        <f>+AF74+AF163+AF234+AF210+AF261+AF295+AF186</f>
        <v>189240.92865099999</v>
      </c>
      <c r="AG10" s="322">
        <f t="shared" si="4"/>
        <v>49279.282293950004</v>
      </c>
      <c r="AH10" s="175">
        <f t="shared" si="1"/>
        <v>0.24680087167641773</v>
      </c>
      <c r="AI10" s="170">
        <f t="shared" si="2"/>
        <v>0.26040499085074426</v>
      </c>
      <c r="AJ10" s="176">
        <f>+AJ74+AJ163+AJ234+AJ210+AJ261+AJ295+AJ186</f>
        <v>177116.96050218999</v>
      </c>
      <c r="AK10" s="176">
        <f>+AG10-AJ10</f>
        <v>-127837.67820823999</v>
      </c>
      <c r="AL10" s="172" t="e">
        <f>HLOOKUP((HLOOKUP($W$1,#REF!,1,FALSE)),#REF!,#REF!,FALSE)</f>
        <v>#REF!</v>
      </c>
      <c r="AM10" s="322">
        <f>+AM74+AM163+AM234+AM210+AM261+AM295+AM186</f>
        <v>49092.644910950003</v>
      </c>
      <c r="AN10" s="177">
        <f t="shared" si="3"/>
        <v>0.24586615293321351</v>
      </c>
    </row>
    <row r="11" spans="1:40" ht="25.5" customHeight="1">
      <c r="A11" s="167"/>
      <c r="B11" s="1" t="s">
        <v>142</v>
      </c>
      <c r="C11" s="1" t="s">
        <v>142</v>
      </c>
      <c r="D11" s="1" t="s">
        <v>142</v>
      </c>
      <c r="E11" s="1" t="s">
        <v>143</v>
      </c>
      <c r="F11" s="1">
        <v>2</v>
      </c>
      <c r="G11" s="1" t="s">
        <v>142</v>
      </c>
      <c r="H11" s="1" t="s">
        <v>142</v>
      </c>
      <c r="I11" s="1" t="s">
        <v>142</v>
      </c>
      <c r="J11" s="1" t="s">
        <v>142</v>
      </c>
      <c r="K11" s="1" t="s">
        <v>142</v>
      </c>
      <c r="L11" s="1" t="s">
        <v>142</v>
      </c>
      <c r="M11" s="1" t="s">
        <v>142</v>
      </c>
      <c r="N11" s="1" t="s">
        <v>142</v>
      </c>
      <c r="O11" s="1" t="s">
        <v>142</v>
      </c>
      <c r="T11" s="173" t="s">
        <v>146</v>
      </c>
      <c r="U11" s="396"/>
      <c r="V11" s="174" t="s">
        <v>146</v>
      </c>
      <c r="W11" s="322">
        <f t="shared" ref="W11:AG14" si="5">+W75+W164+W235+W211+W262+W296+W187</f>
        <v>66460.569535999995</v>
      </c>
      <c r="X11" s="322">
        <f t="shared" si="5"/>
        <v>0</v>
      </c>
      <c r="Y11" s="322">
        <f t="shared" si="5"/>
        <v>0</v>
      </c>
      <c r="Z11" s="322">
        <f t="shared" si="5"/>
        <v>0</v>
      </c>
      <c r="AA11" s="322">
        <f t="shared" si="5"/>
        <v>0</v>
      </c>
      <c r="AB11" s="322">
        <f t="shared" si="5"/>
        <v>0</v>
      </c>
      <c r="AC11" s="322">
        <f t="shared" si="5"/>
        <v>0</v>
      </c>
      <c r="AD11" s="322">
        <f t="shared" si="5"/>
        <v>66460.569535999995</v>
      </c>
      <c r="AE11" s="322">
        <f>+AE75+AE164+AE235+AE211+AE262+AE296+AE187</f>
        <v>0</v>
      </c>
      <c r="AF11" s="322">
        <f>+AF75+AF164+AF235+AF211+AF262+AF296+AF187</f>
        <v>66460.569535999995</v>
      </c>
      <c r="AG11" s="322">
        <f t="shared" si="5"/>
        <v>33248.728804660001</v>
      </c>
      <c r="AH11" s="175">
        <f t="shared" si="1"/>
        <v>0.50027751848635627</v>
      </c>
      <c r="AI11" s="170">
        <f t="shared" si="2"/>
        <v>0.50027751848635627</v>
      </c>
      <c r="AJ11" s="176">
        <f>+AJ75+AJ164+AJ235+AJ211+AJ262+AJ296+AJ187</f>
        <v>58830.964333969998</v>
      </c>
      <c r="AK11" s="176">
        <f>+AG11-AJ11</f>
        <v>-25582.235529309997</v>
      </c>
      <c r="AL11" s="172" t="e">
        <f>HLOOKUP((HLOOKUP($W$1,#REF!,1,FALSE)),#REF!,#REF!,FALSE)</f>
        <v>#REF!</v>
      </c>
      <c r="AM11" s="322">
        <f>+AM75+AM164+AM235+AM211+AM262+AM296+AM187</f>
        <v>10664.25438016</v>
      </c>
      <c r="AN11" s="177">
        <f t="shared" si="3"/>
        <v>0.16045987048581409</v>
      </c>
    </row>
    <row r="12" spans="1:40" ht="25.5" customHeight="1">
      <c r="A12" s="167"/>
      <c r="B12" s="1" t="s">
        <v>142</v>
      </c>
      <c r="C12" s="1" t="s">
        <v>142</v>
      </c>
      <c r="D12" s="1" t="s">
        <v>142</v>
      </c>
      <c r="E12" s="1" t="s">
        <v>143</v>
      </c>
      <c r="F12" s="1">
        <v>3</v>
      </c>
      <c r="G12" s="1" t="s">
        <v>142</v>
      </c>
      <c r="H12" s="1" t="s">
        <v>142</v>
      </c>
      <c r="I12" s="1" t="s">
        <v>142</v>
      </c>
      <c r="J12" s="1" t="s">
        <v>142</v>
      </c>
      <c r="K12" s="1" t="s">
        <v>142</v>
      </c>
      <c r="L12" s="1" t="s">
        <v>142</v>
      </c>
      <c r="M12" s="1" t="s">
        <v>142</v>
      </c>
      <c r="N12" s="1" t="s">
        <v>142</v>
      </c>
      <c r="O12" s="1" t="s">
        <v>142</v>
      </c>
      <c r="T12" s="173" t="s">
        <v>147</v>
      </c>
      <c r="U12" s="396"/>
      <c r="V12" s="174" t="s">
        <v>147</v>
      </c>
      <c r="W12" s="323">
        <f t="shared" si="5"/>
        <v>1413422.337728</v>
      </c>
      <c r="X12" s="323">
        <f t="shared" si="5"/>
        <v>0</v>
      </c>
      <c r="Y12" s="323">
        <f t="shared" si="5"/>
        <v>0</v>
      </c>
      <c r="Z12" s="323">
        <f t="shared" si="5"/>
        <v>0</v>
      </c>
      <c r="AA12" s="323">
        <f t="shared" si="5"/>
        <v>0</v>
      </c>
      <c r="AB12" s="323">
        <f t="shared" si="5"/>
        <v>0</v>
      </c>
      <c r="AC12" s="323">
        <f t="shared" si="5"/>
        <v>0</v>
      </c>
      <c r="AD12" s="323">
        <f t="shared" si="5"/>
        <v>1413422.337728</v>
      </c>
      <c r="AE12" s="323">
        <f t="shared" si="5"/>
        <v>12685</v>
      </c>
      <c r="AF12" s="322">
        <f>+AF76+AF165+AF236+AF212+AF263+AF297+AF188</f>
        <v>1400737.337728</v>
      </c>
      <c r="AG12" s="323">
        <f t="shared" si="5"/>
        <v>1336315.11167638</v>
      </c>
      <c r="AH12" s="175">
        <f t="shared" si="1"/>
        <v>0.94544643593537248</v>
      </c>
      <c r="AI12" s="170">
        <f t="shared" si="2"/>
        <v>0.95400834666396983</v>
      </c>
      <c r="AJ12" s="176">
        <f>+AJ76+AJ165+AJ236+AJ212+AJ263+AJ297+AJ188</f>
        <v>618896.47406596004</v>
      </c>
      <c r="AK12" s="176">
        <f>+AG12-AJ12</f>
        <v>717418.63761042</v>
      </c>
      <c r="AL12" s="172" t="e">
        <f>HLOOKUP((HLOOKUP($W$1,#REF!,1,FALSE)),#REF!,#REF!,FALSE)</f>
        <v>#REF!</v>
      </c>
      <c r="AM12" s="322">
        <f>+AM76+AM165+AM236+AM212+AM263+AM297+AM188</f>
        <v>1322446.13689738</v>
      </c>
      <c r="AN12" s="177">
        <f t="shared" si="3"/>
        <v>0.93563410001227276</v>
      </c>
    </row>
    <row r="13" spans="1:40" ht="22.5" customHeight="1">
      <c r="A13" s="167"/>
      <c r="B13" s="1" t="s">
        <v>142</v>
      </c>
      <c r="C13" s="1" t="s">
        <v>142</v>
      </c>
      <c r="D13" s="1" t="s">
        <v>142</v>
      </c>
      <c r="E13" s="1" t="s">
        <v>143</v>
      </c>
      <c r="F13" s="1">
        <v>5</v>
      </c>
      <c r="G13" s="1" t="s">
        <v>142</v>
      </c>
      <c r="H13" s="1" t="s">
        <v>142</v>
      </c>
      <c r="I13" s="1" t="s">
        <v>142</v>
      </c>
      <c r="J13" s="1" t="s">
        <v>142</v>
      </c>
      <c r="K13" s="1" t="s">
        <v>142</v>
      </c>
      <c r="L13" s="1" t="s">
        <v>142</v>
      </c>
      <c r="M13" s="1" t="s">
        <v>142</v>
      </c>
      <c r="N13" s="1" t="s">
        <v>142</v>
      </c>
      <c r="O13" s="1" t="s">
        <v>142</v>
      </c>
      <c r="Q13" s="178"/>
      <c r="T13" s="173" t="s">
        <v>148</v>
      </c>
      <c r="U13" s="396"/>
      <c r="V13" s="174" t="s">
        <v>148</v>
      </c>
      <c r="W13" s="322">
        <f t="shared" si="5"/>
        <v>62635.527157999997</v>
      </c>
      <c r="X13" s="322">
        <f t="shared" si="5"/>
        <v>0</v>
      </c>
      <c r="Y13" s="322">
        <f t="shared" si="5"/>
        <v>0</v>
      </c>
      <c r="Z13" s="322">
        <f t="shared" si="5"/>
        <v>0</v>
      </c>
      <c r="AA13" s="322">
        <f t="shared" si="5"/>
        <v>0</v>
      </c>
      <c r="AB13" s="322">
        <f t="shared" si="5"/>
        <v>0</v>
      </c>
      <c r="AC13" s="322">
        <f t="shared" si="5"/>
        <v>0</v>
      </c>
      <c r="AD13" s="322">
        <f t="shared" si="5"/>
        <v>62635.527157999997</v>
      </c>
      <c r="AE13" s="322">
        <f t="shared" si="5"/>
        <v>0</v>
      </c>
      <c r="AF13" s="322">
        <f>+AF77+AF166+AF237+AF213+AF264+AF298+AF189</f>
        <v>62635.527157999997</v>
      </c>
      <c r="AG13" s="322">
        <f t="shared" si="5"/>
        <v>21961.490537749996</v>
      </c>
      <c r="AH13" s="175">
        <f t="shared" si="1"/>
        <v>0.35062354440398463</v>
      </c>
      <c r="AI13" s="170">
        <f t="shared" si="2"/>
        <v>0.35062354440398463</v>
      </c>
      <c r="AJ13" s="176">
        <f>+AJ77+AJ166+AJ237+AJ213+AJ264+AJ298+AJ189</f>
        <v>9581.747534529999</v>
      </c>
      <c r="AK13" s="176">
        <f>+AG13-AJ13</f>
        <v>12379.743003219997</v>
      </c>
      <c r="AL13" s="172" t="e">
        <f>HLOOKUP((HLOOKUP($W$1,#REF!,1,FALSE)),#REF!,#REF!,FALSE)</f>
        <v>#REF!</v>
      </c>
      <c r="AM13" s="322">
        <f>+AM77+AM166+AM237+AM213+AM264+AM298+AM189</f>
        <v>4076.1630455900004</v>
      </c>
      <c r="AN13" s="177">
        <f t="shared" si="3"/>
        <v>6.507749244782049E-2</v>
      </c>
    </row>
    <row r="14" spans="1:40" ht="39" customHeight="1">
      <c r="A14" s="167"/>
      <c r="B14" s="1" t="s">
        <v>142</v>
      </c>
      <c r="C14" s="1" t="s">
        <v>142</v>
      </c>
      <c r="D14" s="1" t="s">
        <v>142</v>
      </c>
      <c r="E14" s="1" t="s">
        <v>143</v>
      </c>
      <c r="F14" s="1">
        <v>8</v>
      </c>
      <c r="G14" s="1" t="s">
        <v>142</v>
      </c>
      <c r="H14" s="1" t="s">
        <v>142</v>
      </c>
      <c r="I14" s="1" t="s">
        <v>142</v>
      </c>
      <c r="J14" s="1" t="s">
        <v>142</v>
      </c>
      <c r="K14" s="1" t="s">
        <v>142</v>
      </c>
      <c r="L14" s="1" t="s">
        <v>142</v>
      </c>
      <c r="M14" s="1" t="s">
        <v>142</v>
      </c>
      <c r="N14" s="1" t="s">
        <v>142</v>
      </c>
      <c r="O14" s="1" t="s">
        <v>142</v>
      </c>
      <c r="Q14" s="178"/>
      <c r="T14" s="179" t="s">
        <v>149</v>
      </c>
      <c r="U14" s="397"/>
      <c r="V14" s="174" t="s">
        <v>149</v>
      </c>
      <c r="W14" s="322">
        <f t="shared" si="5"/>
        <v>18726.602375999999</v>
      </c>
      <c r="X14" s="322">
        <f t="shared" si="5"/>
        <v>0</v>
      </c>
      <c r="Y14" s="322">
        <f t="shared" si="5"/>
        <v>0</v>
      </c>
      <c r="Z14" s="322">
        <f t="shared" si="5"/>
        <v>0</v>
      </c>
      <c r="AA14" s="322">
        <f t="shared" si="5"/>
        <v>0</v>
      </c>
      <c r="AB14" s="322">
        <f t="shared" si="5"/>
        <v>0</v>
      </c>
      <c r="AC14" s="322">
        <f t="shared" si="5"/>
        <v>0</v>
      </c>
      <c r="AD14" s="322">
        <f t="shared" si="5"/>
        <v>18726.602375999999</v>
      </c>
      <c r="AE14" s="322">
        <f t="shared" si="5"/>
        <v>0</v>
      </c>
      <c r="AF14" s="322">
        <f>+AF78+AF167+AF238+AF214+AF265+AF299+AF190</f>
        <v>18726.602375999999</v>
      </c>
      <c r="AG14" s="322">
        <f t="shared" si="5"/>
        <v>2812.8220781499999</v>
      </c>
      <c r="AH14" s="175">
        <f t="shared" si="1"/>
        <v>0.15020461382545885</v>
      </c>
      <c r="AI14" s="170">
        <f t="shared" si="2"/>
        <v>0.15020461382545885</v>
      </c>
      <c r="AJ14" s="176">
        <f>+AJ78+AJ167+AJ238+AJ214+AJ265+AJ299+AJ190</f>
        <v>1844.2994389999999</v>
      </c>
      <c r="AK14" s="176">
        <f>+AG14-AJ14</f>
        <v>968.52263915000003</v>
      </c>
      <c r="AL14" s="172" t="e">
        <f>HLOOKUP((HLOOKUP($W$1,#REF!,1,FALSE)),#REF!,#REF!,FALSE)</f>
        <v>#REF!</v>
      </c>
      <c r="AM14" s="322">
        <f>+AM78+AM167+AM238+AM214+AM265+AM299+AM190</f>
        <v>2772.9830781499995</v>
      </c>
      <c r="AN14" s="177">
        <f t="shared" si="3"/>
        <v>0.14807721243143673</v>
      </c>
    </row>
    <row r="15" spans="1:40" ht="27.75" customHeight="1">
      <c r="A15" s="180"/>
      <c r="B15" s="1" t="s">
        <v>142</v>
      </c>
      <c r="C15" s="1" t="s">
        <v>142</v>
      </c>
      <c r="D15" s="1" t="s">
        <v>142</v>
      </c>
      <c r="E15" s="180" t="s">
        <v>150</v>
      </c>
      <c r="F15" s="180" t="s">
        <v>142</v>
      </c>
      <c r="G15" s="180" t="s">
        <v>142</v>
      </c>
      <c r="H15" s="180" t="s">
        <v>142</v>
      </c>
      <c r="I15" s="180" t="s">
        <v>142</v>
      </c>
      <c r="J15" s="180" t="s">
        <v>142</v>
      </c>
      <c r="K15" s="180" t="s">
        <v>142</v>
      </c>
      <c r="L15" s="180" t="s">
        <v>142</v>
      </c>
      <c r="M15" s="180" t="s">
        <v>142</v>
      </c>
      <c r="N15" s="180" t="s">
        <v>142</v>
      </c>
      <c r="O15" s="180" t="s">
        <v>142</v>
      </c>
      <c r="P15" s="180"/>
      <c r="Q15" s="180"/>
      <c r="R15" s="180"/>
      <c r="S15" s="180"/>
      <c r="T15" s="181" t="s">
        <v>151</v>
      </c>
      <c r="U15" s="391"/>
      <c r="V15" s="162" t="s">
        <v>151</v>
      </c>
      <c r="W15" s="324">
        <f>SUM(W16:W17)</f>
        <v>24832.568094999999</v>
      </c>
      <c r="X15" s="324">
        <f>SUM(X16:X17)</f>
        <v>0</v>
      </c>
      <c r="Y15" s="324">
        <f>SUM(Y16:Y17)</f>
        <v>0</v>
      </c>
      <c r="Z15" s="324"/>
      <c r="AA15" s="324">
        <f>SUM(AA16:AA17)</f>
        <v>0</v>
      </c>
      <c r="AB15" s="324">
        <f>SUM(AB16:AB17)</f>
        <v>0</v>
      </c>
      <c r="AC15" s="324"/>
      <c r="AD15" s="324">
        <f>SUM(AD16:AD17)</f>
        <v>24832.568094999999</v>
      </c>
      <c r="AE15" s="324">
        <f>SUM(AE16:AE17)</f>
        <v>0</v>
      </c>
      <c r="AF15" s="324">
        <f>SUM(AF16:AF17)</f>
        <v>24832.568094999999</v>
      </c>
      <c r="AG15" s="324">
        <f>SUM(AG16:AG17)</f>
        <v>0</v>
      </c>
      <c r="AH15" s="182">
        <f>+AG15/AD15</f>
        <v>0</v>
      </c>
      <c r="AI15" s="183">
        <f t="shared" si="2"/>
        <v>0</v>
      </c>
      <c r="AJ15" s="184">
        <f>SUM(AJ16:AJ19)</f>
        <v>1251337.0863313503</v>
      </c>
      <c r="AK15" s="184">
        <f>SUM(AK16:AK19)</f>
        <v>348351.41434300976</v>
      </c>
      <c r="AL15" s="172" t="e">
        <f>HLOOKUP((HLOOKUP($W$1,#REF!,1,FALSE)),#REF!,#REF!,FALSE)</f>
        <v>#REF!</v>
      </c>
      <c r="AM15" s="324">
        <f>SUM(AM16:AM17)</f>
        <v>0</v>
      </c>
      <c r="AN15" s="182">
        <f t="shared" si="3"/>
        <v>0</v>
      </c>
    </row>
    <row r="16" spans="1:40" ht="21.75" customHeight="1">
      <c r="A16" s="180"/>
      <c r="B16" s="1" t="s">
        <v>142</v>
      </c>
      <c r="C16" s="1" t="s">
        <v>142</v>
      </c>
      <c r="D16" s="1" t="s">
        <v>142</v>
      </c>
      <c r="E16" s="180" t="s">
        <v>150</v>
      </c>
      <c r="F16" s="180" t="s">
        <v>142</v>
      </c>
      <c r="G16" s="180" t="s">
        <v>142</v>
      </c>
      <c r="H16" s="180" t="s">
        <v>142</v>
      </c>
      <c r="I16" s="180" t="s">
        <v>142</v>
      </c>
      <c r="J16" s="180" t="s">
        <v>142</v>
      </c>
      <c r="K16" s="180" t="s">
        <v>142</v>
      </c>
      <c r="L16" s="180" t="s">
        <v>142</v>
      </c>
      <c r="M16" s="180" t="s">
        <v>142</v>
      </c>
      <c r="N16" s="180" t="s">
        <v>142</v>
      </c>
      <c r="O16" s="180" t="s">
        <v>142</v>
      </c>
      <c r="P16" s="180"/>
      <c r="Q16" s="180"/>
      <c r="R16" s="180"/>
      <c r="S16" s="180"/>
      <c r="T16" s="185" t="s">
        <v>152</v>
      </c>
      <c r="U16" s="396"/>
      <c r="V16" s="174" t="s">
        <v>152</v>
      </c>
      <c r="W16" s="325">
        <f t="shared" ref="W16:AG17" si="6">+W80+W169+W216+W240+W267+W301</f>
        <v>6580.6649349999998</v>
      </c>
      <c r="X16" s="325">
        <f t="shared" si="6"/>
        <v>0</v>
      </c>
      <c r="Y16" s="325">
        <f t="shared" si="6"/>
        <v>0</v>
      </c>
      <c r="Z16" s="325">
        <f t="shared" si="6"/>
        <v>0</v>
      </c>
      <c r="AA16" s="325">
        <f t="shared" si="6"/>
        <v>0</v>
      </c>
      <c r="AB16" s="325">
        <f t="shared" si="6"/>
        <v>0</v>
      </c>
      <c r="AC16" s="325">
        <f t="shared" si="6"/>
        <v>0</v>
      </c>
      <c r="AD16" s="325">
        <f t="shared" si="6"/>
        <v>6580.6649349999998</v>
      </c>
      <c r="AE16" s="325">
        <f t="shared" si="6"/>
        <v>0</v>
      </c>
      <c r="AF16" s="325">
        <f>+AF80+AF169+AF216+AF240+AF267+AF301</f>
        <v>6580.6649349999998</v>
      </c>
      <c r="AG16" s="325">
        <f t="shared" si="6"/>
        <v>0</v>
      </c>
      <c r="AH16" s="175">
        <f>+AG16/AD16</f>
        <v>0</v>
      </c>
      <c r="AI16" s="183">
        <f t="shared" si="2"/>
        <v>0</v>
      </c>
      <c r="AJ16" s="186">
        <f>+SUMIFS('[1]Cierre Mes Anterior'!$W$4:$W$773,'[1]Cierre Mes Anterior'!$A$4:$A$773,$B16,'[1]Cierre Mes Anterior'!$B$4:$B$773,$C16,'[1]Cierre Mes Anterior'!$C$4:$C$773,$D16,'[1]Cierre Mes Anterior'!$D$4:$D$773,$E16,'[1]Cierre Mes Anterior'!$E$4:$E$773,$F16,'[1]Cierre Mes Anterior'!$F$4:$F$773,$G16,'[1]Cierre Mes Anterior'!$G$4:$G$773,$H16,'[1]Cierre Mes Anterior'!$H$4:$H$773,$I16,'[1]Cierre Mes Anterior'!$I$4:$I$773,$J16,'[1]Cierre Mes Anterior'!$J$4:$J$773,$K16,'[1]Cierre Mes Anterior'!$K$4:$K$773,$L16,'[1]Cierre Mes Anterior'!$L$4:$L$773,$M16,'[1]Cierre Mes Anterior'!$M$4:$M$773,$N16,'[1]Cierre Mes Anterior'!$N$4:$N$773,$O16)/1000000</f>
        <v>15241.200802160001</v>
      </c>
      <c r="AK16" s="176">
        <f>+AG16-AJ16</f>
        <v>-15241.200802160001</v>
      </c>
      <c r="AL16" s="172" t="e">
        <f>HLOOKUP((HLOOKUP($W$1,#REF!,1,FALSE)),#REF!,#REF!,FALSE)</f>
        <v>#REF!</v>
      </c>
      <c r="AM16" s="325">
        <f>+AM80+AM169+AM216+AM240+AM267+AM301</f>
        <v>0</v>
      </c>
      <c r="AN16" s="177">
        <f t="shared" si="3"/>
        <v>0</v>
      </c>
    </row>
    <row r="17" spans="1:40" ht="21.75" customHeight="1">
      <c r="A17" s="180"/>
      <c r="B17" s="1" t="s">
        <v>142</v>
      </c>
      <c r="C17" s="1" t="s">
        <v>142</v>
      </c>
      <c r="D17" s="1" t="s">
        <v>142</v>
      </c>
      <c r="E17" s="180" t="s">
        <v>150</v>
      </c>
      <c r="F17" s="180" t="s">
        <v>142</v>
      </c>
      <c r="G17" s="180" t="s">
        <v>142</v>
      </c>
      <c r="H17" s="180" t="s">
        <v>142</v>
      </c>
      <c r="I17" s="180" t="s">
        <v>142</v>
      </c>
      <c r="J17" s="180" t="s">
        <v>142</v>
      </c>
      <c r="K17" s="180" t="s">
        <v>142</v>
      </c>
      <c r="L17" s="180" t="s">
        <v>142</v>
      </c>
      <c r="M17" s="180" t="s">
        <v>142</v>
      </c>
      <c r="N17" s="180" t="s">
        <v>142</v>
      </c>
      <c r="O17" s="180" t="s">
        <v>142</v>
      </c>
      <c r="P17" s="180"/>
      <c r="Q17" s="180"/>
      <c r="R17" s="180"/>
      <c r="S17" s="180"/>
      <c r="T17" s="185" t="s">
        <v>153</v>
      </c>
      <c r="U17" s="396"/>
      <c r="V17" s="174" t="s">
        <v>153</v>
      </c>
      <c r="W17" s="325">
        <f t="shared" si="6"/>
        <v>18251.903159999998</v>
      </c>
      <c r="X17" s="325">
        <f t="shared" si="6"/>
        <v>0</v>
      </c>
      <c r="Y17" s="325">
        <f t="shared" si="6"/>
        <v>0</v>
      </c>
      <c r="Z17" s="325">
        <f t="shared" si="6"/>
        <v>0</v>
      </c>
      <c r="AA17" s="325">
        <f t="shared" si="6"/>
        <v>0</v>
      </c>
      <c r="AB17" s="325">
        <f t="shared" si="6"/>
        <v>0</v>
      </c>
      <c r="AC17" s="325">
        <f t="shared" si="6"/>
        <v>0</v>
      </c>
      <c r="AD17" s="325">
        <f t="shared" si="6"/>
        <v>18251.903159999998</v>
      </c>
      <c r="AE17" s="325">
        <f t="shared" si="6"/>
        <v>0</v>
      </c>
      <c r="AF17" s="325">
        <f>+AF81+AF170+AF217+AF241+AF268+AF302</f>
        <v>18251.903159999998</v>
      </c>
      <c r="AG17" s="325">
        <f t="shared" si="6"/>
        <v>0</v>
      </c>
      <c r="AH17" s="175">
        <f>+AG17/AD17</f>
        <v>0</v>
      </c>
      <c r="AI17" s="183">
        <f t="shared" si="2"/>
        <v>0</v>
      </c>
      <c r="AJ17" s="186">
        <f>+SUMIFS('[1]Cierre Mes Anterior'!$W$4:$W$773,'[1]Cierre Mes Anterior'!$A$4:$A$773,$B17,'[1]Cierre Mes Anterior'!$B$4:$B$773,$C17,'[1]Cierre Mes Anterior'!$C$4:$C$773,$D17,'[1]Cierre Mes Anterior'!$D$4:$D$773,$E17,'[1]Cierre Mes Anterior'!$E$4:$E$773,$F17,'[1]Cierre Mes Anterior'!$F$4:$F$773,$G17,'[1]Cierre Mes Anterior'!$G$4:$G$773,$H17,'[1]Cierre Mes Anterior'!$H$4:$H$773,$I17,'[1]Cierre Mes Anterior'!$I$4:$I$773,$J17,'[1]Cierre Mes Anterior'!$J$4:$J$773,$K17,'[1]Cierre Mes Anterior'!$K$4:$K$773,$L17,'[1]Cierre Mes Anterior'!$L$4:$L$773,$M17,'[1]Cierre Mes Anterior'!$M$4:$M$773,$N17,'[1]Cierre Mes Anterior'!$N$4:$N$773,$O17)/1000000</f>
        <v>15241.200802160001</v>
      </c>
      <c r="AK17" s="176">
        <f>+AG17-AJ17</f>
        <v>-15241.200802160001</v>
      </c>
      <c r="AL17" s="187" t="e">
        <f>HLOOKUP((HLOOKUP($W$1,#REF!,1,FALSE)),#REF!,#REF!,FALSE)</f>
        <v>#REF!</v>
      </c>
      <c r="AM17" s="325">
        <f>+AM81+AM170+AM217+AM241+AM268+AM302</f>
        <v>0</v>
      </c>
      <c r="AN17" s="177">
        <f t="shared" si="3"/>
        <v>0</v>
      </c>
    </row>
    <row r="18" spans="1:40" ht="24.75" customHeight="1">
      <c r="A18" s="167"/>
      <c r="B18" s="1" t="s">
        <v>142</v>
      </c>
      <c r="C18" s="1" t="s">
        <v>142</v>
      </c>
      <c r="D18" s="1" t="s">
        <v>142</v>
      </c>
      <c r="E18" s="1" t="s">
        <v>154</v>
      </c>
      <c r="F18" s="1" t="s">
        <v>142</v>
      </c>
      <c r="G18" s="1" t="s">
        <v>142</v>
      </c>
      <c r="H18" s="1" t="s">
        <v>142</v>
      </c>
      <c r="I18" s="1" t="s">
        <v>142</v>
      </c>
      <c r="J18" s="1" t="s">
        <v>142</v>
      </c>
      <c r="K18" s="1" t="s">
        <v>142</v>
      </c>
      <c r="L18" s="1" t="s">
        <v>142</v>
      </c>
      <c r="M18" s="1" t="s">
        <v>142</v>
      </c>
      <c r="N18" s="1" t="s">
        <v>142</v>
      </c>
      <c r="O18" s="1" t="s">
        <v>142</v>
      </c>
      <c r="Q18" s="178"/>
      <c r="T18" s="168" t="s">
        <v>155</v>
      </c>
      <c r="U18" s="391"/>
      <c r="V18" s="162" t="s">
        <v>155</v>
      </c>
      <c r="W18" s="320">
        <f>W55</f>
        <v>5844585.9500429993</v>
      </c>
      <c r="X18" s="320">
        <f>X55</f>
        <v>0</v>
      </c>
      <c r="Y18" s="320">
        <f t="shared" ref="Y18:AG18" si="7">Y55</f>
        <v>0</v>
      </c>
      <c r="Z18" s="320">
        <f t="shared" si="7"/>
        <v>0</v>
      </c>
      <c r="AA18" s="320">
        <f t="shared" si="7"/>
        <v>0</v>
      </c>
      <c r="AB18" s="320">
        <f t="shared" si="7"/>
        <v>0</v>
      </c>
      <c r="AC18" s="320">
        <f t="shared" si="7"/>
        <v>0</v>
      </c>
      <c r="AD18" s="320">
        <f>AD55</f>
        <v>5844585.9500429993</v>
      </c>
      <c r="AE18" s="320">
        <f>AE55</f>
        <v>50262.624415999999</v>
      </c>
      <c r="AF18" s="320">
        <f>AF55</f>
        <v>5794323.3256269991</v>
      </c>
      <c r="AG18" s="320">
        <f t="shared" si="7"/>
        <v>2387673.4811485806</v>
      </c>
      <c r="AH18" s="169">
        <f t="shared" si="1"/>
        <v>0.40852739638998964</v>
      </c>
      <c r="AI18" s="170">
        <f t="shared" si="2"/>
        <v>0.41207115084317675</v>
      </c>
      <c r="AJ18" s="171">
        <f>AJ55</f>
        <v>178214.26914519005</v>
      </c>
      <c r="AK18" s="171">
        <f>AK55</f>
        <v>-98772.325464380061</v>
      </c>
      <c r="AL18" s="172" t="e">
        <f>HLOOKUP((HLOOKUP($W$1,#REF!,1,FALSE)),#REF!,#REF!,FALSE)</f>
        <v>#REF!</v>
      </c>
      <c r="AM18" s="320">
        <f>AM55</f>
        <v>2259948.2748762001</v>
      </c>
      <c r="AN18" s="182">
        <f t="shared" si="3"/>
        <v>0.38667380276263597</v>
      </c>
    </row>
    <row r="19" spans="1:40" ht="24.75" customHeight="1" thickBot="1">
      <c r="A19" s="188"/>
      <c r="B19" s="189" t="s">
        <v>142</v>
      </c>
      <c r="C19" s="189" t="s">
        <v>142</v>
      </c>
      <c r="D19" s="189" t="s">
        <v>142</v>
      </c>
      <c r="E19" s="189" t="s">
        <v>142</v>
      </c>
      <c r="F19" s="189" t="s">
        <v>142</v>
      </c>
      <c r="G19" s="189" t="s">
        <v>142</v>
      </c>
      <c r="H19" s="189" t="s">
        <v>142</v>
      </c>
      <c r="I19" s="189" t="s">
        <v>142</v>
      </c>
      <c r="J19" s="189" t="s">
        <v>142</v>
      </c>
      <c r="K19" s="189" t="s">
        <v>142</v>
      </c>
      <c r="L19" s="189" t="s">
        <v>142</v>
      </c>
      <c r="M19" s="189" t="s">
        <v>142</v>
      </c>
      <c r="N19" s="189" t="s">
        <v>142</v>
      </c>
      <c r="O19" s="189" t="s">
        <v>142</v>
      </c>
      <c r="P19" s="189"/>
      <c r="Q19" s="189"/>
      <c r="R19" s="189"/>
      <c r="S19" s="189"/>
      <c r="T19" s="168" t="s">
        <v>156</v>
      </c>
      <c r="U19" s="391"/>
      <c r="V19" s="162" t="s">
        <v>156</v>
      </c>
      <c r="W19" s="320">
        <f>+W9+W18+W15</f>
        <v>7630335.7925549997</v>
      </c>
      <c r="X19" s="320">
        <f t="shared" ref="X19:AG19" si="8">+X9+X18+X15</f>
        <v>0</v>
      </c>
      <c r="Y19" s="320">
        <f t="shared" si="8"/>
        <v>0</v>
      </c>
      <c r="Z19" s="320">
        <f t="shared" si="8"/>
        <v>0</v>
      </c>
      <c r="AA19" s="320">
        <f t="shared" si="8"/>
        <v>0</v>
      </c>
      <c r="AB19" s="320">
        <f t="shared" si="8"/>
        <v>0</v>
      </c>
      <c r="AC19" s="320">
        <f t="shared" si="8"/>
        <v>0</v>
      </c>
      <c r="AD19" s="320">
        <f t="shared" si="8"/>
        <v>7630335.7925549997</v>
      </c>
      <c r="AE19" s="320">
        <f>+AE9+AE18+AE15</f>
        <v>73378.933384000004</v>
      </c>
      <c r="AF19" s="320">
        <f>+AF9+AF18+AF15</f>
        <v>7556956.8591709994</v>
      </c>
      <c r="AG19" s="320">
        <f t="shared" si="8"/>
        <v>3831290.9165394707</v>
      </c>
      <c r="AH19" s="169">
        <f t="shared" si="1"/>
        <v>0.5021130158226722</v>
      </c>
      <c r="AI19" s="170">
        <f t="shared" si="2"/>
        <v>0.50698859182845257</v>
      </c>
      <c r="AJ19" s="171">
        <f>+AJ9+AJ18</f>
        <v>1042640.4155818401</v>
      </c>
      <c r="AK19" s="171">
        <f>+AK9+AK18</f>
        <v>477606.14141170983</v>
      </c>
      <c r="AL19" s="172" t="e">
        <f>HLOOKUP((HLOOKUP($W$1,#REF!,1,FALSE)),#REF!,#REF!,FALSE)</f>
        <v>#REF!</v>
      </c>
      <c r="AM19" s="320">
        <f>+AM9+AM18+AM15</f>
        <v>3649000.4571884302</v>
      </c>
      <c r="AN19" s="169">
        <f t="shared" si="3"/>
        <v>0.47822278814371433</v>
      </c>
    </row>
    <row r="20" spans="1:40" ht="22.5">
      <c r="T20" s="148"/>
      <c r="W20" s="398"/>
      <c r="X20" s="399"/>
      <c r="Y20" s="399"/>
      <c r="Z20" s="399"/>
      <c r="AA20" s="399"/>
      <c r="AB20" s="399"/>
      <c r="AC20" s="399"/>
      <c r="AD20" s="400"/>
      <c r="AE20" s="400"/>
      <c r="AF20" s="401"/>
      <c r="AG20" s="402"/>
      <c r="AH20" s="190"/>
      <c r="AI20" s="191"/>
      <c r="AJ20" s="191"/>
      <c r="AK20" s="191"/>
      <c r="AL20" s="192"/>
      <c r="AM20" s="399"/>
      <c r="AN20" s="193"/>
    </row>
    <row r="21" spans="1:40" ht="18">
      <c r="T21" s="153" t="s">
        <v>157</v>
      </c>
      <c r="U21" s="403"/>
      <c r="V21" s="153" t="s">
        <v>158</v>
      </c>
      <c r="W21" s="148"/>
      <c r="X21" s="148"/>
      <c r="Y21" s="148"/>
      <c r="Z21" s="148"/>
      <c r="AA21" s="148"/>
      <c r="AB21" s="148"/>
      <c r="AC21" s="148"/>
      <c r="AD21" s="196"/>
      <c r="AE21" s="196"/>
      <c r="AF21" s="196"/>
      <c r="AG21" s="148"/>
      <c r="AH21" s="150"/>
      <c r="AI21" s="151"/>
      <c r="AJ21" s="151"/>
      <c r="AK21" s="151"/>
      <c r="AL21" s="146"/>
      <c r="AM21" s="148"/>
      <c r="AN21" s="150"/>
    </row>
    <row r="22" spans="1:40" ht="12.75" customHeight="1">
      <c r="T22" s="148"/>
      <c r="V22" s="149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50"/>
      <c r="AI22" s="151"/>
      <c r="AJ22" s="151"/>
      <c r="AK22" s="151"/>
      <c r="AL22" s="146"/>
      <c r="AM22" s="148"/>
      <c r="AN22" s="150"/>
    </row>
    <row r="23" spans="1:40" ht="82.5" customHeight="1">
      <c r="T23" s="160" t="s">
        <v>159</v>
      </c>
      <c r="U23" s="395"/>
      <c r="V23" s="161" t="s">
        <v>159</v>
      </c>
      <c r="W23" s="162" t="s">
        <v>125</v>
      </c>
      <c r="X23" s="162" t="s">
        <v>126</v>
      </c>
      <c r="Y23" s="162" t="s">
        <v>127</v>
      </c>
      <c r="Z23" s="162" t="s">
        <v>128</v>
      </c>
      <c r="AA23" s="162" t="s">
        <v>129</v>
      </c>
      <c r="AB23" s="162" t="s">
        <v>130</v>
      </c>
      <c r="AC23" s="161" t="s">
        <v>131</v>
      </c>
      <c r="AD23" s="161" t="s">
        <v>132</v>
      </c>
      <c r="AE23" s="161" t="s">
        <v>133</v>
      </c>
      <c r="AF23" s="161" t="s">
        <v>134</v>
      </c>
      <c r="AG23" s="163" t="s">
        <v>0</v>
      </c>
      <c r="AH23" s="164" t="s">
        <v>135</v>
      </c>
      <c r="AI23" s="165" t="s">
        <v>136</v>
      </c>
      <c r="AJ23" s="165" t="s">
        <v>137</v>
      </c>
      <c r="AK23" s="165" t="s">
        <v>138</v>
      </c>
      <c r="AL23" s="166" t="s">
        <v>139</v>
      </c>
      <c r="AM23" s="163" t="s">
        <v>140</v>
      </c>
      <c r="AN23" s="164" t="s">
        <v>141</v>
      </c>
    </row>
    <row r="24" spans="1:40" ht="25.5" customHeight="1">
      <c r="B24" s="1" t="s">
        <v>160</v>
      </c>
      <c r="C24" s="1" t="s">
        <v>161</v>
      </c>
      <c r="D24" s="1" t="s">
        <v>142</v>
      </c>
      <c r="E24" s="1" t="s">
        <v>142</v>
      </c>
      <c r="F24" s="1" t="s">
        <v>142</v>
      </c>
      <c r="G24" s="1" t="s">
        <v>142</v>
      </c>
      <c r="H24" s="1" t="s">
        <v>142</v>
      </c>
      <c r="I24" s="1" t="s">
        <v>142</v>
      </c>
      <c r="J24" s="1" t="s">
        <v>142</v>
      </c>
      <c r="K24" s="1" t="s">
        <v>142</v>
      </c>
      <c r="L24" s="1" t="s">
        <v>142</v>
      </c>
      <c r="M24" s="1" t="s">
        <v>142</v>
      </c>
      <c r="N24" s="1" t="s">
        <v>142</v>
      </c>
      <c r="O24" s="1" t="s">
        <v>142</v>
      </c>
      <c r="T24" s="197" t="s">
        <v>162</v>
      </c>
      <c r="U24" s="404"/>
      <c r="V24" s="198" t="s">
        <v>162</v>
      </c>
      <c r="W24" s="323">
        <f t="shared" ref="W24:AG30" si="9">+W36+W48+W60</f>
        <v>5240301.586037999</v>
      </c>
      <c r="X24" s="323">
        <f t="shared" ref="X24:AC24" si="10">+X36+X48</f>
        <v>0</v>
      </c>
      <c r="Y24" s="323">
        <f t="shared" si="10"/>
        <v>0</v>
      </c>
      <c r="Z24" s="323">
        <f t="shared" si="10"/>
        <v>0</v>
      </c>
      <c r="AA24" s="323">
        <f t="shared" si="10"/>
        <v>0</v>
      </c>
      <c r="AB24" s="323">
        <f t="shared" si="10"/>
        <v>0</v>
      </c>
      <c r="AC24" s="323">
        <f t="shared" si="10"/>
        <v>0</v>
      </c>
      <c r="AD24" s="323">
        <f t="shared" ref="AD24:AG30" si="11">+AD36+AD48+AD60</f>
        <v>5240301.586037999</v>
      </c>
      <c r="AE24" s="323">
        <f t="shared" si="11"/>
        <v>5000</v>
      </c>
      <c r="AF24" s="323">
        <f t="shared" si="11"/>
        <v>5235301.586037999</v>
      </c>
      <c r="AG24" s="323">
        <f t="shared" si="11"/>
        <v>2367239.75196613</v>
      </c>
      <c r="AH24" s="177">
        <f>+AG24/AD24</f>
        <v>0.45173731188931698</v>
      </c>
      <c r="AI24" s="323">
        <f t="shared" ref="AI24:AK25" si="12">+AI36+AI48+AI60</f>
        <v>0.85748354664208681</v>
      </c>
      <c r="AJ24" s="323">
        <f t="shared" si="12"/>
        <v>37343812.824566349</v>
      </c>
      <c r="AK24" s="323">
        <f t="shared" si="12"/>
        <v>-34976573.072600223</v>
      </c>
      <c r="AL24" s="172" t="e">
        <f>HLOOKUP((HLOOKUP($W$1,#REF!,1,FALSE)),#REF!,#REF!,FALSE)</f>
        <v>#REF!</v>
      </c>
      <c r="AM24" s="323">
        <f t="shared" ref="AM24:AM30" si="13">+AM36+AM48+AM60</f>
        <v>2299661.0618132097</v>
      </c>
      <c r="AN24" s="177">
        <f t="shared" ref="AN24:AN31" si="14">+AM24/AD24</f>
        <v>0.43884135751658132</v>
      </c>
    </row>
    <row r="25" spans="1:40" ht="25.5" customHeight="1">
      <c r="B25" s="1" t="s">
        <v>163</v>
      </c>
      <c r="C25" s="1" t="s">
        <v>164</v>
      </c>
      <c r="D25" s="1" t="s">
        <v>142</v>
      </c>
      <c r="E25" s="1" t="s">
        <v>142</v>
      </c>
      <c r="F25" s="1" t="s">
        <v>142</v>
      </c>
      <c r="G25" s="1" t="s">
        <v>142</v>
      </c>
      <c r="H25" s="1" t="s">
        <v>142</v>
      </c>
      <c r="I25" s="1" t="s">
        <v>142</v>
      </c>
      <c r="J25" s="1" t="s">
        <v>142</v>
      </c>
      <c r="K25" s="1" t="s">
        <v>142</v>
      </c>
      <c r="L25" s="1" t="s">
        <v>142</v>
      </c>
      <c r="M25" s="1" t="s">
        <v>142</v>
      </c>
      <c r="N25" s="1" t="s">
        <v>142</v>
      </c>
      <c r="O25" s="1" t="s">
        <v>142</v>
      </c>
      <c r="T25" s="197" t="s">
        <v>165</v>
      </c>
      <c r="U25" s="404"/>
      <c r="V25" s="198" t="s">
        <v>165</v>
      </c>
      <c r="W25" s="323">
        <f t="shared" si="9"/>
        <v>1754560.6567549999</v>
      </c>
      <c r="X25" s="323">
        <f t="shared" si="9"/>
        <v>0</v>
      </c>
      <c r="Y25" s="323">
        <f t="shared" si="9"/>
        <v>0</v>
      </c>
      <c r="Z25" s="323">
        <f t="shared" si="9"/>
        <v>0</v>
      </c>
      <c r="AA25" s="323">
        <f t="shared" si="9"/>
        <v>0</v>
      </c>
      <c r="AB25" s="323">
        <f t="shared" si="9"/>
        <v>0</v>
      </c>
      <c r="AC25" s="323">
        <f t="shared" si="9"/>
        <v>0</v>
      </c>
      <c r="AD25" s="323">
        <f t="shared" si="11"/>
        <v>1754560.6567549999</v>
      </c>
      <c r="AE25" s="323">
        <f t="shared" si="11"/>
        <v>51595.808967999998</v>
      </c>
      <c r="AF25" s="323">
        <f t="shared" si="11"/>
        <v>1702964.847787</v>
      </c>
      <c r="AG25" s="323">
        <f t="shared" si="11"/>
        <v>1349029.32367296</v>
      </c>
      <c r="AH25" s="177">
        <f>+AG25/AD25</f>
        <v>0.76887015474742482</v>
      </c>
      <c r="AI25" s="323">
        <f t="shared" si="12"/>
        <v>1.089507078522467</v>
      </c>
      <c r="AJ25" s="323">
        <f t="shared" si="12"/>
        <v>549101.36230249994</v>
      </c>
      <c r="AK25" s="323">
        <f t="shared" si="12"/>
        <v>799927.96137046011</v>
      </c>
      <c r="AL25" s="172" t="e">
        <f>HLOOKUP((HLOOKUP($W$1,#REF!,1,FALSE)),#REF!,#REF!,FALSE)</f>
        <v>#REF!</v>
      </c>
      <c r="AM25" s="323">
        <f t="shared" si="13"/>
        <v>1293922.6942692201</v>
      </c>
      <c r="AN25" s="177">
        <f t="shared" si="14"/>
        <v>0.73746250338377362</v>
      </c>
    </row>
    <row r="26" spans="1:40" ht="25.5" customHeight="1">
      <c r="B26" s="1" t="s">
        <v>166</v>
      </c>
      <c r="C26" s="1" t="s">
        <v>167</v>
      </c>
      <c r="D26" s="1" t="s">
        <v>142</v>
      </c>
      <c r="E26" s="1" t="s">
        <v>142</v>
      </c>
      <c r="F26" s="1" t="s">
        <v>142</v>
      </c>
      <c r="G26" s="1" t="s">
        <v>142</v>
      </c>
      <c r="H26" s="1" t="s">
        <v>142</v>
      </c>
      <c r="I26" s="1" t="s">
        <v>142</v>
      </c>
      <c r="J26" s="1" t="s">
        <v>142</v>
      </c>
      <c r="K26" s="1" t="s">
        <v>142</v>
      </c>
      <c r="L26" s="1" t="s">
        <v>142</v>
      </c>
      <c r="M26" s="1" t="s">
        <v>142</v>
      </c>
      <c r="N26" s="1" t="s">
        <v>142</v>
      </c>
      <c r="O26" s="1" t="s">
        <v>142</v>
      </c>
      <c r="T26" s="197" t="s">
        <v>168</v>
      </c>
      <c r="U26" s="404"/>
      <c r="V26" s="198" t="s">
        <v>168</v>
      </c>
      <c r="W26" s="323">
        <f t="shared" si="9"/>
        <v>131475.79999999999</v>
      </c>
      <c r="X26" s="323">
        <f t="shared" si="9"/>
        <v>0</v>
      </c>
      <c r="Y26" s="323">
        <f t="shared" si="9"/>
        <v>0</v>
      </c>
      <c r="Z26" s="323">
        <f t="shared" si="9"/>
        <v>0</v>
      </c>
      <c r="AA26" s="323">
        <f t="shared" si="9"/>
        <v>0</v>
      </c>
      <c r="AB26" s="323">
        <f t="shared" si="9"/>
        <v>0</v>
      </c>
      <c r="AC26" s="323">
        <f t="shared" si="9"/>
        <v>0</v>
      </c>
      <c r="AD26" s="323">
        <f t="shared" si="11"/>
        <v>131475.79999999999</v>
      </c>
      <c r="AE26" s="323">
        <f t="shared" si="11"/>
        <v>3907</v>
      </c>
      <c r="AF26" s="323">
        <f t="shared" si="11"/>
        <v>127569.8</v>
      </c>
      <c r="AG26" s="323">
        <f t="shared" si="11"/>
        <v>44325.421033070001</v>
      </c>
      <c r="AH26" s="175">
        <f t="shared" ref="AH26:AH31" si="15">+AG26/AD26</f>
        <v>0.33713748867145138</v>
      </c>
      <c r="AI26" s="199">
        <f t="shared" ref="AI26:AI31" si="16">+AG26/AF26</f>
        <v>0.3474601436473993</v>
      </c>
      <c r="AJ26" s="176">
        <f>+AJ38+AJ50</f>
        <v>83308.853317000016</v>
      </c>
      <c r="AK26" s="176">
        <f>+AG26-AJ26</f>
        <v>-38983.432283930015</v>
      </c>
      <c r="AL26" s="172" t="e">
        <f>HLOOKUP((HLOOKUP($W$1,#REF!,1,FALSE)),#REF!,#REF!,FALSE)</f>
        <v>#REF!</v>
      </c>
      <c r="AM26" s="323">
        <f t="shared" si="13"/>
        <v>22513.298029620004</v>
      </c>
      <c r="AN26" s="177">
        <f t="shared" si="14"/>
        <v>0.17123529980133231</v>
      </c>
    </row>
    <row r="27" spans="1:40" ht="25.5" customHeight="1">
      <c r="B27" s="1" t="s">
        <v>169</v>
      </c>
      <c r="C27" s="1" t="s">
        <v>170</v>
      </c>
      <c r="D27" s="1" t="s">
        <v>142</v>
      </c>
      <c r="E27" s="1" t="s">
        <v>142</v>
      </c>
      <c r="F27" s="1" t="s">
        <v>142</v>
      </c>
      <c r="G27" s="1" t="s">
        <v>142</v>
      </c>
      <c r="H27" s="1" t="s">
        <v>142</v>
      </c>
      <c r="I27" s="1" t="s">
        <v>142</v>
      </c>
      <c r="J27" s="1" t="s">
        <v>142</v>
      </c>
      <c r="K27" s="1" t="s">
        <v>142</v>
      </c>
      <c r="L27" s="1" t="s">
        <v>142</v>
      </c>
      <c r="M27" s="1" t="s">
        <v>142</v>
      </c>
      <c r="N27" s="1" t="s">
        <v>142</v>
      </c>
      <c r="O27" s="1" t="s">
        <v>142</v>
      </c>
      <c r="T27" s="197" t="s">
        <v>171</v>
      </c>
      <c r="U27" s="404"/>
      <c r="V27" s="198" t="s">
        <v>171</v>
      </c>
      <c r="W27" s="323">
        <f t="shared" si="9"/>
        <v>44348.174004</v>
      </c>
      <c r="X27" s="323">
        <f t="shared" si="9"/>
        <v>0</v>
      </c>
      <c r="Y27" s="323">
        <f t="shared" si="9"/>
        <v>0</v>
      </c>
      <c r="Z27" s="323">
        <f t="shared" si="9"/>
        <v>0</v>
      </c>
      <c r="AA27" s="323">
        <f t="shared" si="9"/>
        <v>0</v>
      </c>
      <c r="AB27" s="323">
        <f t="shared" si="9"/>
        <v>0</v>
      </c>
      <c r="AC27" s="323">
        <f t="shared" si="9"/>
        <v>0</v>
      </c>
      <c r="AD27" s="323">
        <f t="shared" si="11"/>
        <v>44348.174004</v>
      </c>
      <c r="AE27" s="323">
        <f t="shared" si="11"/>
        <v>1385.5</v>
      </c>
      <c r="AF27" s="323">
        <f t="shared" si="11"/>
        <v>42962.674004</v>
      </c>
      <c r="AG27" s="323">
        <f t="shared" si="11"/>
        <v>12404.91247904</v>
      </c>
      <c r="AH27" s="175">
        <f t="shared" si="15"/>
        <v>0.27971642029548127</v>
      </c>
      <c r="AI27" s="199">
        <f t="shared" si="16"/>
        <v>0.28873697381790187</v>
      </c>
      <c r="AJ27" s="176">
        <f>+AJ39+AJ51</f>
        <v>24453.917329350003</v>
      </c>
      <c r="AK27" s="176">
        <f>+AG27-AJ27</f>
        <v>-12049.004850310002</v>
      </c>
      <c r="AL27" s="172" t="e">
        <f>HLOOKUP((HLOOKUP($W$1,#REF!,1,FALSE)),#REF!,#REF!,FALSE)</f>
        <v>#REF!</v>
      </c>
      <c r="AM27" s="323">
        <f t="shared" si="13"/>
        <v>6445.36747044</v>
      </c>
      <c r="AN27" s="177">
        <f t="shared" si="14"/>
        <v>0.14533557728574478</v>
      </c>
    </row>
    <row r="28" spans="1:40" ht="25.5" customHeight="1">
      <c r="B28" s="1" t="s">
        <v>172</v>
      </c>
      <c r="C28" s="1" t="s">
        <v>173</v>
      </c>
      <c r="D28" s="1" t="s">
        <v>142</v>
      </c>
      <c r="E28" s="1" t="s">
        <v>142</v>
      </c>
      <c r="F28" s="1" t="s">
        <v>142</v>
      </c>
      <c r="G28" s="1" t="s">
        <v>142</v>
      </c>
      <c r="H28" s="1" t="s">
        <v>142</v>
      </c>
      <c r="I28" s="1" t="s">
        <v>142</v>
      </c>
      <c r="J28" s="1" t="s">
        <v>142</v>
      </c>
      <c r="K28" s="1" t="s">
        <v>142</v>
      </c>
      <c r="L28" s="1" t="s">
        <v>142</v>
      </c>
      <c r="M28" s="1" t="s">
        <v>142</v>
      </c>
      <c r="N28" s="1" t="s">
        <v>142</v>
      </c>
      <c r="O28" s="1" t="s">
        <v>142</v>
      </c>
      <c r="T28" s="197" t="s">
        <v>174</v>
      </c>
      <c r="U28" s="404"/>
      <c r="V28" s="198" t="s">
        <v>174</v>
      </c>
      <c r="W28" s="323">
        <f t="shared" si="9"/>
        <v>128683.205222</v>
      </c>
      <c r="X28" s="323">
        <f t="shared" si="9"/>
        <v>0</v>
      </c>
      <c r="Y28" s="323">
        <f t="shared" si="9"/>
        <v>0</v>
      </c>
      <c r="Z28" s="323">
        <f t="shared" si="9"/>
        <v>0</v>
      </c>
      <c r="AA28" s="323">
        <f t="shared" si="9"/>
        <v>0</v>
      </c>
      <c r="AB28" s="323">
        <f t="shared" si="9"/>
        <v>0</v>
      </c>
      <c r="AC28" s="323">
        <f t="shared" si="9"/>
        <v>0</v>
      </c>
      <c r="AD28" s="323">
        <f t="shared" si="11"/>
        <v>128683.205222</v>
      </c>
      <c r="AE28" s="323">
        <f t="shared" si="11"/>
        <v>0</v>
      </c>
      <c r="AF28" s="323">
        <f t="shared" si="11"/>
        <v>128683.205222</v>
      </c>
      <c r="AG28" s="323">
        <f t="shared" si="11"/>
        <v>15787.595618569998</v>
      </c>
      <c r="AH28" s="175">
        <f t="shared" si="15"/>
        <v>0.12268575057120905</v>
      </c>
      <c r="AI28" s="199">
        <f t="shared" si="16"/>
        <v>0.12268575057120905</v>
      </c>
      <c r="AJ28" s="176">
        <f>+AJ40+AJ52</f>
        <v>32450.11912639</v>
      </c>
      <c r="AK28" s="176">
        <f>+AG28-AJ28</f>
        <v>-16662.523507820002</v>
      </c>
      <c r="AL28" s="172" t="e">
        <f>HLOOKUP((HLOOKUP($W$1,#REF!,1,FALSE)),#REF!,#REF!,FALSE)</f>
        <v>#REF!</v>
      </c>
      <c r="AM28" s="323">
        <f t="shared" si="13"/>
        <v>5058.7433138900005</v>
      </c>
      <c r="AN28" s="177">
        <f t="shared" si="14"/>
        <v>3.9311604845114201E-2</v>
      </c>
    </row>
    <row r="29" spans="1:40" ht="25.5" customHeight="1">
      <c r="B29" s="1" t="s">
        <v>175</v>
      </c>
      <c r="C29" s="1" t="s">
        <v>176</v>
      </c>
      <c r="D29" s="1" t="s">
        <v>142</v>
      </c>
      <c r="E29" s="1" t="s">
        <v>142</v>
      </c>
      <c r="F29" s="1" t="s">
        <v>142</v>
      </c>
      <c r="G29" s="1" t="s">
        <v>142</v>
      </c>
      <c r="H29" s="1" t="s">
        <v>142</v>
      </c>
      <c r="I29" s="1" t="s">
        <v>142</v>
      </c>
      <c r="J29" s="1" t="s">
        <v>142</v>
      </c>
      <c r="K29" s="1" t="s">
        <v>142</v>
      </c>
      <c r="L29" s="1" t="s">
        <v>142</v>
      </c>
      <c r="M29" s="1" t="s">
        <v>142</v>
      </c>
      <c r="N29" s="1" t="s">
        <v>142</v>
      </c>
      <c r="O29" s="1" t="s">
        <v>142</v>
      </c>
      <c r="T29" s="197" t="s">
        <v>177</v>
      </c>
      <c r="U29" s="404"/>
      <c r="V29" s="198" t="s">
        <v>177</v>
      </c>
      <c r="W29" s="323">
        <f t="shared" si="9"/>
        <v>277604.37053600006</v>
      </c>
      <c r="X29" s="323">
        <f t="shared" si="9"/>
        <v>0</v>
      </c>
      <c r="Y29" s="323">
        <f t="shared" si="9"/>
        <v>0</v>
      </c>
      <c r="Z29" s="323">
        <f t="shared" si="9"/>
        <v>0</v>
      </c>
      <c r="AA29" s="323">
        <f t="shared" si="9"/>
        <v>0</v>
      </c>
      <c r="AB29" s="323">
        <f t="shared" si="9"/>
        <v>0</v>
      </c>
      <c r="AC29" s="323">
        <f t="shared" si="9"/>
        <v>0</v>
      </c>
      <c r="AD29" s="323">
        <f t="shared" si="11"/>
        <v>277604.37053600006</v>
      </c>
      <c r="AE29" s="323">
        <f t="shared" si="11"/>
        <v>0</v>
      </c>
      <c r="AF29" s="323">
        <f t="shared" si="11"/>
        <v>277604.37053600006</v>
      </c>
      <c r="AG29" s="323">
        <f t="shared" si="11"/>
        <v>33316.079316919997</v>
      </c>
      <c r="AH29" s="175">
        <f t="shared" si="15"/>
        <v>0.12001280546337627</v>
      </c>
      <c r="AI29" s="199">
        <f t="shared" si="16"/>
        <v>0.12001280546337627</v>
      </c>
      <c r="AJ29" s="176">
        <f>+AJ41+AJ53</f>
        <v>196290.53059937005</v>
      </c>
      <c r="AK29" s="176">
        <f>+AG29-AJ29</f>
        <v>-162974.45128245006</v>
      </c>
      <c r="AL29" s="172" t="e">
        <f>HLOOKUP((HLOOKUP($W$1,#REF!,1,FALSE)),#REF!,#REF!,FALSE)</f>
        <v>#REF!</v>
      </c>
      <c r="AM29" s="323">
        <f t="shared" si="13"/>
        <v>16114.54413548</v>
      </c>
      <c r="AN29" s="177">
        <f t="shared" si="14"/>
        <v>5.8048596657055321E-2</v>
      </c>
    </row>
    <row r="30" spans="1:40" ht="25.5" customHeight="1">
      <c r="B30" s="1" t="s">
        <v>178</v>
      </c>
      <c r="C30" s="1" t="s">
        <v>179</v>
      </c>
      <c r="D30" s="1" t="s">
        <v>142</v>
      </c>
      <c r="E30" s="1" t="s">
        <v>142</v>
      </c>
      <c r="F30" s="1" t="s">
        <v>142</v>
      </c>
      <c r="G30" s="1" t="s">
        <v>142</v>
      </c>
      <c r="H30" s="1" t="s">
        <v>142</v>
      </c>
      <c r="I30" s="1" t="s">
        <v>142</v>
      </c>
      <c r="J30" s="1" t="s">
        <v>142</v>
      </c>
      <c r="K30" s="1" t="s">
        <v>142</v>
      </c>
      <c r="L30" s="1" t="s">
        <v>142</v>
      </c>
      <c r="M30" s="1" t="s">
        <v>142</v>
      </c>
      <c r="N30" s="1" t="s">
        <v>142</v>
      </c>
      <c r="O30" s="1" t="s">
        <v>142</v>
      </c>
      <c r="T30" s="197" t="s">
        <v>180</v>
      </c>
      <c r="U30" s="404"/>
      <c r="V30" s="198" t="s">
        <v>180</v>
      </c>
      <c r="W30" s="323">
        <f t="shared" si="9"/>
        <v>53362</v>
      </c>
      <c r="X30" s="323">
        <f t="shared" si="9"/>
        <v>0</v>
      </c>
      <c r="Y30" s="323">
        <f t="shared" si="9"/>
        <v>0</v>
      </c>
      <c r="Z30" s="323">
        <f t="shared" si="9"/>
        <v>0</v>
      </c>
      <c r="AA30" s="323">
        <f t="shared" si="9"/>
        <v>0</v>
      </c>
      <c r="AB30" s="323">
        <f t="shared" si="9"/>
        <v>0</v>
      </c>
      <c r="AC30" s="323">
        <f t="shared" si="9"/>
        <v>0</v>
      </c>
      <c r="AD30" s="323">
        <f t="shared" si="9"/>
        <v>53362</v>
      </c>
      <c r="AE30" s="323">
        <f t="shared" si="9"/>
        <v>11490.624416000001</v>
      </c>
      <c r="AF30" s="323">
        <f t="shared" si="11"/>
        <v>41871.375584000001</v>
      </c>
      <c r="AG30" s="323">
        <f t="shared" si="9"/>
        <v>9187.8324527799996</v>
      </c>
      <c r="AH30" s="175">
        <f t="shared" si="15"/>
        <v>0.17217931210936621</v>
      </c>
      <c r="AI30" s="199">
        <f t="shared" si="16"/>
        <v>0.21942991661088102</v>
      </c>
      <c r="AJ30" s="176">
        <f>+AJ42+AJ54</f>
        <v>19956.146128029999</v>
      </c>
      <c r="AK30" s="176">
        <f>+AG30-AJ30</f>
        <v>-10768.31367525</v>
      </c>
      <c r="AL30" s="172" t="e">
        <f>HLOOKUP((HLOOKUP($W$1,#REF!,1,FALSE)),#REF!,#REF!,FALSE)</f>
        <v>#REF!</v>
      </c>
      <c r="AM30" s="323">
        <f t="shared" si="13"/>
        <v>5284.74815657</v>
      </c>
      <c r="AN30" s="177">
        <f t="shared" si="14"/>
        <v>9.9035796195232562E-2</v>
      </c>
    </row>
    <row r="31" spans="1:40" ht="24.75" customHeight="1">
      <c r="B31" s="1" t="s">
        <v>142</v>
      </c>
      <c r="C31" s="1" t="s">
        <v>142</v>
      </c>
      <c r="D31" s="1" t="s">
        <v>142</v>
      </c>
      <c r="E31" s="1" t="s">
        <v>142</v>
      </c>
      <c r="F31" s="1" t="s">
        <v>142</v>
      </c>
      <c r="G31" s="1" t="s">
        <v>142</v>
      </c>
      <c r="H31" s="1" t="s">
        <v>142</v>
      </c>
      <c r="I31" s="1" t="s">
        <v>142</v>
      </c>
      <c r="J31" s="1" t="s">
        <v>142</v>
      </c>
      <c r="K31" s="1" t="s">
        <v>142</v>
      </c>
      <c r="L31" s="1" t="s">
        <v>142</v>
      </c>
      <c r="M31" s="1" t="s">
        <v>142</v>
      </c>
      <c r="N31" s="1" t="s">
        <v>142</v>
      </c>
      <c r="O31" s="1" t="s">
        <v>142</v>
      </c>
      <c r="T31" s="168" t="s">
        <v>156</v>
      </c>
      <c r="U31" s="391"/>
      <c r="V31" s="162" t="s">
        <v>156</v>
      </c>
      <c r="W31" s="324">
        <f t="shared" ref="W31:AD31" si="17">SUM(W24:W30)</f>
        <v>7630335.7925549997</v>
      </c>
      <c r="X31" s="324">
        <f t="shared" si="17"/>
        <v>0</v>
      </c>
      <c r="Y31" s="324">
        <f t="shared" si="17"/>
        <v>0</v>
      </c>
      <c r="Z31" s="324">
        <f t="shared" si="17"/>
        <v>0</v>
      </c>
      <c r="AA31" s="324">
        <f t="shared" si="17"/>
        <v>0</v>
      </c>
      <c r="AB31" s="324">
        <f t="shared" si="17"/>
        <v>0</v>
      </c>
      <c r="AC31" s="324">
        <f t="shared" si="17"/>
        <v>0</v>
      </c>
      <c r="AD31" s="324">
        <f t="shared" si="17"/>
        <v>7630335.7925549997</v>
      </c>
      <c r="AE31" s="324">
        <f>SUM(AE24:AE30)</f>
        <v>73378.933384000004</v>
      </c>
      <c r="AF31" s="324">
        <f>SUM(AF24:AF30)</f>
        <v>7556957.8591709994</v>
      </c>
      <c r="AG31" s="324">
        <f>SUM(AG24:AG30)</f>
        <v>3831290.9165394707</v>
      </c>
      <c r="AH31" s="169">
        <f t="shared" si="15"/>
        <v>0.5021130158226722</v>
      </c>
      <c r="AI31" s="199">
        <f t="shared" si="16"/>
        <v>0.50698852473947298</v>
      </c>
      <c r="AJ31" s="200">
        <f>SUM(AJ25:AJ30)</f>
        <v>905560.92880263994</v>
      </c>
      <c r="AK31" s="200">
        <f>SUM(AK25:AK30)</f>
        <v>558490.23577069992</v>
      </c>
      <c r="AL31" s="172" t="e">
        <f>HLOOKUP((HLOOKUP($W$1,#REF!,1,FALSE)),#REF!,#REF!,FALSE)</f>
        <v>#REF!</v>
      </c>
      <c r="AM31" s="324">
        <f>SUM(AM24:AM30)</f>
        <v>3649000.4571884298</v>
      </c>
      <c r="AN31" s="182">
        <f t="shared" si="14"/>
        <v>0.47822278814371427</v>
      </c>
    </row>
    <row r="32" spans="1:40" ht="22.5">
      <c r="T32" s="148"/>
      <c r="V32" s="201"/>
      <c r="W32" s="202"/>
      <c r="X32" s="193"/>
      <c r="Y32" s="203"/>
      <c r="Z32" s="193"/>
      <c r="AA32" s="193"/>
      <c r="AB32" s="193"/>
      <c r="AC32" s="193"/>
      <c r="AD32" s="203"/>
      <c r="AE32" s="203"/>
      <c r="AF32" s="203"/>
      <c r="AG32" s="326"/>
      <c r="AH32" s="204"/>
      <c r="AI32" s="194"/>
      <c r="AJ32" s="194"/>
      <c r="AK32" s="194"/>
      <c r="AM32" s="203" t="s">
        <v>181</v>
      </c>
      <c r="AN32" s="204"/>
    </row>
    <row r="33" spans="2:40" ht="18">
      <c r="T33" s="153" t="s">
        <v>182</v>
      </c>
      <c r="U33" s="403"/>
      <c r="V33" s="154" t="s">
        <v>182</v>
      </c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6"/>
      <c r="AI33" s="207"/>
      <c r="AJ33" s="207"/>
      <c r="AK33" s="207"/>
      <c r="AL33" s="146"/>
      <c r="AM33" s="205"/>
      <c r="AN33" s="206"/>
    </row>
    <row r="34" spans="2:40" ht="12.75" customHeight="1">
      <c r="T34" s="148"/>
      <c r="V34" s="149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50"/>
      <c r="AI34" s="151"/>
      <c r="AJ34" s="151"/>
      <c r="AK34" s="151"/>
      <c r="AL34" s="146"/>
      <c r="AM34" s="148"/>
      <c r="AN34" s="150"/>
    </row>
    <row r="35" spans="2:40" ht="69" customHeight="1">
      <c r="T35" s="160" t="s">
        <v>159</v>
      </c>
      <c r="U35" s="395"/>
      <c r="V35" s="161" t="s">
        <v>159</v>
      </c>
      <c r="W35" s="162" t="s">
        <v>125</v>
      </c>
      <c r="X35" s="162" t="s">
        <v>126</v>
      </c>
      <c r="Y35" s="162" t="s">
        <v>127</v>
      </c>
      <c r="Z35" s="162" t="s">
        <v>128</v>
      </c>
      <c r="AA35" s="162" t="s">
        <v>129</v>
      </c>
      <c r="AB35" s="162" t="s">
        <v>130</v>
      </c>
      <c r="AC35" s="161" t="s">
        <v>131</v>
      </c>
      <c r="AD35" s="161" t="s">
        <v>132</v>
      </c>
      <c r="AE35" s="161" t="s">
        <v>133</v>
      </c>
      <c r="AF35" s="161" t="s">
        <v>134</v>
      </c>
      <c r="AG35" s="163" t="s">
        <v>0</v>
      </c>
      <c r="AH35" s="164" t="s">
        <v>135</v>
      </c>
      <c r="AI35" s="165" t="s">
        <v>136</v>
      </c>
      <c r="AJ35" s="165" t="s">
        <v>137</v>
      </c>
      <c r="AK35" s="165" t="s">
        <v>138</v>
      </c>
      <c r="AL35" s="166" t="s">
        <v>139</v>
      </c>
      <c r="AM35" s="163" t="s">
        <v>140</v>
      </c>
      <c r="AN35" s="164" t="s">
        <v>141</v>
      </c>
    </row>
    <row r="36" spans="2:40" ht="25.5" customHeight="1">
      <c r="B36" s="1" t="s">
        <v>160</v>
      </c>
      <c r="C36" s="1" t="s">
        <v>161</v>
      </c>
      <c r="D36" s="1" t="s">
        <v>142</v>
      </c>
      <c r="E36" s="1" t="s">
        <v>143</v>
      </c>
      <c r="F36" s="1" t="s">
        <v>142</v>
      </c>
      <c r="G36" s="1" t="s">
        <v>142</v>
      </c>
      <c r="H36" s="1" t="s">
        <v>142</v>
      </c>
      <c r="I36" s="1" t="s">
        <v>142</v>
      </c>
      <c r="J36" s="1" t="s">
        <v>142</v>
      </c>
      <c r="K36" s="1" t="s">
        <v>142</v>
      </c>
      <c r="L36" s="1" t="s">
        <v>142</v>
      </c>
      <c r="M36" s="1" t="s">
        <v>142</v>
      </c>
      <c r="N36" s="1" t="s">
        <v>142</v>
      </c>
      <c r="O36" s="1" t="s">
        <v>142</v>
      </c>
      <c r="T36" s="197" t="s">
        <v>162</v>
      </c>
      <c r="U36" s="404"/>
      <c r="V36" s="198" t="s">
        <v>162</v>
      </c>
      <c r="W36" s="323">
        <f>W73</f>
        <v>151542.1</v>
      </c>
      <c r="X36" s="323">
        <f t="shared" ref="X36:AG36" si="18">X73</f>
        <v>0</v>
      </c>
      <c r="Y36" s="323">
        <f t="shared" si="18"/>
        <v>0</v>
      </c>
      <c r="Z36" s="323">
        <f t="shared" si="18"/>
        <v>0</v>
      </c>
      <c r="AA36" s="323">
        <f t="shared" si="18"/>
        <v>0</v>
      </c>
      <c r="AB36" s="323">
        <f t="shared" si="18"/>
        <v>0</v>
      </c>
      <c r="AC36" s="323">
        <f t="shared" si="18"/>
        <v>0</v>
      </c>
      <c r="AD36" s="323">
        <f t="shared" si="18"/>
        <v>151542.1</v>
      </c>
      <c r="AE36" s="323">
        <f t="shared" si="18"/>
        <v>5000</v>
      </c>
      <c r="AF36" s="323">
        <f>AF73</f>
        <v>146542.1</v>
      </c>
      <c r="AG36" s="323">
        <f t="shared" si="18"/>
        <v>59008.214498360001</v>
      </c>
      <c r="AH36" s="175">
        <f t="shared" ref="AH36:AH43" si="19">+AG36/AD36</f>
        <v>0.38938495968024728</v>
      </c>
      <c r="AI36" s="208">
        <f t="shared" ref="AI36:AI43" si="20">+AG36/AF36</f>
        <v>0.40267073078903604</v>
      </c>
      <c r="AJ36" s="209">
        <f>AJ73</f>
        <v>137079.4867792</v>
      </c>
      <c r="AK36" s="209">
        <f>+AG36-AJ36</f>
        <v>-78071.272280839999</v>
      </c>
      <c r="AL36" s="172" t="e">
        <f>HLOOKUP((HLOOKUP($W$1,#REF!,1,FALSE)),#REF!,#REF!,FALSE)</f>
        <v>#REF!</v>
      </c>
      <c r="AM36" s="327">
        <f>AM73</f>
        <v>50100.502635289995</v>
      </c>
      <c r="AN36" s="177">
        <f t="shared" ref="AN36:AN43" si="21">+AM36/AD36</f>
        <v>0.33060451607368507</v>
      </c>
    </row>
    <row r="37" spans="2:40" ht="25.5" customHeight="1">
      <c r="B37" s="1" t="s">
        <v>163</v>
      </c>
      <c r="C37" s="1" t="s">
        <v>164</v>
      </c>
      <c r="D37" s="1" t="s">
        <v>142</v>
      </c>
      <c r="E37" s="1" t="s">
        <v>143</v>
      </c>
      <c r="F37" s="1" t="s">
        <v>142</v>
      </c>
      <c r="G37" s="1" t="s">
        <v>142</v>
      </c>
      <c r="H37" s="1" t="s">
        <v>142</v>
      </c>
      <c r="I37" s="1" t="s">
        <v>142</v>
      </c>
      <c r="J37" s="1" t="s">
        <v>142</v>
      </c>
      <c r="K37" s="1" t="s">
        <v>142</v>
      </c>
      <c r="L37" s="1" t="s">
        <v>142</v>
      </c>
      <c r="M37" s="1" t="s">
        <v>142</v>
      </c>
      <c r="N37" s="1" t="s">
        <v>142</v>
      </c>
      <c r="O37" s="1" t="s">
        <v>142</v>
      </c>
      <c r="T37" s="197" t="s">
        <v>165</v>
      </c>
      <c r="U37" s="404"/>
      <c r="V37" s="198" t="s">
        <v>165</v>
      </c>
      <c r="W37" s="325">
        <f>W162</f>
        <v>1373885.8312869999</v>
      </c>
      <c r="X37" s="325">
        <f t="shared" ref="X37:AG37" si="22">X162</f>
        <v>0</v>
      </c>
      <c r="Y37" s="325">
        <f t="shared" si="22"/>
        <v>0</v>
      </c>
      <c r="Z37" s="325">
        <f t="shared" si="22"/>
        <v>0</v>
      </c>
      <c r="AA37" s="325">
        <f t="shared" si="22"/>
        <v>0</v>
      </c>
      <c r="AB37" s="325">
        <f t="shared" si="22"/>
        <v>0</v>
      </c>
      <c r="AC37" s="325">
        <f t="shared" si="22"/>
        <v>0</v>
      </c>
      <c r="AD37" s="325">
        <f t="shared" si="22"/>
        <v>1373885.8312869999</v>
      </c>
      <c r="AE37" s="325">
        <f t="shared" si="22"/>
        <v>4595.8089679999994</v>
      </c>
      <c r="AF37" s="325">
        <f>AF162</f>
        <v>1369290.022319</v>
      </c>
      <c r="AG37" s="325">
        <f t="shared" si="22"/>
        <v>1304064.0724249601</v>
      </c>
      <c r="AH37" s="175">
        <f t="shared" si="19"/>
        <v>0.94917935881423743</v>
      </c>
      <c r="AI37" s="208">
        <f t="shared" si="20"/>
        <v>0.95236513168804471</v>
      </c>
      <c r="AJ37" s="211">
        <f>AJ162</f>
        <v>544089.09843343997</v>
      </c>
      <c r="AK37" s="209">
        <f t="shared" ref="AK37:AK42" si="23">+AG37-AJ37</f>
        <v>759974.97399152012</v>
      </c>
      <c r="AL37" s="172" t="e">
        <f>HLOOKUP((HLOOKUP($W$1,#REF!,1,FALSE)),#REF!,#REF!,FALSE)</f>
        <v>#REF!</v>
      </c>
      <c r="AM37" s="328">
        <f>AM162</f>
        <v>1293420.6193543002</v>
      </c>
      <c r="AN37" s="177">
        <f t="shared" si="21"/>
        <v>0.94143238826669962</v>
      </c>
    </row>
    <row r="38" spans="2:40" ht="25.5" customHeight="1">
      <c r="B38" s="1" t="s">
        <v>166</v>
      </c>
      <c r="C38" s="1" t="s">
        <v>167</v>
      </c>
      <c r="D38" s="1" t="s">
        <v>142</v>
      </c>
      <c r="E38" s="1" t="s">
        <v>143</v>
      </c>
      <c r="F38" s="1" t="s">
        <v>142</v>
      </c>
      <c r="G38" s="1" t="s">
        <v>142</v>
      </c>
      <c r="H38" s="1" t="s">
        <v>142</v>
      </c>
      <c r="I38" s="1" t="s">
        <v>142</v>
      </c>
      <c r="J38" s="1" t="s">
        <v>142</v>
      </c>
      <c r="K38" s="1" t="s">
        <v>142</v>
      </c>
      <c r="L38" s="1" t="s">
        <v>142</v>
      </c>
      <c r="M38" s="1" t="s">
        <v>142</v>
      </c>
      <c r="N38" s="1" t="s">
        <v>142</v>
      </c>
      <c r="O38" s="1" t="s">
        <v>142</v>
      </c>
      <c r="T38" s="197" t="s">
        <v>168</v>
      </c>
      <c r="U38" s="404"/>
      <c r="V38" s="198" t="s">
        <v>168</v>
      </c>
      <c r="W38" s="322">
        <f>W185</f>
        <v>85688</v>
      </c>
      <c r="X38" s="322">
        <f t="shared" ref="X38:AG38" si="24">X185</f>
        <v>0</v>
      </c>
      <c r="Y38" s="322">
        <f t="shared" si="24"/>
        <v>0</v>
      </c>
      <c r="Z38" s="322">
        <f t="shared" si="24"/>
        <v>0</v>
      </c>
      <c r="AA38" s="322">
        <f t="shared" si="24"/>
        <v>0</v>
      </c>
      <c r="AB38" s="322">
        <f t="shared" si="24"/>
        <v>0</v>
      </c>
      <c r="AC38" s="322">
        <f t="shared" si="24"/>
        <v>0</v>
      </c>
      <c r="AD38" s="322">
        <f t="shared" si="24"/>
        <v>85688</v>
      </c>
      <c r="AE38" s="322">
        <f t="shared" si="24"/>
        <v>3907</v>
      </c>
      <c r="AF38" s="322">
        <f>AF185</f>
        <v>81781</v>
      </c>
      <c r="AG38" s="322">
        <f t="shared" si="24"/>
        <v>34622.103883559997</v>
      </c>
      <c r="AH38" s="175">
        <f t="shared" si="19"/>
        <v>0.40404845350060681</v>
      </c>
      <c r="AI38" s="208">
        <f t="shared" si="20"/>
        <v>0.42335143717440477</v>
      </c>
      <c r="AJ38" s="209">
        <f>AJ185</f>
        <v>70094.851579810012</v>
      </c>
      <c r="AK38" s="209">
        <f>+AG38-AJ38</f>
        <v>-35472.747696250015</v>
      </c>
      <c r="AL38" s="172" t="e">
        <f>HLOOKUP((HLOOKUP($W$1,#REF!,1,FALSE)),#REF!,#REF!,FALSE)</f>
        <v>#REF!</v>
      </c>
      <c r="AM38" s="329">
        <f>AM185</f>
        <v>19173.938960040003</v>
      </c>
      <c r="AN38" s="177">
        <f t="shared" si="21"/>
        <v>0.22376457567033894</v>
      </c>
    </row>
    <row r="39" spans="2:40" ht="25.5" customHeight="1">
      <c r="B39" s="1" t="s">
        <v>169</v>
      </c>
      <c r="C39" s="1" t="s">
        <v>170</v>
      </c>
      <c r="D39" s="1" t="s">
        <v>142</v>
      </c>
      <c r="E39" s="1" t="s">
        <v>143</v>
      </c>
      <c r="F39" s="1" t="s">
        <v>142</v>
      </c>
      <c r="G39" s="1" t="s">
        <v>142</v>
      </c>
      <c r="H39" s="1" t="s">
        <v>142</v>
      </c>
      <c r="I39" s="1" t="s">
        <v>142</v>
      </c>
      <c r="J39" s="1" t="s">
        <v>142</v>
      </c>
      <c r="K39" s="1" t="s">
        <v>142</v>
      </c>
      <c r="L39" s="1" t="s">
        <v>142</v>
      </c>
      <c r="M39" s="1" t="s">
        <v>142</v>
      </c>
      <c r="N39" s="1" t="s">
        <v>142</v>
      </c>
      <c r="O39" s="1" t="s">
        <v>142</v>
      </c>
      <c r="T39" s="197" t="s">
        <v>171</v>
      </c>
      <c r="U39" s="404"/>
      <c r="V39" s="198" t="s">
        <v>171</v>
      </c>
      <c r="W39" s="322">
        <f>W209</f>
        <v>28955.253948999998</v>
      </c>
      <c r="X39" s="322">
        <f t="shared" ref="X39:AG39" si="25">X209</f>
        <v>0</v>
      </c>
      <c r="Y39" s="322">
        <f t="shared" si="25"/>
        <v>0</v>
      </c>
      <c r="Z39" s="322">
        <f t="shared" si="25"/>
        <v>0</v>
      </c>
      <c r="AA39" s="322">
        <f t="shared" si="25"/>
        <v>0</v>
      </c>
      <c r="AB39" s="322">
        <f t="shared" si="25"/>
        <v>0</v>
      </c>
      <c r="AC39" s="322">
        <f t="shared" si="25"/>
        <v>0</v>
      </c>
      <c r="AD39" s="322">
        <f t="shared" si="25"/>
        <v>28955.253948999998</v>
      </c>
      <c r="AE39" s="322">
        <f t="shared" si="25"/>
        <v>1385.5</v>
      </c>
      <c r="AF39" s="322">
        <f>AF209</f>
        <v>27569.753948999998</v>
      </c>
      <c r="AG39" s="322">
        <f t="shared" si="25"/>
        <v>6400.8722226</v>
      </c>
      <c r="AH39" s="175">
        <f t="shared" si="19"/>
        <v>0.22106082142723052</v>
      </c>
      <c r="AI39" s="208">
        <f t="shared" si="20"/>
        <v>0.23217008880241277</v>
      </c>
      <c r="AJ39" s="209">
        <f>AJ209</f>
        <v>24242.416588790002</v>
      </c>
      <c r="AK39" s="209">
        <f>+AG39-AJ39</f>
        <v>-17841.544366190003</v>
      </c>
      <c r="AL39" s="172" t="e">
        <f>HLOOKUP((HLOOKUP($W$1,#REF!,1,FALSE)),#REF!,#REF!,FALSE)</f>
        <v>#REF!</v>
      </c>
      <c r="AM39" s="329">
        <f>AM209</f>
        <v>5649.3498647099996</v>
      </c>
      <c r="AN39" s="177">
        <f t="shared" si="21"/>
        <v>0.19510621024634828</v>
      </c>
    </row>
    <row r="40" spans="2:40" ht="25.5" customHeight="1">
      <c r="B40" s="1" t="s">
        <v>172</v>
      </c>
      <c r="C40" s="1" t="s">
        <v>173</v>
      </c>
      <c r="D40" s="1" t="s">
        <v>142</v>
      </c>
      <c r="E40" s="1" t="s">
        <v>143</v>
      </c>
      <c r="F40" s="1" t="s">
        <v>142</v>
      </c>
      <c r="G40" s="1" t="s">
        <v>142</v>
      </c>
      <c r="H40" s="1" t="s">
        <v>142</v>
      </c>
      <c r="I40" s="1" t="s">
        <v>142</v>
      </c>
      <c r="J40" s="1" t="s">
        <v>142</v>
      </c>
      <c r="K40" s="1" t="s">
        <v>142</v>
      </c>
      <c r="L40" s="1" t="s">
        <v>142</v>
      </c>
      <c r="M40" s="1" t="s">
        <v>142</v>
      </c>
      <c r="N40" s="1" t="s">
        <v>142</v>
      </c>
      <c r="O40" s="1" t="s">
        <v>142</v>
      </c>
      <c r="T40" s="197" t="s">
        <v>174</v>
      </c>
      <c r="U40" s="404"/>
      <c r="V40" s="198" t="s">
        <v>174</v>
      </c>
      <c r="W40" s="322">
        <f>W233</f>
        <v>27617.241172000002</v>
      </c>
      <c r="X40" s="322">
        <f t="shared" ref="X40:AG40" si="26">X233</f>
        <v>0</v>
      </c>
      <c r="Y40" s="322">
        <f t="shared" si="26"/>
        <v>0</v>
      </c>
      <c r="Z40" s="322">
        <f t="shared" si="26"/>
        <v>0</v>
      </c>
      <c r="AA40" s="322">
        <f t="shared" si="26"/>
        <v>0</v>
      </c>
      <c r="AB40" s="322">
        <f t="shared" si="26"/>
        <v>0</v>
      </c>
      <c r="AC40" s="322">
        <f t="shared" si="26"/>
        <v>0</v>
      </c>
      <c r="AD40" s="322">
        <f t="shared" si="26"/>
        <v>27617.241172000002</v>
      </c>
      <c r="AE40" s="322">
        <f t="shared" si="26"/>
        <v>0</v>
      </c>
      <c r="AF40" s="322">
        <f>AF233</f>
        <v>27617.241172000002</v>
      </c>
      <c r="AG40" s="322">
        <f t="shared" si="26"/>
        <v>10176.590749169998</v>
      </c>
      <c r="AH40" s="175">
        <f t="shared" si="19"/>
        <v>0.36848686969818079</v>
      </c>
      <c r="AI40" s="208">
        <f t="shared" si="20"/>
        <v>0.36848686969818079</v>
      </c>
      <c r="AJ40" s="209">
        <f>AJ233</f>
        <v>16005.28351134</v>
      </c>
      <c r="AK40" s="209">
        <f t="shared" si="23"/>
        <v>-5828.6927621700015</v>
      </c>
      <c r="AL40" s="172" t="e">
        <f>HLOOKUP((HLOOKUP($W$1,#REF!,1,FALSE)),#REF!,#REF!,FALSE)</f>
        <v>#REF!</v>
      </c>
      <c r="AM40" s="329">
        <f>AM233</f>
        <v>3517.7684350500003</v>
      </c>
      <c r="AN40" s="177">
        <f t="shared" si="21"/>
        <v>0.12737580894273112</v>
      </c>
    </row>
    <row r="41" spans="2:40" ht="25.5" customHeight="1">
      <c r="B41" s="1" t="s">
        <v>175</v>
      </c>
      <c r="C41" s="1" t="s">
        <v>176</v>
      </c>
      <c r="D41" s="1" t="s">
        <v>142</v>
      </c>
      <c r="E41" s="1" t="s">
        <v>143</v>
      </c>
      <c r="F41" s="1" t="s">
        <v>142</v>
      </c>
      <c r="G41" s="1" t="s">
        <v>142</v>
      </c>
      <c r="H41" s="1" t="s">
        <v>142</v>
      </c>
      <c r="I41" s="1" t="s">
        <v>142</v>
      </c>
      <c r="J41" s="1" t="s">
        <v>142</v>
      </c>
      <c r="K41" s="1" t="s">
        <v>142</v>
      </c>
      <c r="L41" s="1" t="s">
        <v>142</v>
      </c>
      <c r="M41" s="1" t="s">
        <v>142</v>
      </c>
      <c r="N41" s="1" t="s">
        <v>142</v>
      </c>
      <c r="O41" s="1" t="s">
        <v>142</v>
      </c>
      <c r="T41" s="197" t="s">
        <v>177</v>
      </c>
      <c r="U41" s="404"/>
      <c r="V41" s="198" t="s">
        <v>177</v>
      </c>
      <c r="W41" s="322">
        <f>W260</f>
        <v>66828.848009000008</v>
      </c>
      <c r="X41" s="322">
        <f t="shared" ref="X41:AG41" si="27">X260</f>
        <v>0</v>
      </c>
      <c r="Y41" s="322">
        <f t="shared" si="27"/>
        <v>0</v>
      </c>
      <c r="Z41" s="322">
        <f t="shared" si="27"/>
        <v>0</v>
      </c>
      <c r="AA41" s="322">
        <f t="shared" si="27"/>
        <v>0</v>
      </c>
      <c r="AB41" s="322">
        <f t="shared" si="27"/>
        <v>0</v>
      </c>
      <c r="AC41" s="322">
        <f t="shared" si="27"/>
        <v>0</v>
      </c>
      <c r="AD41" s="322">
        <f t="shared" si="27"/>
        <v>66828.848009000008</v>
      </c>
      <c r="AE41" s="322">
        <f t="shared" si="27"/>
        <v>0</v>
      </c>
      <c r="AF41" s="322">
        <f>AF260</f>
        <v>66828.848009000008</v>
      </c>
      <c r="AG41" s="322">
        <f t="shared" si="27"/>
        <v>24121.207191919999</v>
      </c>
      <c r="AH41" s="175">
        <f t="shared" si="19"/>
        <v>0.36094004177165429</v>
      </c>
      <c r="AI41" s="208">
        <f t="shared" si="20"/>
        <v>0.36094004177165429</v>
      </c>
      <c r="AJ41" s="209">
        <f>AJ260</f>
        <v>57105.334071569996</v>
      </c>
      <c r="AK41" s="209">
        <f t="shared" si="23"/>
        <v>-32984.126879649993</v>
      </c>
      <c r="AL41" s="172" t="e">
        <f>HLOOKUP((HLOOKUP($W$1,#REF!,1,FALSE)),#REF!,#REF!,FALSE)</f>
        <v>#REF!</v>
      </c>
      <c r="AM41" s="329">
        <f>AM260</f>
        <v>12886.72321627</v>
      </c>
      <c r="AN41" s="177">
        <f t="shared" si="21"/>
        <v>0.19283174258120556</v>
      </c>
    </row>
    <row r="42" spans="2:40" ht="25.5" customHeight="1">
      <c r="B42" s="1" t="s">
        <v>178</v>
      </c>
      <c r="C42" s="1" t="s">
        <v>179</v>
      </c>
      <c r="D42" s="1" t="s">
        <v>142</v>
      </c>
      <c r="E42" s="1" t="s">
        <v>143</v>
      </c>
      <c r="F42" s="1" t="s">
        <v>142</v>
      </c>
      <c r="G42" s="1" t="s">
        <v>142</v>
      </c>
      <c r="H42" s="1" t="s">
        <v>142</v>
      </c>
      <c r="I42" s="1" t="s">
        <v>142</v>
      </c>
      <c r="J42" s="1" t="s">
        <v>142</v>
      </c>
      <c r="K42" s="1" t="s">
        <v>142</v>
      </c>
      <c r="L42" s="1" t="s">
        <v>142</v>
      </c>
      <c r="M42" s="1" t="s">
        <v>142</v>
      </c>
      <c r="N42" s="1" t="s">
        <v>142</v>
      </c>
      <c r="O42" s="1" t="s">
        <v>142</v>
      </c>
      <c r="T42" s="197" t="s">
        <v>180</v>
      </c>
      <c r="U42" s="404"/>
      <c r="V42" s="198" t="s">
        <v>180</v>
      </c>
      <c r="W42" s="322">
        <f>W294</f>
        <v>26400</v>
      </c>
      <c r="X42" s="322">
        <f t="shared" ref="X42:AG42" si="28">X294</f>
        <v>0</v>
      </c>
      <c r="Y42" s="322">
        <f t="shared" si="28"/>
        <v>0</v>
      </c>
      <c r="Z42" s="322">
        <f t="shared" si="28"/>
        <v>0</v>
      </c>
      <c r="AA42" s="322">
        <f t="shared" si="28"/>
        <v>0</v>
      </c>
      <c r="AB42" s="322">
        <f t="shared" si="28"/>
        <v>0</v>
      </c>
      <c r="AC42" s="322">
        <f t="shared" si="28"/>
        <v>0</v>
      </c>
      <c r="AD42" s="322">
        <f t="shared" si="28"/>
        <v>26400</v>
      </c>
      <c r="AE42" s="322">
        <f t="shared" si="28"/>
        <v>8228</v>
      </c>
      <c r="AF42" s="322">
        <f>AF294</f>
        <v>18172</v>
      </c>
      <c r="AG42" s="322">
        <f t="shared" si="28"/>
        <v>5224.3744203200004</v>
      </c>
      <c r="AH42" s="175">
        <f t="shared" si="19"/>
        <v>0.19789297046666668</v>
      </c>
      <c r="AI42" s="208">
        <f t="shared" si="20"/>
        <v>0.28749584087167074</v>
      </c>
      <c r="AJ42" s="209">
        <f>AJ294</f>
        <v>15809.675472499999</v>
      </c>
      <c r="AK42" s="209">
        <f t="shared" si="23"/>
        <v>-10585.301052179999</v>
      </c>
      <c r="AL42" s="172" t="e">
        <f>HLOOKUP((HLOOKUP($W$1,#REF!,1,FALSE)),#REF!,#REF!,FALSE)</f>
        <v>#REF!</v>
      </c>
      <c r="AM42" s="329">
        <f>AM294</f>
        <v>4303.2798465699998</v>
      </c>
      <c r="AN42" s="177">
        <f t="shared" si="21"/>
        <v>0.16300302449128787</v>
      </c>
    </row>
    <row r="43" spans="2:40" ht="25.5" customHeight="1">
      <c r="B43" s="1" t="s">
        <v>142</v>
      </c>
      <c r="C43" s="1" t="s">
        <v>142</v>
      </c>
      <c r="D43" s="1" t="s">
        <v>142</v>
      </c>
      <c r="E43" s="1" t="s">
        <v>143</v>
      </c>
      <c r="F43" s="1" t="s">
        <v>142</v>
      </c>
      <c r="G43" s="1" t="s">
        <v>142</v>
      </c>
      <c r="H43" s="1" t="s">
        <v>142</v>
      </c>
      <c r="I43" s="1" t="s">
        <v>142</v>
      </c>
      <c r="J43" s="1" t="s">
        <v>142</v>
      </c>
      <c r="K43" s="1" t="s">
        <v>142</v>
      </c>
      <c r="L43" s="1" t="s">
        <v>142</v>
      </c>
      <c r="M43" s="1" t="s">
        <v>142</v>
      </c>
      <c r="N43" s="1" t="s">
        <v>142</v>
      </c>
      <c r="O43" s="1" t="s">
        <v>142</v>
      </c>
      <c r="T43" s="168" t="s">
        <v>156</v>
      </c>
      <c r="U43" s="391"/>
      <c r="V43" s="162" t="s">
        <v>156</v>
      </c>
      <c r="W43" s="324">
        <f t="shared" ref="W43:AD43" si="29">SUM(W36:W42)</f>
        <v>1760917.2744170001</v>
      </c>
      <c r="X43" s="324">
        <f t="shared" si="29"/>
        <v>0</v>
      </c>
      <c r="Y43" s="324">
        <f t="shared" si="29"/>
        <v>0</v>
      </c>
      <c r="Z43" s="324">
        <f t="shared" si="29"/>
        <v>0</v>
      </c>
      <c r="AA43" s="324">
        <f t="shared" si="29"/>
        <v>0</v>
      </c>
      <c r="AB43" s="324">
        <f t="shared" si="29"/>
        <v>0</v>
      </c>
      <c r="AC43" s="324">
        <f t="shared" si="29"/>
        <v>0</v>
      </c>
      <c r="AD43" s="324">
        <f t="shared" si="29"/>
        <v>1760917.2744170001</v>
      </c>
      <c r="AE43" s="324">
        <f>SUM(AE36:AE42)</f>
        <v>23116.308967999998</v>
      </c>
      <c r="AF43" s="324">
        <f>SUM(AF36:AF42)</f>
        <v>1737800.9654490002</v>
      </c>
      <c r="AG43" s="324">
        <f>SUM(AG36:AG42)</f>
        <v>1443617.4353908899</v>
      </c>
      <c r="AH43" s="169">
        <f t="shared" si="19"/>
        <v>0.81980991177955187</v>
      </c>
      <c r="AI43" s="208">
        <f t="shared" si="20"/>
        <v>0.83071506121410088</v>
      </c>
      <c r="AJ43" s="212">
        <f>SUM(AJ37:AJ42)</f>
        <v>727346.65965745004</v>
      </c>
      <c r="AK43" s="212">
        <f>SUM(AK37:AK42)</f>
        <v>657262.56123508012</v>
      </c>
      <c r="AL43" s="172" t="e">
        <f>HLOOKUP((HLOOKUP($W$1,#REF!,1,FALSE)),#REF!,#REF!,FALSE)</f>
        <v>#REF!</v>
      </c>
      <c r="AM43" s="330">
        <f>SUM(AM36:AM42)</f>
        <v>1389052.1823122301</v>
      </c>
      <c r="AN43" s="182">
        <f t="shared" si="21"/>
        <v>0.78882307675249186</v>
      </c>
    </row>
    <row r="44" spans="2:40" ht="27.75" customHeight="1">
      <c r="T44" s="148"/>
      <c r="V44" s="201"/>
      <c r="W44" s="148"/>
      <c r="X44" s="148"/>
      <c r="Y44" s="148"/>
      <c r="Z44" s="148"/>
      <c r="AA44" s="148"/>
      <c r="AB44" s="148"/>
      <c r="AC44" s="148"/>
      <c r="AD44" s="196"/>
      <c r="AE44" s="196"/>
      <c r="AF44" s="196"/>
      <c r="AG44" s="148"/>
      <c r="AH44" s="150"/>
      <c r="AI44" s="151"/>
      <c r="AJ44" s="151"/>
      <c r="AK44" s="151"/>
      <c r="AL44" s="146"/>
      <c r="AM44" s="148"/>
      <c r="AN44" s="150"/>
    </row>
    <row r="45" spans="2:40" ht="18" customHeight="1">
      <c r="T45" s="213" t="s">
        <v>183</v>
      </c>
      <c r="U45" s="405"/>
      <c r="V45" s="214" t="s">
        <v>183</v>
      </c>
      <c r="W45" s="205"/>
      <c r="X45" s="205"/>
      <c r="Y45" s="205"/>
      <c r="Z45" s="205"/>
      <c r="AA45" s="205"/>
      <c r="AB45" s="205"/>
      <c r="AC45" s="205"/>
      <c r="AD45" s="205"/>
      <c r="AE45" s="205"/>
      <c r="AF45" s="215"/>
      <c r="AG45" s="205"/>
      <c r="AH45" s="206"/>
      <c r="AI45" s="207"/>
      <c r="AJ45" s="207"/>
      <c r="AK45" s="207"/>
      <c r="AL45" s="146"/>
      <c r="AM45" s="205"/>
      <c r="AN45" s="206"/>
    </row>
    <row r="46" spans="2:40" ht="12.75" customHeight="1" thickBot="1">
      <c r="T46" s="148"/>
      <c r="V46" s="149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50"/>
      <c r="AI46" s="151"/>
      <c r="AJ46" s="151"/>
      <c r="AK46" s="151"/>
      <c r="AL46" s="146"/>
      <c r="AM46" s="148"/>
      <c r="AN46" s="150"/>
    </row>
    <row r="47" spans="2:40" ht="79.5" customHeight="1">
      <c r="B47" s="15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160" t="s">
        <v>159</v>
      </c>
      <c r="U47" s="395"/>
      <c r="V47" s="161" t="s">
        <v>159</v>
      </c>
      <c r="W47" s="162" t="s">
        <v>125</v>
      </c>
      <c r="X47" s="162" t="s">
        <v>126</v>
      </c>
      <c r="Y47" s="162" t="s">
        <v>127</v>
      </c>
      <c r="Z47" s="162" t="s">
        <v>128</v>
      </c>
      <c r="AA47" s="162" t="s">
        <v>129</v>
      </c>
      <c r="AB47" s="162" t="s">
        <v>130</v>
      </c>
      <c r="AC47" s="161" t="s">
        <v>131</v>
      </c>
      <c r="AD47" s="161" t="s">
        <v>132</v>
      </c>
      <c r="AE47" s="161" t="s">
        <v>133</v>
      </c>
      <c r="AF47" s="161" t="s">
        <v>134</v>
      </c>
      <c r="AG47" s="163" t="s">
        <v>0</v>
      </c>
      <c r="AH47" s="164" t="s">
        <v>135</v>
      </c>
      <c r="AI47" s="165" t="s">
        <v>136</v>
      </c>
      <c r="AJ47" s="165" t="s">
        <v>137</v>
      </c>
      <c r="AK47" s="165" t="s">
        <v>138</v>
      </c>
      <c r="AL47" s="166" t="s">
        <v>139</v>
      </c>
      <c r="AM47" s="163" t="s">
        <v>140</v>
      </c>
      <c r="AN47" s="164" t="s">
        <v>141</v>
      </c>
    </row>
    <row r="48" spans="2:40" ht="25.5" customHeight="1">
      <c r="B48" s="167" t="s">
        <v>160</v>
      </c>
      <c r="C48" s="1" t="s">
        <v>161</v>
      </c>
      <c r="D48" s="1" t="s">
        <v>142</v>
      </c>
      <c r="E48" s="1" t="s">
        <v>154</v>
      </c>
      <c r="F48" s="1" t="s">
        <v>142</v>
      </c>
      <c r="G48" s="1" t="s">
        <v>142</v>
      </c>
      <c r="H48" s="1" t="s">
        <v>142</v>
      </c>
      <c r="I48" s="1" t="s">
        <v>142</v>
      </c>
      <c r="J48" s="1" t="s">
        <v>142</v>
      </c>
      <c r="K48" s="1" t="s">
        <v>142</v>
      </c>
      <c r="L48" s="1" t="s">
        <v>142</v>
      </c>
      <c r="M48" s="1" t="s">
        <v>142</v>
      </c>
      <c r="N48" s="1" t="s">
        <v>142</v>
      </c>
      <c r="O48" s="1" t="s">
        <v>142</v>
      </c>
      <c r="T48" s="197" t="s">
        <v>162</v>
      </c>
      <c r="U48" s="404"/>
      <c r="V48" s="198" t="s">
        <v>162</v>
      </c>
      <c r="W48" s="322">
        <f>W82</f>
        <v>5075124.2203639997</v>
      </c>
      <c r="X48" s="322">
        <f t="shared" ref="X48:AG48" si="30">X82</f>
        <v>0</v>
      </c>
      <c r="Y48" s="322">
        <f t="shared" si="30"/>
        <v>0</v>
      </c>
      <c r="Z48" s="322">
        <f t="shared" si="30"/>
        <v>0</v>
      </c>
      <c r="AA48" s="322">
        <f t="shared" si="30"/>
        <v>0</v>
      </c>
      <c r="AB48" s="322">
        <f t="shared" si="30"/>
        <v>0</v>
      </c>
      <c r="AC48" s="322">
        <f t="shared" si="30"/>
        <v>0</v>
      </c>
      <c r="AD48" s="322">
        <f t="shared" si="30"/>
        <v>5075124.2203639997</v>
      </c>
      <c r="AE48" s="322">
        <f t="shared" si="30"/>
        <v>0</v>
      </c>
      <c r="AF48" s="322">
        <f>AF82</f>
        <v>5075124.2203639997</v>
      </c>
      <c r="AG48" s="322">
        <f t="shared" si="30"/>
        <v>2308231.5374677698</v>
      </c>
      <c r="AH48" s="175">
        <f t="shared" ref="AH48:AH55" si="31">+AG48/AD48</f>
        <v>0.45481281585305078</v>
      </c>
      <c r="AI48" s="208">
        <f t="shared" ref="AI48:AI54" si="32">+AG48/AF48</f>
        <v>0.45481281585305078</v>
      </c>
      <c r="AJ48" s="217">
        <f>AJ82</f>
        <v>37205543.002878152</v>
      </c>
      <c r="AK48" s="209">
        <f>+AG48-AJ48</f>
        <v>-34897311.465410382</v>
      </c>
      <c r="AL48" s="172" t="e">
        <f>HLOOKUP((HLOOKUP($W$1,#REF!,1,FALSE)),#REF!,#REF!,FALSE)</f>
        <v>#REF!</v>
      </c>
      <c r="AM48" s="329">
        <f>AM82</f>
        <v>2249560.5591779198</v>
      </c>
      <c r="AN48" s="177">
        <f t="shared" ref="AN48:AN55" si="33">+AM48/AD48</f>
        <v>0.44325231491901806</v>
      </c>
    </row>
    <row r="49" spans="2:40" ht="25.5" customHeight="1">
      <c r="B49" s="167" t="s">
        <v>163</v>
      </c>
      <c r="C49" s="1" t="s">
        <v>164</v>
      </c>
      <c r="D49" s="1" t="s">
        <v>142</v>
      </c>
      <c r="E49" s="1" t="s">
        <v>154</v>
      </c>
      <c r="F49" s="1" t="s">
        <v>142</v>
      </c>
      <c r="G49" s="1" t="s">
        <v>142</v>
      </c>
      <c r="H49" s="1" t="s">
        <v>142</v>
      </c>
      <c r="I49" s="1" t="s">
        <v>142</v>
      </c>
      <c r="J49" s="1" t="s">
        <v>142</v>
      </c>
      <c r="K49" s="1" t="s">
        <v>142</v>
      </c>
      <c r="L49" s="1" t="s">
        <v>142</v>
      </c>
      <c r="M49" s="1" t="s">
        <v>142</v>
      </c>
      <c r="N49" s="1" t="s">
        <v>142</v>
      </c>
      <c r="O49" s="1" t="s">
        <v>142</v>
      </c>
      <c r="T49" s="197" t="s">
        <v>165</v>
      </c>
      <c r="U49" s="404"/>
      <c r="V49" s="198" t="s">
        <v>165</v>
      </c>
      <c r="W49" s="322">
        <f>W171</f>
        <v>374873.8</v>
      </c>
      <c r="X49" s="322">
        <f t="shared" ref="X49:AG49" si="34">X171</f>
        <v>0</v>
      </c>
      <c r="Y49" s="322">
        <f t="shared" si="34"/>
        <v>0</v>
      </c>
      <c r="Z49" s="322">
        <f t="shared" si="34"/>
        <v>0</v>
      </c>
      <c r="AA49" s="322">
        <f t="shared" si="34"/>
        <v>0</v>
      </c>
      <c r="AB49" s="322">
        <f t="shared" si="34"/>
        <v>0</v>
      </c>
      <c r="AC49" s="322">
        <f t="shared" si="34"/>
        <v>0</v>
      </c>
      <c r="AD49" s="322">
        <f t="shared" si="34"/>
        <v>374873.8</v>
      </c>
      <c r="AE49" s="322">
        <f t="shared" si="34"/>
        <v>47000</v>
      </c>
      <c r="AF49" s="322">
        <f>AF171</f>
        <v>327873.8</v>
      </c>
      <c r="AG49" s="322">
        <f t="shared" si="34"/>
        <v>44965.251248</v>
      </c>
      <c r="AH49" s="175">
        <f t="shared" si="31"/>
        <v>0.11994770306167037</v>
      </c>
      <c r="AI49" s="208">
        <f t="shared" si="32"/>
        <v>0.13714194683442227</v>
      </c>
      <c r="AJ49" s="217">
        <f>AJ171</f>
        <v>5012.2638690600006</v>
      </c>
      <c r="AK49" s="209">
        <f t="shared" ref="AK49:AK54" si="35">+AG49-AJ49</f>
        <v>39952.987378940001</v>
      </c>
      <c r="AL49" s="172" t="e">
        <f>HLOOKUP((HLOOKUP($W$1,#REF!,1,FALSE)),#REF!,#REF!,FALSE)</f>
        <v>#REF!</v>
      </c>
      <c r="AM49" s="327">
        <f>AM171</f>
        <v>502.07491492000003</v>
      </c>
      <c r="AN49" s="177">
        <f t="shared" si="33"/>
        <v>1.3393171646564792E-3</v>
      </c>
    </row>
    <row r="50" spans="2:40" ht="25.5" customHeight="1">
      <c r="B50" s="167" t="s">
        <v>166</v>
      </c>
      <c r="C50" s="1" t="s">
        <v>167</v>
      </c>
      <c r="D50" s="1" t="s">
        <v>142</v>
      </c>
      <c r="E50" s="1" t="s">
        <v>154</v>
      </c>
      <c r="F50" s="1" t="s">
        <v>142</v>
      </c>
      <c r="G50" s="1" t="s">
        <v>142</v>
      </c>
      <c r="H50" s="1" t="s">
        <v>142</v>
      </c>
      <c r="I50" s="1" t="s">
        <v>142</v>
      </c>
      <c r="J50" s="1" t="s">
        <v>142</v>
      </c>
      <c r="K50" s="1" t="s">
        <v>142</v>
      </c>
      <c r="L50" s="1" t="s">
        <v>142</v>
      </c>
      <c r="M50" s="1" t="s">
        <v>142</v>
      </c>
      <c r="N50" s="1" t="s">
        <v>142</v>
      </c>
      <c r="O50" s="1" t="s">
        <v>142</v>
      </c>
      <c r="T50" s="197" t="s">
        <v>168</v>
      </c>
      <c r="U50" s="404"/>
      <c r="V50" s="198" t="s">
        <v>168</v>
      </c>
      <c r="W50" s="325">
        <f>W191</f>
        <v>45787.8</v>
      </c>
      <c r="X50" s="325">
        <f t="shared" ref="X50:AG50" si="36">X191</f>
        <v>0</v>
      </c>
      <c r="Y50" s="325">
        <f t="shared" si="36"/>
        <v>0</v>
      </c>
      <c r="Z50" s="325">
        <f t="shared" si="36"/>
        <v>0</v>
      </c>
      <c r="AA50" s="325">
        <f t="shared" si="36"/>
        <v>0</v>
      </c>
      <c r="AB50" s="325">
        <f t="shared" si="36"/>
        <v>0</v>
      </c>
      <c r="AC50" s="325">
        <f t="shared" si="36"/>
        <v>0</v>
      </c>
      <c r="AD50" s="325">
        <f t="shared" si="36"/>
        <v>45787.8</v>
      </c>
      <c r="AE50" s="325">
        <f t="shared" si="36"/>
        <v>0</v>
      </c>
      <c r="AF50" s="325">
        <f>AF191</f>
        <v>45787.8</v>
      </c>
      <c r="AG50" s="325">
        <f t="shared" si="36"/>
        <v>9703.3171495099996</v>
      </c>
      <c r="AH50" s="175">
        <f t="shared" si="31"/>
        <v>0.21191926996951152</v>
      </c>
      <c r="AI50" s="208">
        <f t="shared" si="32"/>
        <v>0.21191926996951152</v>
      </c>
      <c r="AJ50" s="218">
        <f>AJ191</f>
        <v>13214.001737190001</v>
      </c>
      <c r="AK50" s="209">
        <f>+AG50-AJ50</f>
        <v>-3510.6845876800016</v>
      </c>
      <c r="AL50" s="172" t="e">
        <f>HLOOKUP((HLOOKUP($W$1,#REF!,1,FALSE)),#REF!,#REF!,FALSE)</f>
        <v>#REF!</v>
      </c>
      <c r="AM50" s="327">
        <f>AM191</f>
        <v>3339.3590695799999</v>
      </c>
      <c r="AN50" s="177">
        <f t="shared" si="33"/>
        <v>7.2931197165620534E-2</v>
      </c>
    </row>
    <row r="51" spans="2:40" ht="25.5" customHeight="1">
      <c r="B51" s="167" t="s">
        <v>169</v>
      </c>
      <c r="C51" s="1" t="s">
        <v>170</v>
      </c>
      <c r="D51" s="1" t="s">
        <v>142</v>
      </c>
      <c r="E51" s="1" t="s">
        <v>154</v>
      </c>
      <c r="F51" s="1" t="s">
        <v>142</v>
      </c>
      <c r="G51" s="1" t="s">
        <v>142</v>
      </c>
      <c r="H51" s="1" t="s">
        <v>142</v>
      </c>
      <c r="I51" s="1" t="s">
        <v>142</v>
      </c>
      <c r="J51" s="1" t="s">
        <v>142</v>
      </c>
      <c r="K51" s="1" t="s">
        <v>142</v>
      </c>
      <c r="L51" s="1" t="s">
        <v>142</v>
      </c>
      <c r="M51" s="1" t="s">
        <v>142</v>
      </c>
      <c r="N51" s="1" t="s">
        <v>142</v>
      </c>
      <c r="O51" s="1" t="s">
        <v>142</v>
      </c>
      <c r="T51" s="197" t="s">
        <v>171</v>
      </c>
      <c r="U51" s="404"/>
      <c r="V51" s="198" t="s">
        <v>171</v>
      </c>
      <c r="W51" s="322">
        <f>W218</f>
        <v>11200</v>
      </c>
      <c r="X51" s="322">
        <f t="shared" ref="X51:AG51" si="37">X218</f>
        <v>0</v>
      </c>
      <c r="Y51" s="322">
        <f t="shared" si="37"/>
        <v>0</v>
      </c>
      <c r="Z51" s="322">
        <f t="shared" si="37"/>
        <v>0</v>
      </c>
      <c r="AA51" s="322">
        <f t="shared" si="37"/>
        <v>0</v>
      </c>
      <c r="AB51" s="322">
        <f t="shared" si="37"/>
        <v>0</v>
      </c>
      <c r="AC51" s="322">
        <f t="shared" si="37"/>
        <v>0</v>
      </c>
      <c r="AD51" s="322">
        <f t="shared" si="37"/>
        <v>11200</v>
      </c>
      <c r="AE51" s="322">
        <f t="shared" si="37"/>
        <v>0</v>
      </c>
      <c r="AF51" s="322">
        <f>AF218</f>
        <v>11200</v>
      </c>
      <c r="AG51" s="322">
        <f t="shared" si="37"/>
        <v>6004.0402564400001</v>
      </c>
      <c r="AH51" s="175">
        <f t="shared" si="31"/>
        <v>0.53607502289642861</v>
      </c>
      <c r="AI51" s="208">
        <f t="shared" si="32"/>
        <v>0.53607502289642861</v>
      </c>
      <c r="AJ51" s="217">
        <f>AJ218</f>
        <v>211.50074056</v>
      </c>
      <c r="AK51" s="209">
        <f>+AG51-AJ51</f>
        <v>5792.5395158800002</v>
      </c>
      <c r="AL51" s="172" t="e">
        <f>HLOOKUP((HLOOKUP($W$1,#REF!,1,FALSE)),#REF!,#REF!,FALSE)</f>
        <v>#REF!</v>
      </c>
      <c r="AM51" s="327">
        <f>AM218</f>
        <v>796.01760573000001</v>
      </c>
      <c r="AN51" s="177">
        <f t="shared" si="33"/>
        <v>7.1073000511607143E-2</v>
      </c>
    </row>
    <row r="52" spans="2:40" ht="25.5" customHeight="1">
      <c r="B52" s="167" t="s">
        <v>172</v>
      </c>
      <c r="C52" s="1" t="s">
        <v>173</v>
      </c>
      <c r="D52" s="1" t="s">
        <v>142</v>
      </c>
      <c r="E52" s="1" t="s">
        <v>154</v>
      </c>
      <c r="F52" s="1" t="s">
        <v>142</v>
      </c>
      <c r="G52" s="1" t="s">
        <v>142</v>
      </c>
      <c r="H52" s="1" t="s">
        <v>142</v>
      </c>
      <c r="I52" s="1" t="s">
        <v>142</v>
      </c>
      <c r="J52" s="1" t="s">
        <v>142</v>
      </c>
      <c r="K52" s="1" t="s">
        <v>142</v>
      </c>
      <c r="L52" s="1" t="s">
        <v>142</v>
      </c>
      <c r="M52" s="1" t="s">
        <v>142</v>
      </c>
      <c r="N52" s="1" t="s">
        <v>142</v>
      </c>
      <c r="O52" s="1" t="s">
        <v>142</v>
      </c>
      <c r="T52" s="197" t="s">
        <v>174</v>
      </c>
      <c r="U52" s="404"/>
      <c r="V52" s="198" t="s">
        <v>174</v>
      </c>
      <c r="W52" s="322">
        <f>W242</f>
        <v>100000</v>
      </c>
      <c r="X52" s="322">
        <f t="shared" ref="X52:AG52" si="38">X242</f>
        <v>0</v>
      </c>
      <c r="Y52" s="322">
        <f t="shared" si="38"/>
        <v>0</v>
      </c>
      <c r="Z52" s="322">
        <f t="shared" si="38"/>
        <v>0</v>
      </c>
      <c r="AA52" s="322">
        <f t="shared" si="38"/>
        <v>0</v>
      </c>
      <c r="AB52" s="322">
        <f t="shared" si="38"/>
        <v>0</v>
      </c>
      <c r="AC52" s="322">
        <f t="shared" si="38"/>
        <v>0</v>
      </c>
      <c r="AD52" s="322">
        <f t="shared" si="38"/>
        <v>100000</v>
      </c>
      <c r="AE52" s="322">
        <f t="shared" si="38"/>
        <v>0</v>
      </c>
      <c r="AF52" s="322">
        <f>AF242</f>
        <v>100000</v>
      </c>
      <c r="AG52" s="322">
        <f t="shared" si="38"/>
        <v>5611.0048694000006</v>
      </c>
      <c r="AH52" s="175">
        <f t="shared" si="31"/>
        <v>5.6110048694000006E-2</v>
      </c>
      <c r="AI52" s="208">
        <f t="shared" si="32"/>
        <v>5.6110048694000006E-2</v>
      </c>
      <c r="AJ52" s="217">
        <f>AJ242</f>
        <v>16444.83561505</v>
      </c>
      <c r="AK52" s="209">
        <f t="shared" si="35"/>
        <v>-10833.830745650001</v>
      </c>
      <c r="AL52" s="172" t="e">
        <f>HLOOKUP((HLOOKUP($W$1,#REF!,1,FALSE)),#REF!,#REF!,FALSE)</f>
        <v>#REF!</v>
      </c>
      <c r="AM52" s="327">
        <f>AM242</f>
        <v>1540.97487884</v>
      </c>
      <c r="AN52" s="177">
        <f t="shared" si="33"/>
        <v>1.5409748788399999E-2</v>
      </c>
    </row>
    <row r="53" spans="2:40" ht="25.5" customHeight="1">
      <c r="B53" s="167" t="s">
        <v>175</v>
      </c>
      <c r="C53" s="1" t="s">
        <v>176</v>
      </c>
      <c r="D53" s="1" t="s">
        <v>142</v>
      </c>
      <c r="E53" s="1" t="s">
        <v>154</v>
      </c>
      <c r="F53" s="1" t="s">
        <v>142</v>
      </c>
      <c r="G53" s="1" t="s">
        <v>142</v>
      </c>
      <c r="H53" s="1" t="s">
        <v>142</v>
      </c>
      <c r="I53" s="1" t="s">
        <v>142</v>
      </c>
      <c r="J53" s="1" t="s">
        <v>142</v>
      </c>
      <c r="K53" s="1" t="s">
        <v>142</v>
      </c>
      <c r="L53" s="1" t="s">
        <v>142</v>
      </c>
      <c r="M53" s="1" t="s">
        <v>142</v>
      </c>
      <c r="N53" s="1" t="s">
        <v>142</v>
      </c>
      <c r="O53" s="1" t="s">
        <v>142</v>
      </c>
      <c r="T53" s="197" t="s">
        <v>177</v>
      </c>
      <c r="U53" s="404"/>
      <c r="V53" s="198" t="s">
        <v>177</v>
      </c>
      <c r="W53" s="322">
        <f>W269</f>
        <v>210638.12967900003</v>
      </c>
      <c r="X53" s="322">
        <f t="shared" ref="X53:AG53" si="39">X269</f>
        <v>0</v>
      </c>
      <c r="Y53" s="322">
        <f t="shared" si="39"/>
        <v>0</v>
      </c>
      <c r="Z53" s="322">
        <f t="shared" si="39"/>
        <v>0</v>
      </c>
      <c r="AA53" s="322">
        <f t="shared" si="39"/>
        <v>0</v>
      </c>
      <c r="AB53" s="322">
        <f t="shared" si="39"/>
        <v>0</v>
      </c>
      <c r="AC53" s="322">
        <f t="shared" si="39"/>
        <v>0</v>
      </c>
      <c r="AD53" s="322">
        <f t="shared" si="39"/>
        <v>210638.12967900003</v>
      </c>
      <c r="AE53" s="322">
        <f t="shared" si="39"/>
        <v>0</v>
      </c>
      <c r="AF53" s="322">
        <f>AF269</f>
        <v>210638.12967900003</v>
      </c>
      <c r="AG53" s="322">
        <f t="shared" si="39"/>
        <v>9194.8721249999999</v>
      </c>
      <c r="AH53" s="175">
        <f t="shared" si="31"/>
        <v>4.3652458075906946E-2</v>
      </c>
      <c r="AI53" s="208">
        <f t="shared" si="32"/>
        <v>4.3652458075906946E-2</v>
      </c>
      <c r="AJ53" s="217">
        <f>AJ269</f>
        <v>139185.19652780006</v>
      </c>
      <c r="AK53" s="209">
        <f t="shared" si="35"/>
        <v>-129990.32440280006</v>
      </c>
      <c r="AL53" s="172" t="e">
        <f>HLOOKUP((HLOOKUP($W$1,#REF!,1,FALSE)),#REF!,#REF!,FALSE)</f>
        <v>#REF!</v>
      </c>
      <c r="AM53" s="327">
        <f>AM269</f>
        <v>3227.8209192099998</v>
      </c>
      <c r="AN53" s="177">
        <f t="shared" si="33"/>
        <v>1.5324010539445099E-2</v>
      </c>
    </row>
    <row r="54" spans="2:40" ht="25.5" customHeight="1">
      <c r="B54" s="167" t="s">
        <v>178</v>
      </c>
      <c r="C54" s="1" t="s">
        <v>179</v>
      </c>
      <c r="D54" s="1" t="s">
        <v>142</v>
      </c>
      <c r="E54" s="1" t="s">
        <v>154</v>
      </c>
      <c r="F54" s="1" t="s">
        <v>142</v>
      </c>
      <c r="G54" s="1" t="s">
        <v>142</v>
      </c>
      <c r="H54" s="1" t="s">
        <v>142</v>
      </c>
      <c r="I54" s="1" t="s">
        <v>142</v>
      </c>
      <c r="J54" s="1" t="s">
        <v>142</v>
      </c>
      <c r="K54" s="1" t="s">
        <v>142</v>
      </c>
      <c r="L54" s="1" t="s">
        <v>142</v>
      </c>
      <c r="M54" s="1" t="s">
        <v>142</v>
      </c>
      <c r="N54" s="1" t="s">
        <v>142</v>
      </c>
      <c r="O54" s="1" t="s">
        <v>142</v>
      </c>
      <c r="T54" s="197" t="s">
        <v>180</v>
      </c>
      <c r="U54" s="404"/>
      <c r="V54" s="198" t="s">
        <v>180</v>
      </c>
      <c r="W54" s="322">
        <f>W303</f>
        <v>26962.000000000004</v>
      </c>
      <c r="X54" s="322">
        <f t="shared" ref="X54:AG54" si="40">X303</f>
        <v>0</v>
      </c>
      <c r="Y54" s="322">
        <f t="shared" si="40"/>
        <v>0</v>
      </c>
      <c r="Z54" s="322">
        <f t="shared" si="40"/>
        <v>0</v>
      </c>
      <c r="AA54" s="322">
        <f t="shared" si="40"/>
        <v>0</v>
      </c>
      <c r="AB54" s="322">
        <f t="shared" si="40"/>
        <v>0</v>
      </c>
      <c r="AC54" s="322">
        <f t="shared" si="40"/>
        <v>0</v>
      </c>
      <c r="AD54" s="322">
        <f t="shared" si="40"/>
        <v>26962.000000000004</v>
      </c>
      <c r="AE54" s="322">
        <f>AE303</f>
        <v>3262.6244160000001</v>
      </c>
      <c r="AF54" s="322">
        <f>AF303</f>
        <v>23699.375584000001</v>
      </c>
      <c r="AG54" s="322">
        <f t="shared" si="40"/>
        <v>3963.4580324600001</v>
      </c>
      <c r="AH54" s="175">
        <f t="shared" si="31"/>
        <v>0.14700163313033157</v>
      </c>
      <c r="AI54" s="208">
        <f t="shared" si="32"/>
        <v>0.16723892232569296</v>
      </c>
      <c r="AJ54" s="217">
        <f>AJ303</f>
        <v>4146.4706555299999</v>
      </c>
      <c r="AK54" s="209">
        <f t="shared" si="35"/>
        <v>-183.01262306999979</v>
      </c>
      <c r="AL54" s="172" t="e">
        <f>HLOOKUP((HLOOKUP($W$1,#REF!,1,FALSE)),#REF!,#REF!,FALSE)</f>
        <v>#REF!</v>
      </c>
      <c r="AM54" s="327">
        <f>AM303</f>
        <v>981.46830999999986</v>
      </c>
      <c r="AN54" s="177">
        <f t="shared" si="33"/>
        <v>3.6401910466582588E-2</v>
      </c>
    </row>
    <row r="55" spans="2:40" ht="44.25" customHeight="1" thickBot="1">
      <c r="B55" s="188" t="s">
        <v>142</v>
      </c>
      <c r="C55" s="189" t="s">
        <v>142</v>
      </c>
      <c r="D55" s="189" t="s">
        <v>142</v>
      </c>
      <c r="E55" s="189" t="s">
        <v>154</v>
      </c>
      <c r="F55" s="189" t="s">
        <v>142</v>
      </c>
      <c r="G55" s="189" t="s">
        <v>142</v>
      </c>
      <c r="H55" s="189" t="s">
        <v>142</v>
      </c>
      <c r="I55" s="189" t="s">
        <v>142</v>
      </c>
      <c r="J55" s="189" t="s">
        <v>142</v>
      </c>
      <c r="K55" s="189" t="s">
        <v>142</v>
      </c>
      <c r="L55" s="189" t="s">
        <v>142</v>
      </c>
      <c r="M55" s="189" t="s">
        <v>142</v>
      </c>
      <c r="N55" s="189" t="s">
        <v>142</v>
      </c>
      <c r="O55" s="189" t="s">
        <v>142</v>
      </c>
      <c r="P55" s="189"/>
      <c r="Q55" s="189"/>
      <c r="R55" s="189"/>
      <c r="S55" s="189"/>
      <c r="T55" s="168" t="s">
        <v>156</v>
      </c>
      <c r="U55" s="391"/>
      <c r="V55" s="162" t="s">
        <v>156</v>
      </c>
      <c r="W55" s="324">
        <f t="shared" ref="W55:AG55" si="41">SUM(W48:W54)</f>
        <v>5844585.9500429993</v>
      </c>
      <c r="X55" s="324">
        <f t="shared" si="41"/>
        <v>0</v>
      </c>
      <c r="Y55" s="324">
        <f t="shared" si="41"/>
        <v>0</v>
      </c>
      <c r="Z55" s="324">
        <f t="shared" si="41"/>
        <v>0</v>
      </c>
      <c r="AA55" s="324">
        <f t="shared" si="41"/>
        <v>0</v>
      </c>
      <c r="AB55" s="324">
        <f t="shared" si="41"/>
        <v>0</v>
      </c>
      <c r="AC55" s="324">
        <f t="shared" si="41"/>
        <v>0</v>
      </c>
      <c r="AD55" s="324">
        <f t="shared" si="41"/>
        <v>5844585.9500429993</v>
      </c>
      <c r="AE55" s="324">
        <f t="shared" si="41"/>
        <v>50262.624415999999</v>
      </c>
      <c r="AF55" s="324">
        <f t="shared" si="41"/>
        <v>5794323.3256269991</v>
      </c>
      <c r="AG55" s="324">
        <f t="shared" si="41"/>
        <v>2387673.4811485806</v>
      </c>
      <c r="AH55" s="169">
        <f t="shared" si="31"/>
        <v>0.40852739638998964</v>
      </c>
      <c r="AI55" s="208">
        <f>+AG55/AF55</f>
        <v>0.41207115084317675</v>
      </c>
      <c r="AJ55" s="219">
        <f>SUM(AJ49:AJ54)</f>
        <v>178214.26914519005</v>
      </c>
      <c r="AK55" s="219">
        <f>SUM(AK49:AK54)</f>
        <v>-98772.325464380061</v>
      </c>
      <c r="AL55" s="172" t="e">
        <f>HLOOKUP((HLOOKUP($W$1,#REF!,1,FALSE)),#REF!,#REF!,FALSE)</f>
        <v>#REF!</v>
      </c>
      <c r="AM55" s="330">
        <f>SUM(AM48:AM54)</f>
        <v>2259948.2748762001</v>
      </c>
      <c r="AN55" s="182">
        <f t="shared" si="33"/>
        <v>0.38667380276263597</v>
      </c>
    </row>
    <row r="56" spans="2:40" ht="24.75" customHeight="1">
      <c r="T56" s="153"/>
      <c r="U56" s="394"/>
      <c r="V56" s="201"/>
      <c r="W56" s="148"/>
      <c r="X56" s="148"/>
      <c r="Y56" s="148"/>
      <c r="Z56" s="148"/>
      <c r="AA56" s="148"/>
      <c r="AB56" s="148"/>
      <c r="AC56" s="148"/>
      <c r="AD56" s="220"/>
      <c r="AE56" s="148"/>
      <c r="AF56" s="148"/>
      <c r="AG56" s="220"/>
      <c r="AH56" s="150"/>
      <c r="AI56" s="151"/>
      <c r="AJ56" s="151"/>
      <c r="AK56" s="151"/>
      <c r="AL56" s="146"/>
      <c r="AM56" s="220"/>
      <c r="AN56" s="150"/>
    </row>
    <row r="57" spans="2:40" ht="18" customHeight="1">
      <c r="T57" s="213" t="s">
        <v>183</v>
      </c>
      <c r="U57" s="405"/>
      <c r="V57" s="214" t="s">
        <v>184</v>
      </c>
      <c r="W57" s="205"/>
      <c r="X57" s="205"/>
      <c r="Y57" s="205"/>
      <c r="Z57" s="205"/>
      <c r="AA57" s="205"/>
      <c r="AB57" s="205"/>
      <c r="AC57" s="205"/>
      <c r="AD57" s="205"/>
      <c r="AE57" s="205"/>
      <c r="AF57" s="215"/>
      <c r="AG57" s="205"/>
      <c r="AH57" s="206"/>
      <c r="AI57" s="207"/>
      <c r="AJ57" s="207"/>
      <c r="AK57" s="207"/>
      <c r="AL57" s="146"/>
      <c r="AM57" s="205"/>
      <c r="AN57" s="206"/>
    </row>
    <row r="58" spans="2:40" ht="18" customHeight="1">
      <c r="T58" s="153"/>
      <c r="U58" s="394"/>
      <c r="V58" s="154"/>
      <c r="W58" s="148"/>
      <c r="X58" s="148"/>
      <c r="Y58" s="148"/>
      <c r="Z58" s="148"/>
      <c r="AA58" s="148"/>
      <c r="AB58" s="148"/>
      <c r="AC58" s="148"/>
      <c r="AD58" s="220"/>
      <c r="AE58" s="148"/>
      <c r="AF58" s="148"/>
      <c r="AG58" s="220"/>
      <c r="AH58" s="150"/>
      <c r="AI58" s="151"/>
      <c r="AJ58" s="151"/>
      <c r="AK58" s="151"/>
      <c r="AL58" s="146"/>
      <c r="AM58" s="220"/>
      <c r="AN58" s="150"/>
    </row>
    <row r="59" spans="2:40" ht="83.5" customHeight="1">
      <c r="T59" s="153"/>
      <c r="U59" s="394"/>
      <c r="V59" s="161" t="s">
        <v>159</v>
      </c>
      <c r="W59" s="162" t="s">
        <v>125</v>
      </c>
      <c r="X59" s="162" t="s">
        <v>126</v>
      </c>
      <c r="Y59" s="162" t="s">
        <v>127</v>
      </c>
      <c r="Z59" s="162" t="s">
        <v>128</v>
      </c>
      <c r="AA59" s="162" t="s">
        <v>129</v>
      </c>
      <c r="AB59" s="162" t="s">
        <v>130</v>
      </c>
      <c r="AC59" s="161" t="s">
        <v>131</v>
      </c>
      <c r="AD59" s="161" t="s">
        <v>132</v>
      </c>
      <c r="AE59" s="161" t="s">
        <v>133</v>
      </c>
      <c r="AF59" s="161" t="s">
        <v>134</v>
      </c>
      <c r="AG59" s="163" t="s">
        <v>0</v>
      </c>
      <c r="AH59" s="164" t="s">
        <v>135</v>
      </c>
      <c r="AI59" s="165" t="s">
        <v>136</v>
      </c>
      <c r="AJ59" s="165" t="s">
        <v>137</v>
      </c>
      <c r="AK59" s="165" t="s">
        <v>138</v>
      </c>
      <c r="AL59" s="166" t="s">
        <v>139</v>
      </c>
      <c r="AM59" s="163" t="s">
        <v>140</v>
      </c>
      <c r="AN59" s="164" t="s">
        <v>141</v>
      </c>
    </row>
    <row r="60" spans="2:40" ht="21" customHeight="1">
      <c r="T60" s="153"/>
      <c r="U60" s="394"/>
      <c r="V60" s="198" t="s">
        <v>162</v>
      </c>
      <c r="W60" s="322">
        <f>+W79</f>
        <v>13635.265674</v>
      </c>
      <c r="X60" s="322">
        <f t="shared" ref="X60:AC60" si="42">X93</f>
        <v>0</v>
      </c>
      <c r="Y60" s="322">
        <f t="shared" si="42"/>
        <v>0</v>
      </c>
      <c r="Z60" s="322">
        <f t="shared" si="42"/>
        <v>0</v>
      </c>
      <c r="AA60" s="322">
        <f t="shared" si="42"/>
        <v>0</v>
      </c>
      <c r="AB60" s="322">
        <f t="shared" si="42"/>
        <v>0</v>
      </c>
      <c r="AC60" s="322">
        <f t="shared" si="42"/>
        <v>0</v>
      </c>
      <c r="AD60" s="322">
        <f>+AD79</f>
        <v>13635.265674</v>
      </c>
      <c r="AE60" s="322">
        <f>+AE79</f>
        <v>0</v>
      </c>
      <c r="AF60" s="322">
        <f>+AF79</f>
        <v>13635.265674</v>
      </c>
      <c r="AG60" s="322">
        <f>AG79</f>
        <v>0</v>
      </c>
      <c r="AH60" s="175">
        <f t="shared" ref="AH60:AH67" si="43">+AG60/AD60</f>
        <v>0</v>
      </c>
      <c r="AI60" s="208">
        <f t="shared" ref="AI60:AI66" si="44">+AG60/AF60</f>
        <v>0</v>
      </c>
      <c r="AJ60" s="217">
        <f>AJ93</f>
        <v>1190.3349089999999</v>
      </c>
      <c r="AK60" s="209">
        <f t="shared" ref="AK60:AK66" si="45">+AG60-AJ60</f>
        <v>-1190.3349089999999</v>
      </c>
      <c r="AL60" s="172" t="e">
        <f>HLOOKUP((HLOOKUP($W$1,#REF!,1,FALSE)),#REF!,#REF!,FALSE)</f>
        <v>#REF!</v>
      </c>
      <c r="AM60" s="329">
        <f>AM79</f>
        <v>0</v>
      </c>
      <c r="AN60" s="177">
        <f t="shared" ref="AN60:AN67" si="46">+AM60/AD60</f>
        <v>0</v>
      </c>
    </row>
    <row r="61" spans="2:40" ht="21" customHeight="1">
      <c r="T61" s="153"/>
      <c r="U61" s="394"/>
      <c r="V61" s="198" t="s">
        <v>165</v>
      </c>
      <c r="W61" s="322">
        <f>+W168</f>
        <v>5801.0254679999998</v>
      </c>
      <c r="X61" s="322">
        <f t="shared" ref="X61:AC61" si="47">X181</f>
        <v>0</v>
      </c>
      <c r="Y61" s="322">
        <f t="shared" si="47"/>
        <v>0</v>
      </c>
      <c r="Z61" s="322">
        <f t="shared" si="47"/>
        <v>0</v>
      </c>
      <c r="AA61" s="322">
        <f t="shared" si="47"/>
        <v>0</v>
      </c>
      <c r="AB61" s="322">
        <f t="shared" si="47"/>
        <v>0</v>
      </c>
      <c r="AC61" s="322">
        <f t="shared" si="47"/>
        <v>0</v>
      </c>
      <c r="AD61" s="322">
        <f>AD168</f>
        <v>5801.0254679999998</v>
      </c>
      <c r="AE61" s="322">
        <f>AE168</f>
        <v>0</v>
      </c>
      <c r="AF61" s="322">
        <f>AF168</f>
        <v>5801.0254679999998</v>
      </c>
      <c r="AG61" s="322">
        <f>AG168</f>
        <v>0</v>
      </c>
      <c r="AH61" s="175">
        <f t="shared" si="43"/>
        <v>0</v>
      </c>
      <c r="AI61" s="208">
        <f t="shared" si="44"/>
        <v>0</v>
      </c>
      <c r="AJ61" s="217">
        <f>AJ181</f>
        <v>0</v>
      </c>
      <c r="AK61" s="209">
        <f t="shared" si="45"/>
        <v>0</v>
      </c>
      <c r="AL61" s="221" t="e">
        <f>HLOOKUP((HLOOKUP($W$1,#REF!,1,FALSE)),#REF!,#REF!,FALSE)</f>
        <v>#REF!</v>
      </c>
      <c r="AM61" s="327">
        <f>+AM168</f>
        <v>0</v>
      </c>
      <c r="AN61" s="177">
        <f t="shared" si="46"/>
        <v>0</v>
      </c>
    </row>
    <row r="62" spans="2:40" ht="21" hidden="1" customHeight="1">
      <c r="T62" s="153"/>
      <c r="U62" s="394"/>
      <c r="V62" s="198" t="s">
        <v>168</v>
      </c>
      <c r="W62" s="325">
        <v>0</v>
      </c>
      <c r="X62" s="325">
        <f t="shared" ref="X62:AC62" si="48">X200</f>
        <v>0</v>
      </c>
      <c r="Y62" s="325">
        <f t="shared" si="48"/>
        <v>0</v>
      </c>
      <c r="Z62" s="325">
        <f t="shared" si="48"/>
        <v>0</v>
      </c>
      <c r="AA62" s="325">
        <f t="shared" si="48"/>
        <v>0</v>
      </c>
      <c r="AB62" s="325">
        <f t="shared" si="48"/>
        <v>0</v>
      </c>
      <c r="AC62" s="325">
        <f t="shared" si="48"/>
        <v>0</v>
      </c>
      <c r="AD62" s="325">
        <v>0</v>
      </c>
      <c r="AE62" s="325">
        <v>0</v>
      </c>
      <c r="AF62" s="325">
        <v>1</v>
      </c>
      <c r="AG62" s="325">
        <v>0</v>
      </c>
      <c r="AH62" s="175">
        <v>0</v>
      </c>
      <c r="AI62" s="208">
        <f t="shared" si="44"/>
        <v>0</v>
      </c>
      <c r="AJ62" s="218">
        <f>AJ200</f>
        <v>2267.7448408499999</v>
      </c>
      <c r="AK62" s="209">
        <f t="shared" si="45"/>
        <v>-2267.7448408499999</v>
      </c>
      <c r="AL62" s="221" t="e">
        <f>HLOOKUP((HLOOKUP($W$1,#REF!,1,FALSE)),#REF!,#REF!,FALSE)</f>
        <v>#REF!</v>
      </c>
      <c r="AM62" s="327">
        <v>0</v>
      </c>
      <c r="AN62" s="177">
        <v>0</v>
      </c>
    </row>
    <row r="63" spans="2:40" ht="21" customHeight="1">
      <c r="T63" s="153"/>
      <c r="U63" s="394"/>
      <c r="V63" s="198" t="s">
        <v>171</v>
      </c>
      <c r="W63" s="322">
        <f>+W215</f>
        <v>4192.9200549999996</v>
      </c>
      <c r="X63" s="322">
        <f t="shared" ref="X63:AC63" si="49">X229</f>
        <v>0</v>
      </c>
      <c r="Y63" s="322">
        <f t="shared" si="49"/>
        <v>0</v>
      </c>
      <c r="Z63" s="322">
        <f t="shared" si="49"/>
        <v>0</v>
      </c>
      <c r="AA63" s="322">
        <f t="shared" si="49"/>
        <v>0</v>
      </c>
      <c r="AB63" s="322">
        <f t="shared" si="49"/>
        <v>0</v>
      </c>
      <c r="AC63" s="322">
        <f t="shared" si="49"/>
        <v>0</v>
      </c>
      <c r="AD63" s="322">
        <f>AD215</f>
        <v>4192.9200549999996</v>
      </c>
      <c r="AE63" s="322">
        <f>AE215</f>
        <v>0</v>
      </c>
      <c r="AF63" s="322">
        <f>AF215</f>
        <v>4192.9200549999996</v>
      </c>
      <c r="AG63" s="322">
        <f>AG215</f>
        <v>0</v>
      </c>
      <c r="AH63" s="175">
        <f t="shared" si="43"/>
        <v>0</v>
      </c>
      <c r="AI63" s="208">
        <f t="shared" si="44"/>
        <v>0</v>
      </c>
      <c r="AJ63" s="217">
        <f>AJ229</f>
        <v>0</v>
      </c>
      <c r="AK63" s="209">
        <f t="shared" si="45"/>
        <v>0</v>
      </c>
      <c r="AL63" s="221" t="e">
        <f>HLOOKUP((HLOOKUP($W$1,#REF!,1,FALSE)),#REF!,#REF!,FALSE)</f>
        <v>#REF!</v>
      </c>
      <c r="AM63" s="327">
        <f>+AM215</f>
        <v>0</v>
      </c>
      <c r="AN63" s="177">
        <f t="shared" si="46"/>
        <v>0</v>
      </c>
    </row>
    <row r="64" spans="2:40" ht="21" customHeight="1">
      <c r="T64" s="153"/>
      <c r="U64" s="394"/>
      <c r="V64" s="198" t="s">
        <v>174</v>
      </c>
      <c r="W64" s="322">
        <f>+W239</f>
        <v>1065.96405</v>
      </c>
      <c r="X64" s="322">
        <f t="shared" ref="X64:AC64" si="50">X249</f>
        <v>0</v>
      </c>
      <c r="Y64" s="322">
        <f t="shared" si="50"/>
        <v>0</v>
      </c>
      <c r="Z64" s="322">
        <f t="shared" si="50"/>
        <v>0</v>
      </c>
      <c r="AA64" s="322">
        <f t="shared" si="50"/>
        <v>0</v>
      </c>
      <c r="AB64" s="322">
        <f t="shared" si="50"/>
        <v>0</v>
      </c>
      <c r="AC64" s="322">
        <f t="shared" si="50"/>
        <v>0</v>
      </c>
      <c r="AD64" s="322">
        <f>AD239</f>
        <v>1065.96405</v>
      </c>
      <c r="AE64" s="322">
        <f>AE239</f>
        <v>0</v>
      </c>
      <c r="AF64" s="322">
        <f>AF239</f>
        <v>1065.96405</v>
      </c>
      <c r="AG64" s="322">
        <f>AG239</f>
        <v>0</v>
      </c>
      <c r="AH64" s="175">
        <f t="shared" si="43"/>
        <v>0</v>
      </c>
      <c r="AI64" s="208">
        <f t="shared" si="44"/>
        <v>0</v>
      </c>
      <c r="AJ64" s="217">
        <f>AJ249</f>
        <v>3445.63317766</v>
      </c>
      <c r="AK64" s="209">
        <f t="shared" si="45"/>
        <v>-3445.63317766</v>
      </c>
      <c r="AL64" s="221" t="e">
        <f>HLOOKUP((HLOOKUP($W$1,#REF!,1,FALSE)),#REF!,#REF!,FALSE)</f>
        <v>#REF!</v>
      </c>
      <c r="AM64" s="327">
        <f>AM239</f>
        <v>0</v>
      </c>
      <c r="AN64" s="177">
        <f t="shared" si="46"/>
        <v>0</v>
      </c>
    </row>
    <row r="65" spans="1:40" ht="21" customHeight="1">
      <c r="T65" s="153"/>
      <c r="U65" s="394"/>
      <c r="V65" s="198" t="s">
        <v>177</v>
      </c>
      <c r="W65" s="322">
        <f>+W266</f>
        <v>137.39284799999999</v>
      </c>
      <c r="X65" s="322">
        <f t="shared" ref="X65:AC65" si="51">X288</f>
        <v>0</v>
      </c>
      <c r="Y65" s="322">
        <f t="shared" si="51"/>
        <v>0</v>
      </c>
      <c r="Z65" s="322">
        <f t="shared" si="51"/>
        <v>0</v>
      </c>
      <c r="AA65" s="322">
        <f t="shared" si="51"/>
        <v>0</v>
      </c>
      <c r="AB65" s="322">
        <f t="shared" si="51"/>
        <v>0</v>
      </c>
      <c r="AC65" s="322">
        <f t="shared" si="51"/>
        <v>0</v>
      </c>
      <c r="AD65" s="322">
        <f>AD266</f>
        <v>137.39284799999999</v>
      </c>
      <c r="AE65" s="322">
        <f>AE266</f>
        <v>0</v>
      </c>
      <c r="AF65" s="322">
        <f>AF266</f>
        <v>137.39284799999999</v>
      </c>
      <c r="AG65" s="322">
        <f>AG266</f>
        <v>0</v>
      </c>
      <c r="AH65" s="175">
        <f t="shared" si="43"/>
        <v>0</v>
      </c>
      <c r="AI65" s="208">
        <f t="shared" si="44"/>
        <v>0</v>
      </c>
      <c r="AJ65" s="217">
        <f>AJ288</f>
        <v>558.73836300000005</v>
      </c>
      <c r="AK65" s="209">
        <f t="shared" si="45"/>
        <v>-558.73836300000005</v>
      </c>
      <c r="AL65" s="221" t="e">
        <f>HLOOKUP((HLOOKUP($W$1,#REF!,1,FALSE)),#REF!,#REF!,FALSE)</f>
        <v>#REF!</v>
      </c>
      <c r="AM65" s="327">
        <f>AM266</f>
        <v>0</v>
      </c>
      <c r="AN65" s="177">
        <f t="shared" si="46"/>
        <v>0</v>
      </c>
    </row>
    <row r="66" spans="1:40" ht="21" hidden="1" customHeight="1">
      <c r="T66" s="153"/>
      <c r="U66" s="394"/>
      <c r="V66" s="198" t="s">
        <v>180</v>
      </c>
      <c r="W66" s="322">
        <f>+W300</f>
        <v>0</v>
      </c>
      <c r="X66" s="322">
        <f t="shared" ref="X66:AC66" si="52">X308</f>
        <v>0</v>
      </c>
      <c r="Y66" s="322">
        <f t="shared" si="52"/>
        <v>0</v>
      </c>
      <c r="Z66" s="322">
        <f t="shared" si="52"/>
        <v>0</v>
      </c>
      <c r="AA66" s="322">
        <f t="shared" si="52"/>
        <v>0</v>
      </c>
      <c r="AB66" s="322">
        <f t="shared" si="52"/>
        <v>0</v>
      </c>
      <c r="AC66" s="322">
        <f t="shared" si="52"/>
        <v>0</v>
      </c>
      <c r="AD66" s="322">
        <f>AD300</f>
        <v>0</v>
      </c>
      <c r="AE66" s="322">
        <f>AE300</f>
        <v>0</v>
      </c>
      <c r="AF66" s="322">
        <f>AF300</f>
        <v>0</v>
      </c>
      <c r="AG66" s="322">
        <f>AG300</f>
        <v>0</v>
      </c>
      <c r="AH66" s="175" t="e">
        <f t="shared" si="43"/>
        <v>#DIV/0!</v>
      </c>
      <c r="AI66" s="208" t="e">
        <f t="shared" si="44"/>
        <v>#DIV/0!</v>
      </c>
      <c r="AJ66" s="217">
        <f>AJ308</f>
        <v>5271.3157563000004</v>
      </c>
      <c r="AK66" s="209">
        <f t="shared" si="45"/>
        <v>-5271.3157563000004</v>
      </c>
      <c r="AL66" s="187" t="e">
        <f>HLOOKUP((HLOOKUP($W$1,#REF!,1,FALSE)),#REF!,#REF!,FALSE)</f>
        <v>#REF!</v>
      </c>
      <c r="AM66" s="327">
        <f>AM300</f>
        <v>0</v>
      </c>
      <c r="AN66" s="177" t="e">
        <f t="shared" si="46"/>
        <v>#DIV/0!</v>
      </c>
    </row>
    <row r="67" spans="1:40" ht="21" customHeight="1">
      <c r="T67" s="153"/>
      <c r="U67" s="394"/>
      <c r="V67" s="162" t="s">
        <v>156</v>
      </c>
      <c r="W67" s="324">
        <f t="shared" ref="W67:AG67" si="53">SUM(W60:W66)</f>
        <v>24832.568094999999</v>
      </c>
      <c r="X67" s="324">
        <f t="shared" si="53"/>
        <v>0</v>
      </c>
      <c r="Y67" s="324">
        <f t="shared" si="53"/>
        <v>0</v>
      </c>
      <c r="Z67" s="324">
        <f t="shared" si="53"/>
        <v>0</v>
      </c>
      <c r="AA67" s="324">
        <f t="shared" si="53"/>
        <v>0</v>
      </c>
      <c r="AB67" s="324">
        <f t="shared" si="53"/>
        <v>0</v>
      </c>
      <c r="AC67" s="324">
        <f t="shared" si="53"/>
        <v>0</v>
      </c>
      <c r="AD67" s="324">
        <f t="shared" si="53"/>
        <v>24832.568094999999</v>
      </c>
      <c r="AE67" s="324">
        <f t="shared" si="53"/>
        <v>0</v>
      </c>
      <c r="AF67" s="324">
        <f>SUM(AF60:AF66)</f>
        <v>24833.568094999999</v>
      </c>
      <c r="AG67" s="324">
        <f t="shared" si="53"/>
        <v>0</v>
      </c>
      <c r="AH67" s="169">
        <f t="shared" si="43"/>
        <v>0</v>
      </c>
      <c r="AI67" s="208">
        <f>+AG67/AF67</f>
        <v>0</v>
      </c>
      <c r="AJ67" s="219">
        <f>SUM(AJ61:AJ66)</f>
        <v>11543.432137810001</v>
      </c>
      <c r="AK67" s="219">
        <f>SUM(AK61:AK66)</f>
        <v>-11543.432137810001</v>
      </c>
      <c r="AL67" s="221" t="e">
        <f>HLOOKUP((HLOOKUP($W$1,#REF!,1,FALSE)),#REF!,#REF!,FALSE)</f>
        <v>#REF!</v>
      </c>
      <c r="AM67" s="330">
        <f>SUM(AM60:AM66)</f>
        <v>0</v>
      </c>
      <c r="AN67" s="182">
        <f t="shared" si="46"/>
        <v>0</v>
      </c>
    </row>
    <row r="68" spans="1:40" ht="21" customHeight="1">
      <c r="T68" s="153"/>
      <c r="U68" s="394"/>
      <c r="V68" s="154"/>
      <c r="W68" s="148"/>
      <c r="X68" s="148"/>
      <c r="Y68" s="148"/>
      <c r="Z68" s="148"/>
      <c r="AA68" s="148"/>
      <c r="AB68" s="148"/>
      <c r="AC68" s="148"/>
      <c r="AD68" s="220"/>
      <c r="AE68" s="148"/>
      <c r="AF68" s="148"/>
      <c r="AG68" s="220"/>
      <c r="AH68" s="150"/>
      <c r="AI68" s="151"/>
      <c r="AJ68" s="151"/>
      <c r="AK68" s="151"/>
      <c r="AL68" s="146"/>
      <c r="AM68" s="220"/>
      <c r="AN68" s="150"/>
    </row>
    <row r="69" spans="1:40" ht="21" customHeight="1">
      <c r="T69" s="153"/>
      <c r="U69" s="394"/>
      <c r="V69" s="154"/>
      <c r="W69" s="148"/>
      <c r="X69" s="148"/>
      <c r="Y69" s="148"/>
      <c r="Z69" s="148"/>
      <c r="AA69" s="148"/>
      <c r="AB69" s="148"/>
      <c r="AC69" s="148"/>
      <c r="AD69" s="220"/>
      <c r="AE69" s="148"/>
      <c r="AF69" s="148"/>
      <c r="AG69" s="220"/>
      <c r="AH69" s="150"/>
      <c r="AI69" s="151"/>
      <c r="AJ69" s="151"/>
      <c r="AK69" s="151"/>
      <c r="AL69" s="146"/>
      <c r="AM69" s="220"/>
      <c r="AN69" s="150"/>
    </row>
    <row r="70" spans="1:40" ht="61" customHeight="1">
      <c r="T70" s="406" t="s">
        <v>185</v>
      </c>
      <c r="U70" s="406"/>
      <c r="V70" s="406"/>
      <c r="W70" s="406"/>
      <c r="X70" s="406"/>
      <c r="Y70" s="406"/>
      <c r="Z70" s="406"/>
      <c r="AA70" s="406"/>
      <c r="AB70" s="406"/>
      <c r="AC70" s="406"/>
      <c r="AD70" s="406"/>
      <c r="AE70" s="406"/>
      <c r="AF70" s="406"/>
      <c r="AG70" s="406"/>
      <c r="AH70" s="406"/>
      <c r="AI70" s="406"/>
      <c r="AJ70" s="406"/>
      <c r="AK70" s="406"/>
      <c r="AL70" s="406"/>
      <c r="AM70" s="406"/>
      <c r="AN70" s="406"/>
    </row>
    <row r="71" spans="1:40" ht="41.25" customHeight="1">
      <c r="T71" s="148"/>
      <c r="U71" s="393"/>
      <c r="V71" s="149"/>
      <c r="W71" s="148">
        <v>2</v>
      </c>
      <c r="X71" s="148">
        <v>3</v>
      </c>
      <c r="Y71" s="148">
        <v>4</v>
      </c>
      <c r="Z71" s="148">
        <v>5</v>
      </c>
      <c r="AA71" s="148">
        <v>6</v>
      </c>
      <c r="AB71" s="148">
        <v>7</v>
      </c>
      <c r="AC71" s="148">
        <v>8</v>
      </c>
      <c r="AD71" s="148">
        <v>9</v>
      </c>
      <c r="AE71" s="148">
        <v>10</v>
      </c>
      <c r="AF71" s="148">
        <v>11</v>
      </c>
      <c r="AG71" s="148">
        <v>13</v>
      </c>
      <c r="AH71" s="150">
        <v>14</v>
      </c>
      <c r="AI71" s="148">
        <v>15</v>
      </c>
      <c r="AJ71" s="148">
        <v>16</v>
      </c>
      <c r="AK71" s="148">
        <v>17</v>
      </c>
      <c r="AL71" s="146">
        <v>18</v>
      </c>
      <c r="AM71" s="148">
        <v>19</v>
      </c>
      <c r="AN71" s="150">
        <v>20</v>
      </c>
    </row>
    <row r="72" spans="1:40" ht="99.7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60" t="s">
        <v>124</v>
      </c>
      <c r="U72" s="395"/>
      <c r="V72" s="161" t="s">
        <v>124</v>
      </c>
      <c r="W72" s="162" t="s">
        <v>125</v>
      </c>
      <c r="X72" s="162" t="s">
        <v>126</v>
      </c>
      <c r="Y72" s="162" t="s">
        <v>127</v>
      </c>
      <c r="Z72" s="162" t="s">
        <v>128</v>
      </c>
      <c r="AA72" s="162" t="s">
        <v>129</v>
      </c>
      <c r="AB72" s="162" t="s">
        <v>130</v>
      </c>
      <c r="AC72" s="161" t="s">
        <v>131</v>
      </c>
      <c r="AD72" s="161" t="s">
        <v>132</v>
      </c>
      <c r="AE72" s="161" t="s">
        <v>133</v>
      </c>
      <c r="AF72" s="161" t="s">
        <v>134</v>
      </c>
      <c r="AG72" s="163" t="s">
        <v>0</v>
      </c>
      <c r="AH72" s="164" t="s">
        <v>135</v>
      </c>
      <c r="AI72" s="165" t="s">
        <v>136</v>
      </c>
      <c r="AJ72" s="165" t="s">
        <v>137</v>
      </c>
      <c r="AK72" s="165" t="s">
        <v>138</v>
      </c>
      <c r="AL72" s="166" t="s">
        <v>139</v>
      </c>
      <c r="AM72" s="163" t="s">
        <v>140</v>
      </c>
      <c r="AN72" s="164" t="s">
        <v>141</v>
      </c>
    </row>
    <row r="73" spans="1:40" ht="23.25" customHeight="1">
      <c r="A73" s="180"/>
      <c r="B73" s="180" t="s">
        <v>160</v>
      </c>
      <c r="C73" s="223" t="s">
        <v>161</v>
      </c>
      <c r="D73" s="180" t="s">
        <v>142</v>
      </c>
      <c r="E73" s="180" t="s">
        <v>143</v>
      </c>
      <c r="F73" s="180" t="s">
        <v>142</v>
      </c>
      <c r="G73" s="180" t="s">
        <v>142</v>
      </c>
      <c r="H73" s="180" t="s">
        <v>142</v>
      </c>
      <c r="I73" s="180" t="s">
        <v>142</v>
      </c>
      <c r="J73" s="180" t="s">
        <v>142</v>
      </c>
      <c r="K73" s="180" t="s">
        <v>142</v>
      </c>
      <c r="L73" s="180" t="s">
        <v>142</v>
      </c>
      <c r="M73" s="180" t="s">
        <v>142</v>
      </c>
      <c r="N73" s="180" t="s">
        <v>142</v>
      </c>
      <c r="O73" s="180" t="s">
        <v>142</v>
      </c>
      <c r="P73" s="180"/>
      <c r="Q73" s="180"/>
      <c r="R73" s="180"/>
      <c r="S73" s="180"/>
      <c r="T73" s="168" t="s">
        <v>144</v>
      </c>
      <c r="U73" s="391"/>
      <c r="V73" s="162" t="s">
        <v>144</v>
      </c>
      <c r="W73" s="324">
        <f>SUM(W74:W78)</f>
        <v>151542.1</v>
      </c>
      <c r="X73" s="324">
        <f>SUM(X74:X78)</f>
        <v>0</v>
      </c>
      <c r="Y73" s="324">
        <f>SUM(Y74:Y78)</f>
        <v>0</v>
      </c>
      <c r="Z73" s="324"/>
      <c r="AA73" s="324">
        <f>SUM(AA74:AA78)</f>
        <v>0</v>
      </c>
      <c r="AB73" s="324">
        <f>SUM(AB74:AB78)</f>
        <v>0</v>
      </c>
      <c r="AC73" s="324"/>
      <c r="AD73" s="324">
        <f>SUM(AD74:AD78)</f>
        <v>151542.1</v>
      </c>
      <c r="AE73" s="324">
        <f>SUM(AE74:AE78)</f>
        <v>5000</v>
      </c>
      <c r="AF73" s="324">
        <f>SUM(AF74:AF78)</f>
        <v>146542.1</v>
      </c>
      <c r="AG73" s="324">
        <f>SUM(AG74:AG78)</f>
        <v>59008.214498360001</v>
      </c>
      <c r="AH73" s="182">
        <f t="shared" ref="AH73:AH83" si="54">+AG73/AD73</f>
        <v>0.38938495968024728</v>
      </c>
      <c r="AI73" s="183">
        <f t="shared" ref="AI73:AI83" si="55">+AG73/AF73</f>
        <v>0.40267073078903604</v>
      </c>
      <c r="AJ73" s="184">
        <f>SUM(AJ74:AJ77)</f>
        <v>137079.4867792</v>
      </c>
      <c r="AK73" s="184">
        <f>SUM(AK74:AK77)</f>
        <v>-79884.206844839995</v>
      </c>
      <c r="AL73" s="172" t="e">
        <f>HLOOKUP((HLOOKUP($W$1,#REF!,1,FALSE)),#REF!,#REF!,FALSE)</f>
        <v>#REF!</v>
      </c>
      <c r="AM73" s="324">
        <f>SUM(AM74:AM78)</f>
        <v>50100.502635289995</v>
      </c>
      <c r="AN73" s="182">
        <f t="shared" ref="AN73:AN83" si="56">+AM73/AD73</f>
        <v>0.33060451607368507</v>
      </c>
    </row>
    <row r="74" spans="1:40" ht="21.75" customHeight="1">
      <c r="A74" s="180"/>
      <c r="B74" s="180" t="s">
        <v>160</v>
      </c>
      <c r="C74" s="223" t="s">
        <v>161</v>
      </c>
      <c r="D74" s="180" t="s">
        <v>142</v>
      </c>
      <c r="E74" s="180" t="s">
        <v>143</v>
      </c>
      <c r="F74" s="180">
        <v>1</v>
      </c>
      <c r="G74" s="180" t="s">
        <v>142</v>
      </c>
      <c r="H74" s="180" t="s">
        <v>142</v>
      </c>
      <c r="I74" s="180" t="s">
        <v>142</v>
      </c>
      <c r="J74" s="180" t="s">
        <v>142</v>
      </c>
      <c r="K74" s="180" t="s">
        <v>142</v>
      </c>
      <c r="L74" s="180" t="s">
        <v>142</v>
      </c>
      <c r="M74" s="180" t="s">
        <v>142</v>
      </c>
      <c r="N74" s="180" t="s">
        <v>142</v>
      </c>
      <c r="O74" s="180" t="s">
        <v>142</v>
      </c>
      <c r="P74" s="180"/>
      <c r="Q74" s="180"/>
      <c r="R74" s="180"/>
      <c r="S74" s="180"/>
      <c r="T74" s="173" t="s">
        <v>186</v>
      </c>
      <c r="U74" s="396"/>
      <c r="V74" s="174" t="s">
        <v>186</v>
      </c>
      <c r="W74" s="325">
        <f>(+SUMIFS('[1]SIIF 30 de Abril de 2023'!$P$4:$P$749,'[1]SIIF 30 de Abril de 2023'!$A$4:$A$749,$B74,'[1]SIIF 30 de Abril de 2023'!$B$4:$B$749,$C74,'[1]SIIF 30 de Abril de 2023'!$C$4:$C$749,$D74,'[1]SIIF 30 de Abril de 2023'!$D$4:$D$749,$E74,'[1]SIIF 30 de Abril de 2023'!$E$4:$E$749,$F74,'[1]SIIF 30 de Abril de 2023'!$F$4:$F$749,$G74,'[1]SIIF 30 de Abril de 2023'!$G$4:$G$749,$H74,'[1]SIIF 30 de Abril de 2023'!$H$4:$H$749,$I74,'[1]SIIF 30 de Abril de 2023'!$I$4:$I$749,$J74,'[1]SIIF 30 de Abril de 2023'!$J$4:$J$749,$K74,'[1]SIIF 30 de Abril de 2023'!$K$4:$K$749,$L74,'[1]SIIF 30 de Abril de 2023'!$L$4:$L$749,$M74,'[1]SIIF 30 de Abril de 2023'!$M$4:$M$749,$N74,'[1]SIIF 30 de Abril de 2023'!$N$4:$N$749,$O74)/1000000)</f>
        <v>32710.400000000001</v>
      </c>
      <c r="X74" s="325">
        <v>0</v>
      </c>
      <c r="Y74" s="323">
        <f>(+SUMIFS('[1]SIIF 30 de Abril de 2023'!$R$4:$R$749,'[1]SIIF 30 de Abril de 2023'!$A$4:$A$749,$B74,'[1]SIIF 30 de Abril de 2023'!$B$4:$B$749,$C74,'[1]SIIF 30 de Abril de 2023'!$C$4:$C$749,$D74,'[1]SIIF 30 de Abril de 2023'!$D$4:$D$749,$E74,'[1]SIIF 30 de Abril de 2023'!$E$4:$E$749,$F74,'[1]SIIF 30 de Abril de 2023'!$F$4:$F$749,$G74,'[1]SIIF 30 de Abril de 2023'!$G$4:$G$749,$H74,'[1]SIIF 30 de Abril de 2023'!$H$4:$H$749,$I74,'[1]SIIF 30 de Abril de 2023'!$I$4:$I$749,$J74,'[1]SIIF 30 de Abril de 2023'!$J$4:$J$749,$K74,'[1]SIIF 30 de Abril de 2023'!$K$4:$K$749,$L74,'[1]SIIF 30 de Abril de 2023'!$L$4:$L$749,$M74,'[1]SIIF 30 de Abril de 2023'!$M$4:$M$749,$N74,'[1]SIIF 30 de Abril de 2023'!$N$4:$N$749,$O74)/1000000)</f>
        <v>0</v>
      </c>
      <c r="Z74" s="322"/>
      <c r="AA74" s="323">
        <f>(+SUMIFS('[1]SIIF 30 de Abril de 2023'!$Q$4:$Q$749,'[1]SIIF 30 de Abril de 2023'!$A$4:$A$749,$B74,'[1]SIIF 30 de Abril de 2023'!$B$4:$B$749,$C74,'[1]SIIF 30 de Abril de 2023'!$C$4:$C$749,$D74,'[1]SIIF 30 de Abril de 2023'!$D$4:$D$749,$E74,'[1]SIIF 30 de Abril de 2023'!$E$4:$E$749,$F74,'[1]SIIF 30 de Abril de 2023'!$F$4:$F$749,$G74,'[1]SIIF 30 de Abril de 2023'!$G$4:$G$749,$H74,'[1]SIIF 30 de Abril de 2023'!$H$4:$H$749,$I74,'[1]SIIF 30 de Abril de 2023'!$I$4:$I$749,$J74,'[1]SIIF 30 de Abril de 2023'!$J$4:$J$749,$K74,'[1]SIIF 30 de Abril de 2023'!$K$4:$K$749,$L74,'[1]SIIF 30 de Abril de 2023'!$L$4:$L$749,$M74,'[1]SIIF 30 de Abril de 2023'!$M$4:$M$749,$N74,'[1]SIIF 30 de Abril de 2023'!$N$4:$N$749,$O74)/1000000)</f>
        <v>0</v>
      </c>
      <c r="AB74" s="323"/>
      <c r="AC74" s="322"/>
      <c r="AD74" s="323">
        <f>W74-Y74+AA74</f>
        <v>32710.400000000001</v>
      </c>
      <c r="AE74" s="325">
        <f>(+SUMIFS('[1]SIIF 30 de Abril de 2023'!$T$4:$T$749,'[1]SIIF 30 de Abril de 2023'!$A$4:$A$749,$B74,'[1]SIIF 30 de Abril de 2023'!$B$4:$B$749,$C74,'[1]SIIF 30 de Abril de 2023'!$C$4:$C$749,$D74,'[1]SIIF 30 de Abril de 2023'!$D$4:$D$749,$E74,'[1]SIIF 30 de Abril de 2023'!$E$4:$E$749,$F74,'[1]SIIF 30 de Abril de 2023'!$F$4:$F$749,$G74,'[1]SIIF 30 de Abril de 2023'!$G$4:$G$749,$H74,'[1]SIIF 30 de Abril de 2023'!$H$4:$H$749,$I74,'[1]SIIF 30 de Abril de 2023'!$I$4:$I$749,$J74,'[1]SIIF 30 de Abril de 2023'!$J$4:$J$749,$K74,'[1]SIIF 30 de Abril de 2023'!$K$4:$K$749,$L74,'[1]SIIF 30 de Abril de 2023'!$L$4:$L$749,$M74,'[1]SIIF 30 de Abril de 2023'!$M$4:$M$749,$N74,'[1]SIIF 30 de Abril de 2023'!$N$4:$N$749,$O74)/1000000)</f>
        <v>0</v>
      </c>
      <c r="AF74" s="323">
        <f>AD74-AE74</f>
        <v>32710.400000000001</v>
      </c>
      <c r="AG74" s="325">
        <f>+SUMIFS('[1]SIIF 30 de Abril de 2023'!$W$4:$W$749,'[1]SIIF 30 de Abril de 2023'!$A$4:$A$749,$B74,'[1]SIIF 30 de Abril de 2023'!$B$4:$B$749,$C74,'[1]SIIF 30 de Abril de 2023'!$C$4:$C$749,$D74,'[1]SIIF 30 de Abril de 2023'!$D$4:$D$749,$E74,'[1]SIIF 30 de Abril de 2023'!$E$4:$E$749,$F74,'[1]SIIF 30 de Abril de 2023'!$F$4:$F$749,$G74,'[1]SIIF 30 de Abril de 2023'!$G$4:$G$749,$H74,'[1]SIIF 30 de Abril de 2023'!$H$4:$H$749,$I74,'[1]SIIF 30 de Abril de 2023'!$I$4:$I$749,$J74,'[1]SIIF 30 de Abril de 2023'!$J$4:$J$749,$K74,'[1]SIIF 30 de Abril de 2023'!$K$4:$K$749,$L74,'[1]SIIF 30 de Abril de 2023'!$L$4:$L$749,$M74,'[1]SIIF 30 de Abril de 2023'!$M$4:$M$749,$N74,'[1]SIIF 30 de Abril de 2023'!$N$4:$N$749,$O74)/1000000</f>
        <v>9285.0854199500009</v>
      </c>
      <c r="AH74" s="175">
        <f t="shared" si="54"/>
        <v>0.28385728758896256</v>
      </c>
      <c r="AI74" s="183">
        <f t="shared" si="55"/>
        <v>0.28385728758896256</v>
      </c>
      <c r="AJ74" s="186">
        <f>+SUMIFS('[1]Cierre Mes Anterior'!$W$4:$W$773,'[1]Cierre Mes Anterior'!$A$4:$A$773,$B74,'[1]Cierre Mes Anterior'!$B$4:$B$773,$C74,'[1]Cierre Mes Anterior'!$C$4:$C$773,$D74,'[1]Cierre Mes Anterior'!$D$4:$D$773,$E74,'[1]Cierre Mes Anterior'!$E$4:$E$773,$F74,'[1]Cierre Mes Anterior'!$F$4:$F$773,$G74,'[1]Cierre Mes Anterior'!$G$4:$G$773,$H74,'[1]Cierre Mes Anterior'!$H$4:$H$773,$I74,'[1]Cierre Mes Anterior'!$I$4:$I$773,$J74,'[1]Cierre Mes Anterior'!$J$4:$J$773,$K74,'[1]Cierre Mes Anterior'!$K$4:$K$773,$L74,'[1]Cierre Mes Anterior'!$L$4:$L$773,$M74,'[1]Cierre Mes Anterior'!$M$4:$M$773,$N74,'[1]Cierre Mes Anterior'!$N$4:$N$773,$O74)/1000000</f>
        <v>31365.39798573</v>
      </c>
      <c r="AK74" s="176">
        <f>+AG74-AJ74</f>
        <v>-22080.312565779997</v>
      </c>
      <c r="AL74" s="172" t="e">
        <f>HLOOKUP((HLOOKUP($W$1,#REF!,1,FALSE)),#REF!,#REF!,FALSE)</f>
        <v>#REF!</v>
      </c>
      <c r="AM74" s="323">
        <f>+SUMIFS('[1]SIIF 30 de Abril de 2023'!$X$4:$X$749,'[1]SIIF 30 de Abril de 2023'!$A$4:$A$749,$B74,'[1]SIIF 30 de Abril de 2023'!$B$4:$B$749,$C74,'[1]SIIF 30 de Abril de 2023'!$C$4:$C$749,$D74,'[1]SIIF 30 de Abril de 2023'!$D$4:$D$749,$E74,'[1]SIIF 30 de Abril de 2023'!$E$4:$E$749,$F74,'[1]SIIF 30 de Abril de 2023'!$F$4:$F$749,$G74,'[1]SIIF 30 de Abril de 2023'!$G$4:$G$749,$H74,'[1]SIIF 30 de Abril de 2023'!$H$4:$H$749,$I74,'[1]SIIF 30 de Abril de 2023'!$I$4:$I$749,$J74,'[1]SIIF 30 de Abril de 2023'!$J$4:$J$749,$K74,'[1]SIIF 30 de Abril de 2023'!$K$4:$K$749,$L74,'[1]SIIF 30 de Abril de 2023'!$L$4:$L$749,$M74,'[1]SIIF 30 de Abril de 2023'!$M$4:$M$749,$N74,'[1]SIIF 30 de Abril de 2023'!$N$4:$N$749,$O74)/1000000</f>
        <v>9284.947841950001</v>
      </c>
      <c r="AN74" s="177">
        <f t="shared" si="56"/>
        <v>0.28385308164834427</v>
      </c>
    </row>
    <row r="75" spans="1:40" ht="21.75" customHeight="1">
      <c r="A75" s="180"/>
      <c r="B75" s="180" t="s">
        <v>160</v>
      </c>
      <c r="C75" s="223" t="s">
        <v>161</v>
      </c>
      <c r="D75" s="180" t="s">
        <v>142</v>
      </c>
      <c r="E75" s="180" t="s">
        <v>143</v>
      </c>
      <c r="F75" s="180">
        <v>2</v>
      </c>
      <c r="G75" s="180" t="s">
        <v>142</v>
      </c>
      <c r="H75" s="180" t="s">
        <v>142</v>
      </c>
      <c r="I75" s="180" t="s">
        <v>142</v>
      </c>
      <c r="J75" s="180" t="s">
        <v>142</v>
      </c>
      <c r="K75" s="180" t="s">
        <v>142</v>
      </c>
      <c r="L75" s="180" t="s">
        <v>142</v>
      </c>
      <c r="M75" s="180" t="s">
        <v>142</v>
      </c>
      <c r="N75" s="180" t="s">
        <v>142</v>
      </c>
      <c r="O75" s="180" t="s">
        <v>142</v>
      </c>
      <c r="P75" s="180"/>
      <c r="Q75" s="180"/>
      <c r="R75" s="180"/>
      <c r="S75" s="180"/>
      <c r="T75" s="173" t="s">
        <v>146</v>
      </c>
      <c r="U75" s="396"/>
      <c r="V75" s="174" t="s">
        <v>146</v>
      </c>
      <c r="W75" s="325">
        <f>(+SUMIFS('[1]SIIF 30 de Abril de 2023'!$P$4:$P$749,'[1]SIIF 30 de Abril de 2023'!$A$4:$A$749,$B75,'[1]SIIF 30 de Abril de 2023'!$B$4:$B$749,$C75,'[1]SIIF 30 de Abril de 2023'!$C$4:$C$749,$D75,'[1]SIIF 30 de Abril de 2023'!$D$4:$D$749,$E75,'[1]SIIF 30 de Abril de 2023'!$E$4:$E$749,$F75,'[1]SIIF 30 de Abril de 2023'!$F$4:$F$749,$G75,'[1]SIIF 30 de Abril de 2023'!$G$4:$G$749,$H75,'[1]SIIF 30 de Abril de 2023'!$H$4:$H$749,$I75,'[1]SIIF 30 de Abril de 2023'!$I$4:$I$749,$J75,'[1]SIIF 30 de Abril de 2023'!$J$4:$J$749,$K75,'[1]SIIF 30 de Abril de 2023'!$K$4:$K$749,$L75,'[1]SIIF 30 de Abril de 2023'!$L$4:$L$749,$M75,'[1]SIIF 30 de Abril de 2023'!$M$4:$M$749,$N75,'[1]SIIF 30 de Abril de 2023'!$N$4:$N$749,$O75)/1000000)</f>
        <v>5054.5</v>
      </c>
      <c r="X75" s="325">
        <v>0</v>
      </c>
      <c r="Y75" s="323">
        <f>(+SUMIFS('[1]SIIF 30 de Abril de 2023'!$R$4:$R$749,'[1]SIIF 30 de Abril de 2023'!$A$4:$A$749,$B75,'[1]SIIF 30 de Abril de 2023'!$B$4:$B$749,$C75,'[1]SIIF 30 de Abril de 2023'!$C$4:$C$749,$D75,'[1]SIIF 30 de Abril de 2023'!$D$4:$D$749,$E75,'[1]SIIF 30 de Abril de 2023'!$E$4:$E$749,$F75,'[1]SIIF 30 de Abril de 2023'!$F$4:$F$749,$G75,'[1]SIIF 30 de Abril de 2023'!$G$4:$G$749,$H75,'[1]SIIF 30 de Abril de 2023'!$H$4:$H$749,$I75,'[1]SIIF 30 de Abril de 2023'!$I$4:$I$749,$J75,'[1]SIIF 30 de Abril de 2023'!$J$4:$J$749,$K75,'[1]SIIF 30 de Abril de 2023'!$K$4:$K$749,$L75,'[1]SIIF 30 de Abril de 2023'!$L$4:$L$749,$M75,'[1]SIIF 30 de Abril de 2023'!$M$4:$M$749,$N75,'[1]SIIF 30 de Abril de 2023'!$N$4:$N$749,$O75)/1000000)</f>
        <v>0</v>
      </c>
      <c r="Z75" s="322"/>
      <c r="AA75" s="323">
        <f>(+SUMIFS('[1]SIIF 30 de Abril de 2023'!$Q$4:$Q$749,'[1]SIIF 30 de Abril de 2023'!$A$4:$A$749,$B75,'[1]SIIF 30 de Abril de 2023'!$B$4:$B$749,$C75,'[1]SIIF 30 de Abril de 2023'!$C$4:$C$749,$D75,'[1]SIIF 30 de Abril de 2023'!$D$4:$D$749,$E75,'[1]SIIF 30 de Abril de 2023'!$E$4:$E$749,$F75,'[1]SIIF 30 de Abril de 2023'!$F$4:$F$749,$G75,'[1]SIIF 30 de Abril de 2023'!$G$4:$G$749,$H75,'[1]SIIF 30 de Abril de 2023'!$H$4:$H$749,$I75,'[1]SIIF 30 de Abril de 2023'!$I$4:$I$749,$J75,'[1]SIIF 30 de Abril de 2023'!$J$4:$J$749,$K75,'[1]SIIF 30 de Abril de 2023'!$K$4:$K$749,$L75,'[1]SIIF 30 de Abril de 2023'!$L$4:$L$749,$M75,'[1]SIIF 30 de Abril de 2023'!$M$4:$M$749,$N75,'[1]SIIF 30 de Abril de 2023'!$N$4:$N$749,$O75)/1000000)</f>
        <v>0</v>
      </c>
      <c r="AB75" s="325"/>
      <c r="AC75" s="322"/>
      <c r="AD75" s="323">
        <f>W75-Y75+AA75</f>
        <v>5054.5</v>
      </c>
      <c r="AE75" s="325">
        <f>(+SUMIFS('[1]SIIF 30 de Abril de 2023'!$T$4:$T$749,'[1]SIIF 30 de Abril de 2023'!$A$4:$A$749,$B75,'[1]SIIF 30 de Abril de 2023'!$B$4:$B$749,$C75,'[1]SIIF 30 de Abril de 2023'!$C$4:$C$749,$D75,'[1]SIIF 30 de Abril de 2023'!$D$4:$D$749,$E75,'[1]SIIF 30 de Abril de 2023'!$E$4:$E$749,$F75,'[1]SIIF 30 de Abril de 2023'!$F$4:$F$749,$G75,'[1]SIIF 30 de Abril de 2023'!$G$4:$G$749,$H75,'[1]SIIF 30 de Abril de 2023'!$H$4:$H$749,$I75,'[1]SIIF 30 de Abril de 2023'!$I$4:$I$749,$J75,'[1]SIIF 30 de Abril de 2023'!$J$4:$J$749,$K75,'[1]SIIF 30 de Abril de 2023'!$K$4:$K$749,$L75,'[1]SIIF 30 de Abril de 2023'!$L$4:$L$749,$M75,'[1]SIIF 30 de Abril de 2023'!$M$4:$M$749,$N75,'[1]SIIF 30 de Abril de 2023'!$N$4:$N$749,$O75)/1000000)</f>
        <v>0</v>
      </c>
      <c r="AF75" s="323">
        <f>AD75-AE75</f>
        <v>5054.5</v>
      </c>
      <c r="AG75" s="325">
        <f>+SUMIFS('[1]SIIF 30 de Abril de 2023'!$W$4:$W$749,'[1]SIIF 30 de Abril de 2023'!$A$4:$A$749,$B75,'[1]SIIF 30 de Abril de 2023'!$B$4:$B$749,$C75,'[1]SIIF 30 de Abril de 2023'!$C$4:$C$749,$D75,'[1]SIIF 30 de Abril de 2023'!$D$4:$D$749,$E75,'[1]SIIF 30 de Abril de 2023'!$E$4:$E$749,$F75,'[1]SIIF 30 de Abril de 2023'!$F$4:$F$749,$G75,'[1]SIIF 30 de Abril de 2023'!$G$4:$G$749,$H75,'[1]SIIF 30 de Abril de 2023'!$H$4:$H$749,$I75,'[1]SIIF 30 de Abril de 2023'!$I$4:$I$749,$J75,'[1]SIIF 30 de Abril de 2023'!$J$4:$J$749,$K75,'[1]SIIF 30 de Abril de 2023'!$K$4:$K$749,$L75,'[1]SIIF 30 de Abril de 2023'!$L$4:$L$749,$M75,'[1]SIIF 30 de Abril de 2023'!$M$4:$M$749,$N75,'[1]SIIF 30 de Abril de 2023'!$N$4:$N$749,$O75)/1000000</f>
        <v>3209.5153890300003</v>
      </c>
      <c r="AH75" s="175">
        <f t="shared" si="54"/>
        <v>0.63498177644277387</v>
      </c>
      <c r="AI75" s="183">
        <f t="shared" si="55"/>
        <v>0.63498177644277387</v>
      </c>
      <c r="AJ75" s="186">
        <f>+SUMIFS('[1]Cierre Mes Anterior'!$W$4:$W$773,'[1]Cierre Mes Anterior'!$A$4:$A$773,$B75,'[1]Cierre Mes Anterior'!$B$4:$B$773,$C75,'[1]Cierre Mes Anterior'!$C$4:$C$773,$D75,'[1]Cierre Mes Anterior'!$D$4:$D$773,$E75,'[1]Cierre Mes Anterior'!$E$4:$E$773,$F75,'[1]Cierre Mes Anterior'!$F$4:$F$773,$G75,'[1]Cierre Mes Anterior'!$G$4:$G$773,$H75,'[1]Cierre Mes Anterior'!$H$4:$H$773,$I75,'[1]Cierre Mes Anterior'!$I$4:$I$773,$J75,'[1]Cierre Mes Anterior'!$J$4:$J$773,$K75,'[1]Cierre Mes Anterior'!$K$4:$K$773,$L75,'[1]Cierre Mes Anterior'!$L$4:$L$773,$M75,'[1]Cierre Mes Anterior'!$M$4:$M$773,$N75,'[1]Cierre Mes Anterior'!$N$4:$N$773,$O75)/1000000</f>
        <v>4688.8524493800005</v>
      </c>
      <c r="AK75" s="176">
        <f>+AG75-AJ75</f>
        <v>-1479.3370603500002</v>
      </c>
      <c r="AL75" s="172" t="e">
        <f>HLOOKUP((HLOOKUP($W$1,#REF!,1,FALSE)),#REF!,#REF!,FALSE)</f>
        <v>#REF!</v>
      </c>
      <c r="AM75" s="323">
        <f>+SUMIFS('[1]SIIF 30 de Abril de 2023'!$X$4:$X$749,'[1]SIIF 30 de Abril de 2023'!$A$4:$A$749,$B75,'[1]SIIF 30 de Abril de 2023'!$B$4:$B$749,$C75,'[1]SIIF 30 de Abril de 2023'!$C$4:$C$749,$D75,'[1]SIIF 30 de Abril de 2023'!$D$4:$D$749,$E75,'[1]SIIF 30 de Abril de 2023'!$E$4:$E$749,$F75,'[1]SIIF 30 de Abril de 2023'!$F$4:$F$749,$G75,'[1]SIIF 30 de Abril de 2023'!$G$4:$G$749,$H75,'[1]SIIF 30 de Abril de 2023'!$H$4:$H$749,$I75,'[1]SIIF 30 de Abril de 2023'!$I$4:$I$749,$J75,'[1]SIIF 30 de Abril de 2023'!$J$4:$J$749,$K75,'[1]SIIF 30 de Abril de 2023'!$K$4:$K$749,$L75,'[1]SIIF 30 de Abril de 2023'!$L$4:$L$749,$M75,'[1]SIIF 30 de Abril de 2023'!$M$4:$M$749,$N75,'[1]SIIF 30 de Abril de 2023'!$N$4:$N$749,$O75)/1000000</f>
        <v>1217.2744359600001</v>
      </c>
      <c r="AN75" s="177">
        <f t="shared" si="56"/>
        <v>0.24082984191512516</v>
      </c>
    </row>
    <row r="76" spans="1:40" ht="18.75" customHeight="1">
      <c r="A76" s="180"/>
      <c r="B76" s="180" t="s">
        <v>160</v>
      </c>
      <c r="C76" s="223" t="s">
        <v>161</v>
      </c>
      <c r="D76" s="180" t="s">
        <v>142</v>
      </c>
      <c r="E76" s="180" t="s">
        <v>143</v>
      </c>
      <c r="F76" s="180">
        <v>3</v>
      </c>
      <c r="G76" s="180" t="s">
        <v>142</v>
      </c>
      <c r="H76" s="180" t="s">
        <v>142</v>
      </c>
      <c r="I76" s="180" t="s">
        <v>142</v>
      </c>
      <c r="J76" s="180" t="s">
        <v>142</v>
      </c>
      <c r="K76" s="180" t="s">
        <v>142</v>
      </c>
      <c r="L76" s="180" t="s">
        <v>142</v>
      </c>
      <c r="M76" s="180" t="s">
        <v>142</v>
      </c>
      <c r="N76" s="180" t="s">
        <v>142</v>
      </c>
      <c r="O76" s="180" t="s">
        <v>142</v>
      </c>
      <c r="P76" s="180"/>
      <c r="Q76" s="180"/>
      <c r="R76" s="180"/>
      <c r="S76" s="180"/>
      <c r="T76" s="173" t="s">
        <v>147</v>
      </c>
      <c r="U76" s="396"/>
      <c r="V76" s="174" t="s">
        <v>147</v>
      </c>
      <c r="W76" s="325">
        <f>(+SUMIFS('[1]SIIF 30 de Abril de 2023'!$P$4:$P$749,'[1]SIIF 30 de Abril de 2023'!$A$4:$A$749,$B76,'[1]SIIF 30 de Abril de 2023'!$B$4:$B$749,$C76,'[1]SIIF 30 de Abril de 2023'!$C$4:$C$749,$D76,'[1]SIIF 30 de Abril de 2023'!$D$4:$D$749,$E76,'[1]SIIF 30 de Abril de 2023'!$E$4:$E$749,$F76,'[1]SIIF 30 de Abril de 2023'!$F$4:$F$749,$G76,'[1]SIIF 30 de Abril de 2023'!$G$4:$G$749,$H76,'[1]SIIF 30 de Abril de 2023'!$H$4:$H$749,$I76,'[1]SIIF 30 de Abril de 2023'!$I$4:$I$749,$J76,'[1]SIIF 30 de Abril de 2023'!$J$4:$J$749,$K76,'[1]SIIF 30 de Abril de 2023'!$K$4:$K$749,$L76,'[1]SIIF 30 de Abril de 2023'!$L$4:$L$749,$M76,'[1]SIIF 30 de Abril de 2023'!$M$4:$M$749,$N76,'[1]SIIF 30 de Abril de 2023'!$N$4:$N$749,$O76)/1000000)</f>
        <v>101612.6</v>
      </c>
      <c r="X76" s="325">
        <v>0</v>
      </c>
      <c r="Y76" s="323">
        <f>(+SUMIFS('[1]SIIF 30 de Abril de 2023'!$R$4:$R$749,'[1]SIIF 30 de Abril de 2023'!$A$4:$A$749,$B76,'[1]SIIF 30 de Abril de 2023'!$B$4:$B$749,$C76,'[1]SIIF 30 de Abril de 2023'!$C$4:$C$749,$D76,'[1]SIIF 30 de Abril de 2023'!$D$4:$D$749,$E76,'[1]SIIF 30 de Abril de 2023'!$E$4:$E$749,$F76,'[1]SIIF 30 de Abril de 2023'!$F$4:$F$749,$G76,'[1]SIIF 30 de Abril de 2023'!$G$4:$G$749,$H76,'[1]SIIF 30 de Abril de 2023'!$H$4:$H$749,$I76,'[1]SIIF 30 de Abril de 2023'!$I$4:$I$749,$J76,'[1]SIIF 30 de Abril de 2023'!$J$4:$J$749,$K76,'[1]SIIF 30 de Abril de 2023'!$K$4:$K$749,$L76,'[1]SIIF 30 de Abril de 2023'!$L$4:$L$749,$M76,'[1]SIIF 30 de Abril de 2023'!$M$4:$M$749,$N76,'[1]SIIF 30 de Abril de 2023'!$N$4:$N$749,$O76)/1000000)</f>
        <v>0</v>
      </c>
      <c r="Z76" s="322"/>
      <c r="AA76" s="323">
        <f>(+SUMIFS('[1]SIIF 30 de Abril de 2023'!$Q$4:$Q$749,'[1]SIIF 30 de Abril de 2023'!$A$4:$A$749,$B76,'[1]SIIF 30 de Abril de 2023'!$B$4:$B$749,$C76,'[1]SIIF 30 de Abril de 2023'!$C$4:$C$749,$D76,'[1]SIIF 30 de Abril de 2023'!$D$4:$D$749,$E76,'[1]SIIF 30 de Abril de 2023'!$E$4:$E$749,$F76,'[1]SIIF 30 de Abril de 2023'!$F$4:$F$749,$G76,'[1]SIIF 30 de Abril de 2023'!$G$4:$G$749,$H76,'[1]SIIF 30 de Abril de 2023'!$H$4:$H$749,$I76,'[1]SIIF 30 de Abril de 2023'!$I$4:$I$749,$J76,'[1]SIIF 30 de Abril de 2023'!$J$4:$J$749,$K76,'[1]SIIF 30 de Abril de 2023'!$K$4:$K$749,$L76,'[1]SIIF 30 de Abril de 2023'!$L$4:$L$749,$M76,'[1]SIIF 30 de Abril de 2023'!$M$4:$M$749,$N76,'[1]SIIF 30 de Abril de 2023'!$N$4:$N$749,$O76)/1000000)</f>
        <v>0</v>
      </c>
      <c r="AB76" s="325"/>
      <c r="AC76" s="322"/>
      <c r="AD76" s="323">
        <f>W76-Y76+AA76</f>
        <v>101612.6</v>
      </c>
      <c r="AE76" s="325">
        <f>(+SUMIFS('[1]SIIF 30 de Abril de 2023'!$T$4:$T$749,'[1]SIIF 30 de Abril de 2023'!$A$4:$A$749,$B76,'[1]SIIF 30 de Abril de 2023'!$B$4:$B$749,$C76,'[1]SIIF 30 de Abril de 2023'!$C$4:$C$749,$D76,'[1]SIIF 30 de Abril de 2023'!$D$4:$D$749,$E76,'[1]SIIF 30 de Abril de 2023'!$E$4:$E$749,$F76,'[1]SIIF 30 de Abril de 2023'!$F$4:$F$749,$G76,'[1]SIIF 30 de Abril de 2023'!$G$4:$G$749,$H76,'[1]SIIF 30 de Abril de 2023'!$H$4:$H$749,$I76,'[1]SIIF 30 de Abril de 2023'!$I$4:$I$749,$J76,'[1]SIIF 30 de Abril de 2023'!$J$4:$J$749,$K76,'[1]SIIF 30 de Abril de 2023'!$K$4:$K$749,$L76,'[1]SIIF 30 de Abril de 2023'!$L$4:$L$749,$M76,'[1]SIIF 30 de Abril de 2023'!$M$4:$M$749,$N76,'[1]SIIF 30 de Abril de 2023'!$N$4:$N$749,$O76)/1000000)</f>
        <v>5000</v>
      </c>
      <c r="AF76" s="323">
        <f>AD76-AE76</f>
        <v>96612.6</v>
      </c>
      <c r="AG76" s="325">
        <f>+SUMIFS('[1]SIIF 30 de Abril de 2023'!$W$4:$W$749,'[1]SIIF 30 de Abril de 2023'!$A$4:$A$749,$B76,'[1]SIIF 30 de Abril de 2023'!$B$4:$B$749,$C76,'[1]SIIF 30 de Abril de 2023'!$C$4:$C$749,$D76,'[1]SIIF 30 de Abril de 2023'!$D$4:$D$749,$E76,'[1]SIIF 30 de Abril de 2023'!$E$4:$E$749,$F76,'[1]SIIF 30 de Abril de 2023'!$F$4:$F$749,$G76,'[1]SIIF 30 de Abril de 2023'!$G$4:$G$749,$H76,'[1]SIIF 30 de Abril de 2023'!$H$4:$H$749,$I76,'[1]SIIF 30 de Abril de 2023'!$I$4:$I$749,$J76,'[1]SIIF 30 de Abril de 2023'!$J$4:$J$749,$K76,'[1]SIIF 30 de Abril de 2023'!$K$4:$K$749,$L76,'[1]SIIF 30 de Abril de 2023'!$L$4:$L$749,$M76,'[1]SIIF 30 de Abril de 2023'!$M$4:$M$749,$N76,'[1]SIIF 30 de Abril de 2023'!$N$4:$N$749,$O76)/1000000</f>
        <v>44700.679125379997</v>
      </c>
      <c r="AH76" s="175">
        <f t="shared" si="54"/>
        <v>0.43991275811641462</v>
      </c>
      <c r="AI76" s="183">
        <f t="shared" si="55"/>
        <v>0.46267960002504843</v>
      </c>
      <c r="AJ76" s="186">
        <f>+SUMIFS('[1]Cierre Mes Anterior'!$W$4:$W$773,'[1]Cierre Mes Anterior'!$A$4:$A$773,$B76,'[1]Cierre Mes Anterior'!$B$4:$B$773,$C76,'[1]Cierre Mes Anterior'!$C$4:$C$773,$D76,'[1]Cierre Mes Anterior'!$D$4:$D$773,$E76,'[1]Cierre Mes Anterior'!$E$4:$E$773,$F76,'[1]Cierre Mes Anterior'!$F$4:$F$773,$G76,'[1]Cierre Mes Anterior'!$G$4:$G$773,$H76,'[1]Cierre Mes Anterior'!$H$4:$H$773,$I76,'[1]Cierre Mes Anterior'!$I$4:$I$773,$J76,'[1]Cierre Mes Anterior'!$J$4:$J$773,$K76,'[1]Cierre Mes Anterior'!$K$4:$K$773,$L76,'[1]Cierre Mes Anterior'!$L$4:$L$773,$M76,'[1]Cierre Mes Anterior'!$M$4:$M$773,$N76,'[1]Cierre Mes Anterior'!$N$4:$N$773,$O76)/1000000</f>
        <v>101025.23634408999</v>
      </c>
      <c r="AK76" s="176">
        <f>+AG76-AJ76</f>
        <v>-56324.557218709997</v>
      </c>
      <c r="AL76" s="172" t="e">
        <f>HLOOKUP((HLOOKUP($W$1,#REF!,1,FALSE)),#REF!,#REF!,FALSE)</f>
        <v>#REF!</v>
      </c>
      <c r="AM76" s="323">
        <f>+SUMIFS('[1]SIIF 30 de Abril de 2023'!$X$4:$X$749,'[1]SIIF 30 de Abril de 2023'!$A$4:$A$749,$B76,'[1]SIIF 30 de Abril de 2023'!$B$4:$B$749,$C76,'[1]SIIF 30 de Abril de 2023'!$C$4:$C$749,$D76,'[1]SIIF 30 de Abril de 2023'!$D$4:$D$749,$E76,'[1]SIIF 30 de Abril de 2023'!$E$4:$E$749,$F76,'[1]SIIF 30 de Abril de 2023'!$F$4:$F$749,$G76,'[1]SIIF 30 de Abril de 2023'!$G$4:$G$749,$H76,'[1]SIIF 30 de Abril de 2023'!$H$4:$H$749,$I76,'[1]SIIF 30 de Abril de 2023'!$I$4:$I$749,$J76,'[1]SIIF 30 de Abril de 2023'!$J$4:$J$749,$K76,'[1]SIIF 30 de Abril de 2023'!$K$4:$K$749,$L76,'[1]SIIF 30 de Abril de 2023'!$L$4:$L$749,$M76,'[1]SIIF 30 de Abril de 2023'!$M$4:$M$749,$N76,'[1]SIIF 30 de Abril de 2023'!$N$4:$N$749,$O76)/1000000</f>
        <v>37785.345793379995</v>
      </c>
      <c r="AN76" s="177">
        <f t="shared" si="56"/>
        <v>0.37185689366653341</v>
      </c>
    </row>
    <row r="77" spans="1:40" ht="21" customHeight="1">
      <c r="A77" s="180"/>
      <c r="B77" s="180" t="s">
        <v>160</v>
      </c>
      <c r="C77" s="180" t="s">
        <v>161</v>
      </c>
      <c r="D77" s="180" t="s">
        <v>142</v>
      </c>
      <c r="E77" s="180" t="s">
        <v>143</v>
      </c>
      <c r="F77" s="180">
        <v>5</v>
      </c>
      <c r="G77" s="180" t="s">
        <v>142</v>
      </c>
      <c r="H77" s="180" t="s">
        <v>142</v>
      </c>
      <c r="I77" s="180" t="s">
        <v>142</v>
      </c>
      <c r="J77" s="180" t="s">
        <v>142</v>
      </c>
      <c r="K77" s="180" t="s">
        <v>142</v>
      </c>
      <c r="L77" s="180" t="s">
        <v>142</v>
      </c>
      <c r="M77" s="180" t="s">
        <v>142</v>
      </c>
      <c r="N77" s="180" t="s">
        <v>142</v>
      </c>
      <c r="O77" s="180" t="s">
        <v>142</v>
      </c>
      <c r="P77" s="180"/>
      <c r="Q77" s="180"/>
      <c r="R77" s="180"/>
      <c r="S77" s="180"/>
      <c r="T77" s="173" t="s">
        <v>148</v>
      </c>
      <c r="U77" s="396"/>
      <c r="V77" s="174" t="s">
        <v>148</v>
      </c>
      <c r="W77" s="325">
        <f>(+SUMIFS('[1]SIIF 30 de Abril de 2023'!$S$4:$S$749,'[1]SIIF 30 de Abril de 2023'!$A$4:$A$749,$B77,'[1]SIIF 30 de Abril de 2023'!$B$4:$B$749,$C77,'[1]SIIF 30 de Abril de 2023'!$C$4:$C$749,$D77,'[1]SIIF 30 de Abril de 2023'!$D$4:$D$749,$E77,'[1]SIIF 30 de Abril de 2023'!$E$4:$E$749,$F77,'[1]SIIF 30 de Abril de 2023'!$F$4:$F$749,$G77,'[1]SIIF 30 de Abril de 2023'!$G$4:$G$749,$H77,'[1]SIIF 30 de Abril de 2023'!$H$4:$H$749,$I77,'[1]SIIF 30 de Abril de 2023'!$I$4:$I$749,$J77,'[1]SIIF 30 de Abril de 2023'!$J$4:$J$749,$K77,'[1]SIIF 30 de Abril de 2023'!$K$4:$K$749,$L77,'[1]SIIF 30 de Abril de 2023'!$L$4:$L$749,$M77,'[1]SIIF 30 de Abril de 2023'!$M$4:$M$749,$N77,'[1]SIIF 30 de Abril de 2023'!$N$4:$N$749,$O77)/1000000)-(SUMIFS('[1]SIIF 30 de Abril de 2023'!$T$4:$T$749,'[1]SIIF 30 de Abril de 2023'!$A$4:$A$749,$B77,'[1]SIIF 30 de Abril de 2023'!$B$4:$B$749,$C77,'[1]SIIF 30 de Abril de 2023'!$C$4:$C$749,$D77,'[1]SIIF 30 de Abril de 2023'!$D$4:$D$749,$E77,'[1]SIIF 30 de Abril de 2023'!$E$4:$E$749,$F77,'[1]SIIF 30 de Abril de 2023'!$F$4:$F$749,$G77,'[1]SIIF 30 de Abril de 2023'!$G$4:$G$749,$H77,'[1]SIIF 30 de Abril de 2023'!$H$4:$H$749,$I77,'[1]SIIF 30 de Abril de 2023'!$I$4:$I$749,$J77,'[1]SIIF 30 de Abril de 2023'!$J$4:$J$749,$K77,'[1]SIIF 30 de Abril de 2023'!$K$4:$K$749,$L77,'[1]SIIF 30 de Abril de 2023'!$L$4:$L$749,$M77,'[1]SIIF 30 de Abril de 2023'!$M$4:$M$749,$N77,'[1]SIIF 30 de Abril de 2023'!$N$4:$N$749,$O77)/1000000)</f>
        <v>0</v>
      </c>
      <c r="X77" s="325">
        <v>0</v>
      </c>
      <c r="Y77" s="323">
        <f>(+SUMIFS('[1]SIIF 30 de Abril de 2023'!$R$4:$R$749,'[1]SIIF 30 de Abril de 2023'!$A$4:$A$749,$B77,'[1]SIIF 30 de Abril de 2023'!$B$4:$B$749,$C77,'[1]SIIF 30 de Abril de 2023'!$C$4:$C$749,$D77,'[1]SIIF 30 de Abril de 2023'!$D$4:$D$749,$E77,'[1]SIIF 30 de Abril de 2023'!$E$4:$E$749,$F77,'[1]SIIF 30 de Abril de 2023'!$F$4:$F$749,$G77,'[1]SIIF 30 de Abril de 2023'!$G$4:$G$749,$H77,'[1]SIIF 30 de Abril de 2023'!$H$4:$H$749,$I77,'[1]SIIF 30 de Abril de 2023'!$I$4:$I$749,$J77,'[1]SIIF 30 de Abril de 2023'!$J$4:$J$749,$K77,'[1]SIIF 30 de Abril de 2023'!$K$4:$K$749,$L77,'[1]SIIF 30 de Abril de 2023'!$L$4:$L$749,$M77,'[1]SIIF 30 de Abril de 2023'!$M$4:$M$749,$N77,'[1]SIIF 30 de Abril de 2023'!$N$4:$N$749,$O77)/1000000)</f>
        <v>0</v>
      </c>
      <c r="Z77" s="322"/>
      <c r="AA77" s="323">
        <f>(+SUMIFS('[1]SIIF 30 de Abril de 2023'!$Q$4:$Q$749,'[1]SIIF 30 de Abril de 2023'!$A$4:$A$749,$B77,'[1]SIIF 30 de Abril de 2023'!$B$4:$B$749,$C77,'[1]SIIF 30 de Abril de 2023'!$C$4:$C$749,$D77,'[1]SIIF 30 de Abril de 2023'!$D$4:$D$749,$E77,'[1]SIIF 30 de Abril de 2023'!$E$4:$E$749,$F77,'[1]SIIF 30 de Abril de 2023'!$F$4:$F$749,$G77,'[1]SIIF 30 de Abril de 2023'!$G$4:$G$749,$H77,'[1]SIIF 30 de Abril de 2023'!$H$4:$H$749,$I77,'[1]SIIF 30 de Abril de 2023'!$I$4:$I$749,$J77,'[1]SIIF 30 de Abril de 2023'!$J$4:$J$749,$K77,'[1]SIIF 30 de Abril de 2023'!$K$4:$K$749,$L77,'[1]SIIF 30 de Abril de 2023'!$L$4:$L$749,$M77,'[1]SIIF 30 de Abril de 2023'!$M$4:$M$749,$N77,'[1]SIIF 30 de Abril de 2023'!$N$4:$N$749,$O77)/1000000)</f>
        <v>0</v>
      </c>
      <c r="AB77" s="325"/>
      <c r="AC77" s="322"/>
      <c r="AD77" s="323">
        <f>W77-Y77+AA77</f>
        <v>0</v>
      </c>
      <c r="AE77" s="325">
        <f>(+SUMIFS('[1]SIIF 30 de Abril de 2023'!$T$4:$T$749,'[1]SIIF 30 de Abril de 2023'!$A$4:$A$749,$B77,'[1]SIIF 30 de Abril de 2023'!$B$4:$B$749,$C77,'[1]SIIF 30 de Abril de 2023'!$C$4:$C$749,$D77,'[1]SIIF 30 de Abril de 2023'!$D$4:$D$749,$E77,'[1]SIIF 30 de Abril de 2023'!$E$4:$E$749,$F77,'[1]SIIF 30 de Abril de 2023'!$F$4:$F$749,$G77,'[1]SIIF 30 de Abril de 2023'!$G$4:$G$749,$H77,'[1]SIIF 30 de Abril de 2023'!$H$4:$H$749,$I77,'[1]SIIF 30 de Abril de 2023'!$I$4:$I$749,$J77,'[1]SIIF 30 de Abril de 2023'!$J$4:$J$749,$K77,'[1]SIIF 30 de Abril de 2023'!$K$4:$K$749,$L77,'[1]SIIF 30 de Abril de 2023'!$L$4:$L$749,$M77,'[1]SIIF 30 de Abril de 2023'!$M$4:$M$749,$N77,'[1]SIIF 30 de Abril de 2023'!$N$4:$N$749,$O77)/1000000)</f>
        <v>0</v>
      </c>
      <c r="AF77" s="323">
        <f>AD77-AE77</f>
        <v>0</v>
      </c>
      <c r="AG77" s="325">
        <f>+SUMIFS('[1]SIIF 30 de Abril de 2023'!$W$4:$W$749,'[1]SIIF 30 de Abril de 2023'!$A$4:$A$749,$B77,'[1]SIIF 30 de Abril de 2023'!$B$4:$B$749,$C77,'[1]SIIF 30 de Abril de 2023'!$C$4:$C$749,$D77,'[1]SIIF 30 de Abril de 2023'!$D$4:$D$749,$E77,'[1]SIIF 30 de Abril de 2023'!$E$4:$E$749,$F77,'[1]SIIF 30 de Abril de 2023'!$F$4:$F$749,$G77,'[1]SIIF 30 de Abril de 2023'!$G$4:$G$749,$H77,'[1]SIIF 30 de Abril de 2023'!$H$4:$H$749,$I77,'[1]SIIF 30 de Abril de 2023'!$I$4:$I$749,$J77,'[1]SIIF 30 de Abril de 2023'!$J$4:$J$749,$K77,'[1]SIIF 30 de Abril de 2023'!$K$4:$K$749,$L77,'[1]SIIF 30 de Abril de 2023'!$L$4:$L$749,$M77,'[1]SIIF 30 de Abril de 2023'!$M$4:$M$749,$N77,'[1]SIIF 30 de Abril de 2023'!$N$4:$N$749,$O77)/1000000</f>
        <v>0</v>
      </c>
      <c r="AH77" s="275" t="e">
        <f>+AG77/AD77</f>
        <v>#DIV/0!</v>
      </c>
      <c r="AI77" s="224" t="e">
        <f t="shared" si="55"/>
        <v>#DIV/0!</v>
      </c>
      <c r="AJ77" s="225"/>
      <c r="AK77" s="225"/>
      <c r="AL77" s="172" t="e">
        <f>HLOOKUP((HLOOKUP($W$1,#REF!,1,FALSE)),#REF!,#REF!,FALSE)</f>
        <v>#REF!</v>
      </c>
      <c r="AM77" s="323">
        <f>+SUMIFS('[1]SIIF 30 de Abril de 2023'!$X$4:$X$749,'[1]SIIF 30 de Abril de 2023'!$A$4:$A$749,$B77,'[1]SIIF 30 de Abril de 2023'!$B$4:$B$749,$C77,'[1]SIIF 30 de Abril de 2023'!$C$4:$C$749,$D77,'[1]SIIF 30 de Abril de 2023'!$D$4:$D$749,$E77,'[1]SIIF 30 de Abril de 2023'!$E$4:$E$749,$F77,'[1]SIIF 30 de Abril de 2023'!$F$4:$F$749,$G77,'[1]SIIF 30 de Abril de 2023'!$G$4:$G$749,$H77,'[1]SIIF 30 de Abril de 2023'!$H$4:$H$749,$I77,'[1]SIIF 30 de Abril de 2023'!$I$4:$I$749,$J77,'[1]SIIF 30 de Abril de 2023'!$J$4:$J$749,$K77,'[1]SIIF 30 de Abril de 2023'!$K$4:$K$749,$L77,'[1]SIIF 30 de Abril de 2023'!$L$4:$L$749,$M77,'[1]SIIF 30 de Abril de 2023'!$M$4:$M$749,$N77,'[1]SIIF 30 de Abril de 2023'!$N$4:$N$749,$O77)/1000000</f>
        <v>0</v>
      </c>
      <c r="AN77" s="177" t="e">
        <f t="shared" si="56"/>
        <v>#DIV/0!</v>
      </c>
    </row>
    <row r="78" spans="1:40" ht="41.25" customHeight="1">
      <c r="A78" s="180"/>
      <c r="B78" s="180" t="s">
        <v>160</v>
      </c>
      <c r="C78" s="223" t="s">
        <v>161</v>
      </c>
      <c r="D78" s="180" t="s">
        <v>142</v>
      </c>
      <c r="E78" s="180" t="s">
        <v>143</v>
      </c>
      <c r="F78" s="180">
        <v>8</v>
      </c>
      <c r="G78" s="180" t="s">
        <v>142</v>
      </c>
      <c r="H78" s="180" t="s">
        <v>142</v>
      </c>
      <c r="I78" s="180" t="s">
        <v>142</v>
      </c>
      <c r="J78" s="180" t="s">
        <v>142</v>
      </c>
      <c r="K78" s="180" t="s">
        <v>142</v>
      </c>
      <c r="L78" s="180" t="s">
        <v>142</v>
      </c>
      <c r="M78" s="180" t="s">
        <v>142</v>
      </c>
      <c r="N78" s="180" t="s">
        <v>142</v>
      </c>
      <c r="O78" s="180" t="s">
        <v>142</v>
      </c>
      <c r="P78" s="180"/>
      <c r="Q78" s="180"/>
      <c r="R78" s="180"/>
      <c r="S78" s="180"/>
      <c r="T78" s="179" t="s">
        <v>149</v>
      </c>
      <c r="U78" s="397"/>
      <c r="V78" s="174" t="s">
        <v>149</v>
      </c>
      <c r="W78" s="325">
        <f>(+SUMIFS('[1]SIIF 30 de Abril de 2023'!$P$4:$P$749,'[1]SIIF 30 de Abril de 2023'!$A$4:$A$749,$B78,'[1]SIIF 30 de Abril de 2023'!$B$4:$B$749,$C78,'[1]SIIF 30 de Abril de 2023'!$C$4:$C$749,$D78,'[1]SIIF 30 de Abril de 2023'!$D$4:$D$749,$E78,'[1]SIIF 30 de Abril de 2023'!$E$4:$E$749,$F78,'[1]SIIF 30 de Abril de 2023'!$F$4:$F$749,$G78,'[1]SIIF 30 de Abril de 2023'!$G$4:$G$749,$H78,'[1]SIIF 30 de Abril de 2023'!$H$4:$H$749,$I78,'[1]SIIF 30 de Abril de 2023'!$I$4:$I$749,$J78,'[1]SIIF 30 de Abril de 2023'!$J$4:$J$749,$K78,'[1]SIIF 30 de Abril de 2023'!$K$4:$K$749,$L78,'[1]SIIF 30 de Abril de 2023'!$L$4:$L$749,$M78,'[1]SIIF 30 de Abril de 2023'!$M$4:$M$749,$N78,'[1]SIIF 30 de Abril de 2023'!$N$4:$N$749,$O78)/1000000)</f>
        <v>12164.6</v>
      </c>
      <c r="X78" s="325">
        <v>0</v>
      </c>
      <c r="Y78" s="323">
        <f>(+SUMIFS('[1]SIIF 30 de Abril de 2023'!$R$4:$R$749,'[1]SIIF 30 de Abril de 2023'!$A$4:$A$749,$B78,'[1]SIIF 30 de Abril de 2023'!$B$4:$B$749,$C78,'[1]SIIF 30 de Abril de 2023'!$C$4:$C$749,$D78,'[1]SIIF 30 de Abril de 2023'!$D$4:$D$749,$E78,'[1]SIIF 30 de Abril de 2023'!$E$4:$E$749,$F78,'[1]SIIF 30 de Abril de 2023'!$F$4:$F$749,$G78,'[1]SIIF 30 de Abril de 2023'!$G$4:$G$749,$H78,'[1]SIIF 30 de Abril de 2023'!$H$4:$H$749,$I78,'[1]SIIF 30 de Abril de 2023'!$I$4:$I$749,$J78,'[1]SIIF 30 de Abril de 2023'!$J$4:$J$749,$K78,'[1]SIIF 30 de Abril de 2023'!$K$4:$K$749,$L78,'[1]SIIF 30 de Abril de 2023'!$L$4:$L$749,$M78,'[1]SIIF 30 de Abril de 2023'!$M$4:$M$749,$N78,'[1]SIIF 30 de Abril de 2023'!$N$4:$N$749,$O78)/1000000)</f>
        <v>0</v>
      </c>
      <c r="Z78" s="322"/>
      <c r="AA78" s="323">
        <f>(+SUMIFS('[1]SIIF 30 de Abril de 2023'!$Q$4:$Q$749,'[1]SIIF 30 de Abril de 2023'!$A$4:$A$749,$B78,'[1]SIIF 30 de Abril de 2023'!$B$4:$B$749,$C78,'[1]SIIF 30 de Abril de 2023'!$C$4:$C$749,$D78,'[1]SIIF 30 de Abril de 2023'!$D$4:$D$749,$E78,'[1]SIIF 30 de Abril de 2023'!$E$4:$E$749,$F78,'[1]SIIF 30 de Abril de 2023'!$F$4:$F$749,$G78,'[1]SIIF 30 de Abril de 2023'!$G$4:$G$749,$H78,'[1]SIIF 30 de Abril de 2023'!$H$4:$H$749,$I78,'[1]SIIF 30 de Abril de 2023'!$I$4:$I$749,$J78,'[1]SIIF 30 de Abril de 2023'!$J$4:$J$749,$K78,'[1]SIIF 30 de Abril de 2023'!$K$4:$K$749,$L78,'[1]SIIF 30 de Abril de 2023'!$L$4:$L$749,$M78,'[1]SIIF 30 de Abril de 2023'!$M$4:$M$749,$N78,'[1]SIIF 30 de Abril de 2023'!$N$4:$N$749,$O78)/1000000)</f>
        <v>0</v>
      </c>
      <c r="AB78" s="325"/>
      <c r="AC78" s="322"/>
      <c r="AD78" s="323">
        <f>W78-Y78+AA78</f>
        <v>12164.6</v>
      </c>
      <c r="AE78" s="325">
        <f>(+SUMIFS('[1]SIIF 30 de Abril de 2023'!$T$4:$T$749,'[1]SIIF 30 de Abril de 2023'!$A$4:$A$749,$B78,'[1]SIIF 30 de Abril de 2023'!$B$4:$B$749,$C78,'[1]SIIF 30 de Abril de 2023'!$C$4:$C$749,$D78,'[1]SIIF 30 de Abril de 2023'!$D$4:$D$749,$E78,'[1]SIIF 30 de Abril de 2023'!$E$4:$E$749,$F78,'[1]SIIF 30 de Abril de 2023'!$F$4:$F$749,$G78,'[1]SIIF 30 de Abril de 2023'!$G$4:$G$749,$H78,'[1]SIIF 30 de Abril de 2023'!$H$4:$H$749,$I78,'[1]SIIF 30 de Abril de 2023'!$I$4:$I$749,$J78,'[1]SIIF 30 de Abril de 2023'!$J$4:$J$749,$K78,'[1]SIIF 30 de Abril de 2023'!$K$4:$K$749,$L78,'[1]SIIF 30 de Abril de 2023'!$L$4:$L$749,$M78,'[1]SIIF 30 de Abril de 2023'!$M$4:$M$749,$N78,'[1]SIIF 30 de Abril de 2023'!$N$4:$N$749,$O78)/1000000)</f>
        <v>0</v>
      </c>
      <c r="AF78" s="323">
        <f>AD78-AE78</f>
        <v>12164.6</v>
      </c>
      <c r="AG78" s="325">
        <f>+SUMIFS('[1]SIIF 30 de Abril de 2023'!$W$4:$W$749,'[1]SIIF 30 de Abril de 2023'!$A$4:$A$749,$B78,'[1]SIIF 30 de Abril de 2023'!$B$4:$B$749,$C78,'[1]SIIF 30 de Abril de 2023'!$C$4:$C$749,$D78,'[1]SIIF 30 de Abril de 2023'!$D$4:$D$749,$E78,'[1]SIIF 30 de Abril de 2023'!$E$4:$E$749,$F78,'[1]SIIF 30 de Abril de 2023'!$F$4:$F$749,$G78,'[1]SIIF 30 de Abril de 2023'!$G$4:$G$749,$H78,'[1]SIIF 30 de Abril de 2023'!$H$4:$H$749,$I78,'[1]SIIF 30 de Abril de 2023'!$I$4:$I$749,$J78,'[1]SIIF 30 de Abril de 2023'!$J$4:$J$749,$K78,'[1]SIIF 30 de Abril de 2023'!$K$4:$K$749,$L78,'[1]SIIF 30 de Abril de 2023'!$L$4:$L$749,$M78,'[1]SIIF 30 de Abril de 2023'!$M$4:$M$749,$N78,'[1]SIIF 30 de Abril de 2023'!$N$4:$N$749,$O78)/1000000</f>
        <v>1812.9345639999999</v>
      </c>
      <c r="AH78" s="175">
        <f t="shared" si="54"/>
        <v>0.1490336356312579</v>
      </c>
      <c r="AI78" s="183">
        <f t="shared" si="55"/>
        <v>0.1490336356312579</v>
      </c>
      <c r="AJ78" s="225"/>
      <c r="AK78" s="225"/>
      <c r="AL78" s="172" t="e">
        <f>HLOOKUP((HLOOKUP($W$1,#REF!,1,FALSE)),#REF!,#REF!,FALSE)</f>
        <v>#REF!</v>
      </c>
      <c r="AM78" s="323">
        <f>+SUMIFS('[1]SIIF 30 de Abril de 2023'!$X$4:$X$749,'[1]SIIF 30 de Abril de 2023'!$A$4:$A$749,$B78,'[1]SIIF 30 de Abril de 2023'!$B$4:$B$749,$C78,'[1]SIIF 30 de Abril de 2023'!$C$4:$C$749,$D78,'[1]SIIF 30 de Abril de 2023'!$D$4:$D$749,$E78,'[1]SIIF 30 de Abril de 2023'!$E$4:$E$749,$F78,'[1]SIIF 30 de Abril de 2023'!$F$4:$F$749,$G78,'[1]SIIF 30 de Abril de 2023'!$G$4:$G$749,$H78,'[1]SIIF 30 de Abril de 2023'!$H$4:$H$749,$I78,'[1]SIIF 30 de Abril de 2023'!$I$4:$I$749,$J78,'[1]SIIF 30 de Abril de 2023'!$J$4:$J$749,$K78,'[1]SIIF 30 de Abril de 2023'!$K$4:$K$749,$L78,'[1]SIIF 30 de Abril de 2023'!$L$4:$L$749,$M78,'[1]SIIF 30 de Abril de 2023'!$M$4:$M$749,$N78,'[1]SIIF 30 de Abril de 2023'!$N$4:$N$749,$O78)/1000000</f>
        <v>1812.9345639999999</v>
      </c>
      <c r="AN78" s="177">
        <f t="shared" si="56"/>
        <v>0.1490336356312579</v>
      </c>
    </row>
    <row r="79" spans="1:40" ht="27.75" customHeight="1">
      <c r="A79" s="180"/>
      <c r="B79" s="180" t="s">
        <v>160</v>
      </c>
      <c r="C79" s="223" t="s">
        <v>161</v>
      </c>
      <c r="D79" s="180" t="s">
        <v>142</v>
      </c>
      <c r="E79" s="180" t="s">
        <v>150</v>
      </c>
      <c r="F79" s="180" t="s">
        <v>142</v>
      </c>
      <c r="G79" s="180" t="s">
        <v>142</v>
      </c>
      <c r="H79" s="180" t="s">
        <v>142</v>
      </c>
      <c r="I79" s="180" t="s">
        <v>142</v>
      </c>
      <c r="J79" s="180" t="s">
        <v>142</v>
      </c>
      <c r="K79" s="180" t="s">
        <v>142</v>
      </c>
      <c r="L79" s="180" t="s">
        <v>142</v>
      </c>
      <c r="M79" s="180" t="s">
        <v>142</v>
      </c>
      <c r="N79" s="180" t="s">
        <v>142</v>
      </c>
      <c r="O79" s="180" t="s">
        <v>142</v>
      </c>
      <c r="P79" s="180"/>
      <c r="Q79" s="180"/>
      <c r="R79" s="180"/>
      <c r="S79" s="180"/>
      <c r="T79" s="181" t="s">
        <v>151</v>
      </c>
      <c r="U79" s="391"/>
      <c r="V79" s="162" t="s">
        <v>151</v>
      </c>
      <c r="W79" s="324">
        <f>SUM(W80:W81)</f>
        <v>13635.265674</v>
      </c>
      <c r="X79" s="324">
        <f>SUM(X80:X81)</f>
        <v>0</v>
      </c>
      <c r="Y79" s="324">
        <f>SUM(Y80:Y81)</f>
        <v>0</v>
      </c>
      <c r="Z79" s="324"/>
      <c r="AA79" s="324">
        <f>SUM(AA80:AA81)</f>
        <v>0</v>
      </c>
      <c r="AB79" s="324">
        <f>SUM(AB80:AB81)</f>
        <v>0</v>
      </c>
      <c r="AC79" s="324"/>
      <c r="AD79" s="324">
        <f>SUM(AD80:AD81)</f>
        <v>13635.265674</v>
      </c>
      <c r="AE79" s="324">
        <f>SUM(AE80:AE81)</f>
        <v>0</v>
      </c>
      <c r="AF79" s="324">
        <f>SUM(AF80:AF81)</f>
        <v>13635.265674</v>
      </c>
      <c r="AG79" s="324">
        <f>SUM(AG80:AG81)</f>
        <v>0</v>
      </c>
      <c r="AH79" s="182">
        <f>+AG79/AD79</f>
        <v>0</v>
      </c>
      <c r="AI79" s="183">
        <f>+AG79/AF79</f>
        <v>0</v>
      </c>
      <c r="AJ79" s="184">
        <f>SUM(AJ80:AJ83)</f>
        <v>74558569.173210353</v>
      </c>
      <c r="AK79" s="184" t="e">
        <f>SUM(AK80:AK83)</f>
        <v>#REF!</v>
      </c>
      <c r="AL79" s="172" t="e">
        <f>HLOOKUP((HLOOKUP($W$1,#REF!,1,FALSE)),#REF!,#REF!,FALSE)</f>
        <v>#REF!</v>
      </c>
      <c r="AM79" s="324">
        <f>SUM(AM80:AM81)</f>
        <v>0</v>
      </c>
      <c r="AN79" s="182">
        <f>+AM79/AD79</f>
        <v>0</v>
      </c>
    </row>
    <row r="80" spans="1:40" ht="21.75" customHeight="1">
      <c r="A80" s="180"/>
      <c r="B80" s="180" t="s">
        <v>160</v>
      </c>
      <c r="C80" s="223" t="s">
        <v>161</v>
      </c>
      <c r="D80" s="180" t="s">
        <v>187</v>
      </c>
      <c r="E80" s="180" t="s">
        <v>150</v>
      </c>
      <c r="F80" s="180" t="s">
        <v>142</v>
      </c>
      <c r="G80" s="180" t="s">
        <v>142</v>
      </c>
      <c r="H80" s="180" t="s">
        <v>142</v>
      </c>
      <c r="I80" s="180" t="s">
        <v>142</v>
      </c>
      <c r="J80" s="180" t="s">
        <v>142</v>
      </c>
      <c r="K80" s="180" t="s">
        <v>142</v>
      </c>
      <c r="L80" s="180" t="s">
        <v>142</v>
      </c>
      <c r="M80" s="180" t="s">
        <v>142</v>
      </c>
      <c r="N80" s="180" t="s">
        <v>142</v>
      </c>
      <c r="O80" s="180" t="s">
        <v>142</v>
      </c>
      <c r="P80" s="180"/>
      <c r="Q80" s="180"/>
      <c r="R80" s="180"/>
      <c r="S80" s="180"/>
      <c r="T80" s="185" t="s">
        <v>152</v>
      </c>
      <c r="U80" s="396"/>
      <c r="V80" s="174" t="s">
        <v>152</v>
      </c>
      <c r="W80" s="325">
        <f>(+SUMIFS('[1]SIIF 30 de Abril de 2023'!$P$4:$P$749,'[1]SIIF 30 de Abril de 2023'!$A$4:$A$749,$B80,'[1]SIIF 30 de Abril de 2023'!$B$4:$B$749,$C80,'[1]SIIF 30 de Abril de 2023'!$C$4:$C$749,$D80,'[1]SIIF 30 de Abril de 2023'!$D$4:$D$749,$E80,'[1]SIIF 30 de Abril de 2023'!$E$4:$E$749,$F80,'[1]SIIF 30 de Abril de 2023'!$F$4:$F$749,$G80,'[1]SIIF 30 de Abril de 2023'!$G$4:$G$749,$H80,'[1]SIIF 30 de Abril de 2023'!$H$4:$H$749,$I80,'[1]SIIF 30 de Abril de 2023'!$I$4:$I$749,$J80,'[1]SIIF 30 de Abril de 2023'!$J$4:$J$749,$K80,'[1]SIIF 30 de Abril de 2023'!$K$4:$K$749,$L80,'[1]SIIF 30 de Abril de 2023'!$L$4:$L$749,$M80,'[1]SIIF 30 de Abril de 2023'!$M$4:$M$749,$N80,'[1]SIIF 30 de Abril de 2023'!$N$4:$N$749,$O80)/1000000)</f>
        <v>6580.6649349999998</v>
      </c>
      <c r="X80" s="325">
        <v>0</v>
      </c>
      <c r="Y80" s="323">
        <f>(+SUMIFS('[1]SIIF 30 de Abril de 2023'!$R$4:$R$749,'[1]SIIF 30 de Abril de 2023'!$A$4:$A$749,$B80,'[1]SIIF 30 de Abril de 2023'!$B$4:$B$749,$C80,'[1]SIIF 30 de Abril de 2023'!$C$4:$C$749,$D80,'[1]SIIF 30 de Abril de 2023'!$D$4:$D$749,$E80,'[1]SIIF 30 de Abril de 2023'!$E$4:$E$749,$F80,'[1]SIIF 30 de Abril de 2023'!$F$4:$F$749,$G80,'[1]SIIF 30 de Abril de 2023'!$G$4:$G$749,$H80,'[1]SIIF 30 de Abril de 2023'!$H$4:$H$749,$I80,'[1]SIIF 30 de Abril de 2023'!$I$4:$I$749,$J80,'[1]SIIF 30 de Abril de 2023'!$J$4:$J$749,$K80,'[1]SIIF 30 de Abril de 2023'!$K$4:$K$749,$L80,'[1]SIIF 30 de Abril de 2023'!$L$4:$L$749,$M80,'[1]SIIF 30 de Abril de 2023'!$M$4:$M$749,$N80,'[1]SIIF 30 de Abril de 2023'!$N$4:$N$749,$O80)/1000000)</f>
        <v>0</v>
      </c>
      <c r="Z80" s="322"/>
      <c r="AA80" s="323">
        <f>(+SUMIFS('[1]SIIF 30 de Abril de 2023'!$Q$4:$Q$749,'[1]SIIF 30 de Abril de 2023'!$A$4:$A$749,$B80,'[1]SIIF 30 de Abril de 2023'!$B$4:$B$749,$C80,'[1]SIIF 30 de Abril de 2023'!$C$4:$C$749,$D80,'[1]SIIF 30 de Abril de 2023'!$D$4:$D$749,$E80,'[1]SIIF 30 de Abril de 2023'!$E$4:$E$749,$F80,'[1]SIIF 30 de Abril de 2023'!$F$4:$F$749,$G80,'[1]SIIF 30 de Abril de 2023'!$G$4:$G$749,$H80,'[1]SIIF 30 de Abril de 2023'!$H$4:$H$749,$I80,'[1]SIIF 30 de Abril de 2023'!$I$4:$I$749,$J80,'[1]SIIF 30 de Abril de 2023'!$J$4:$J$749,$K80,'[1]SIIF 30 de Abril de 2023'!$K$4:$K$749,$L80,'[1]SIIF 30 de Abril de 2023'!$L$4:$L$749,$M80,'[1]SIIF 30 de Abril de 2023'!$M$4:$M$749,$N80,'[1]SIIF 30 de Abril de 2023'!$N$4:$N$749,$O80)/1000000)</f>
        <v>0</v>
      </c>
      <c r="AB80" s="323"/>
      <c r="AC80" s="322"/>
      <c r="AD80" s="323">
        <f>W80-Y80+AA80</f>
        <v>6580.6649349999998</v>
      </c>
      <c r="AE80" s="325">
        <f>(+SUMIFS('[1]SIIF 30 de Abril de 2023'!$T$4:$T$749,'[1]SIIF 30 de Abril de 2023'!$A$4:$A$749,$B80,'[1]SIIF 30 de Abril de 2023'!$B$4:$B$749,$C80,'[1]SIIF 30 de Abril de 2023'!$C$4:$C$749,$D80,'[1]SIIF 30 de Abril de 2023'!$D$4:$D$749,$E80,'[1]SIIF 30 de Abril de 2023'!$E$4:$E$749,$F80,'[1]SIIF 30 de Abril de 2023'!$F$4:$F$749,$G80,'[1]SIIF 30 de Abril de 2023'!$G$4:$G$749,$H80,'[1]SIIF 30 de Abril de 2023'!$H$4:$H$749,$I80,'[1]SIIF 30 de Abril de 2023'!$I$4:$I$749,$J80,'[1]SIIF 30 de Abril de 2023'!$J$4:$J$749,$K80,'[1]SIIF 30 de Abril de 2023'!$K$4:$K$749,$L80,'[1]SIIF 30 de Abril de 2023'!$L$4:$L$749,$M80,'[1]SIIF 30 de Abril de 2023'!$M$4:$M$749,$N80,'[1]SIIF 30 de Abril de 2023'!$N$4:$N$749,$O80)/1000000)</f>
        <v>0</v>
      </c>
      <c r="AF80" s="323">
        <f>AD80-AE80</f>
        <v>6580.6649349999998</v>
      </c>
      <c r="AG80" s="325">
        <f>+SUMIFS('[1]SIIF 30 de Abril de 2023'!$W$4:$W$749,'[1]SIIF 30 de Abril de 2023'!$A$4:$A$749,$B80,'[1]SIIF 30 de Abril de 2023'!$B$4:$B$749,$C80,'[1]SIIF 30 de Abril de 2023'!$C$4:$C$749,$D80,'[1]SIIF 30 de Abril de 2023'!$D$4:$D$749,$E80,'[1]SIIF 30 de Abril de 2023'!$E$4:$E$749,$F80,'[1]SIIF 30 de Abril de 2023'!$F$4:$F$749,$G80,'[1]SIIF 30 de Abril de 2023'!$G$4:$G$749,$H80,'[1]SIIF 30 de Abril de 2023'!$H$4:$H$749,$I80,'[1]SIIF 30 de Abril de 2023'!$I$4:$I$749,$J80,'[1]SIIF 30 de Abril de 2023'!$J$4:$J$749,$K80,'[1]SIIF 30 de Abril de 2023'!$K$4:$K$749,$L80,'[1]SIIF 30 de Abril de 2023'!$L$4:$L$749,$M80,'[1]SIIF 30 de Abril de 2023'!$M$4:$M$749,$N80,'[1]SIIF 30 de Abril de 2023'!$N$4:$N$749,$O80)/1000000</f>
        <v>0</v>
      </c>
      <c r="AH80" s="175">
        <f>+AG80/AD80</f>
        <v>0</v>
      </c>
      <c r="AI80" s="183">
        <f>+AG80/AF80</f>
        <v>0</v>
      </c>
      <c r="AJ80" s="186">
        <f>+SUMIFS('[1]Cierre Mes Anterior'!$W$4:$W$773,'[1]Cierre Mes Anterior'!$A$4:$A$773,$B80,'[1]Cierre Mes Anterior'!$B$4:$B$773,$C80,'[1]Cierre Mes Anterior'!$C$4:$C$773,$D80,'[1]Cierre Mes Anterior'!$D$4:$D$773,$E80,'[1]Cierre Mes Anterior'!$E$4:$E$773,$F80,'[1]Cierre Mes Anterior'!$F$4:$F$773,$G80,'[1]Cierre Mes Anterior'!$G$4:$G$773,$H80,'[1]Cierre Mes Anterior'!$H$4:$H$773,$I80,'[1]Cierre Mes Anterior'!$I$4:$I$773,$J80,'[1]Cierre Mes Anterior'!$J$4:$J$773,$K80,'[1]Cierre Mes Anterior'!$K$4:$K$773,$L80,'[1]Cierre Mes Anterior'!$L$4:$L$773,$M80,'[1]Cierre Mes Anterior'!$M$4:$M$773,$N80,'[1]Cierre Mes Anterior'!$N$4:$N$773,$O80)/1000000</f>
        <v>6843.8915319999996</v>
      </c>
      <c r="AK80" s="176">
        <f>+AG80-AJ80</f>
        <v>-6843.8915319999996</v>
      </c>
      <c r="AL80" s="172" t="e">
        <f>HLOOKUP((HLOOKUP($W$1,#REF!,1,FALSE)),#REF!,#REF!,FALSE)</f>
        <v>#REF!</v>
      </c>
      <c r="AM80" s="323">
        <f>+SUMIFS('[1]SIIF 30 de Abril de 2023'!$X$4:$X$749,'[1]SIIF 30 de Abril de 2023'!$A$4:$A$749,$B80,'[1]SIIF 30 de Abril de 2023'!$B$4:$B$749,$C80,'[1]SIIF 30 de Abril de 2023'!$C$4:$C$749,$D80,'[1]SIIF 30 de Abril de 2023'!$D$4:$D$749,$E80,'[1]SIIF 30 de Abril de 2023'!$E$4:$E$749,$F80,'[1]SIIF 30 de Abril de 2023'!$F$4:$F$749,$G80,'[1]SIIF 30 de Abril de 2023'!$G$4:$G$749,$H80,'[1]SIIF 30 de Abril de 2023'!$H$4:$H$749,$I80,'[1]SIIF 30 de Abril de 2023'!$I$4:$I$749,$J80,'[1]SIIF 30 de Abril de 2023'!$J$4:$J$749,$K80,'[1]SIIF 30 de Abril de 2023'!$K$4:$K$749,$L80,'[1]SIIF 30 de Abril de 2023'!$L$4:$L$749,$M80,'[1]SIIF 30 de Abril de 2023'!$M$4:$M$749,$N80,'[1]SIIF 30 de Abril de 2023'!$N$4:$N$749,$O80)/1000000</f>
        <v>0</v>
      </c>
      <c r="AN80" s="177">
        <f>+AM80/AD80</f>
        <v>0</v>
      </c>
    </row>
    <row r="81" spans="1:40" ht="21.75" customHeight="1">
      <c r="A81" s="180"/>
      <c r="B81" s="180" t="s">
        <v>160</v>
      </c>
      <c r="C81" s="223" t="s">
        <v>161</v>
      </c>
      <c r="D81" s="180" t="s">
        <v>188</v>
      </c>
      <c r="E81" s="180" t="s">
        <v>150</v>
      </c>
      <c r="F81" s="180" t="s">
        <v>142</v>
      </c>
      <c r="G81" s="180" t="s">
        <v>142</v>
      </c>
      <c r="H81" s="180" t="s">
        <v>142</v>
      </c>
      <c r="I81" s="180" t="s">
        <v>142</v>
      </c>
      <c r="J81" s="180" t="s">
        <v>142</v>
      </c>
      <c r="K81" s="180" t="s">
        <v>142</v>
      </c>
      <c r="L81" s="180" t="s">
        <v>142</v>
      </c>
      <c r="M81" s="180" t="s">
        <v>142</v>
      </c>
      <c r="N81" s="180" t="s">
        <v>142</v>
      </c>
      <c r="O81" s="180" t="s">
        <v>142</v>
      </c>
      <c r="P81" s="180"/>
      <c r="Q81" s="180"/>
      <c r="R81" s="180"/>
      <c r="S81" s="180"/>
      <c r="T81" s="185" t="s">
        <v>153</v>
      </c>
      <c r="U81" s="396"/>
      <c r="V81" s="174" t="s">
        <v>153</v>
      </c>
      <c r="W81" s="325">
        <f>(+SUMIFS('[1]SIIF 30 de Abril de 2023'!$P$4:$P$749,'[1]SIIF 30 de Abril de 2023'!$A$4:$A$749,$B81,'[1]SIIF 30 de Abril de 2023'!$B$4:$B$749,$C81,'[1]SIIF 30 de Abril de 2023'!$C$4:$C$749,$D81,'[1]SIIF 30 de Abril de 2023'!$D$4:$D$749,$E81,'[1]SIIF 30 de Abril de 2023'!$E$4:$E$749,$F81,'[1]SIIF 30 de Abril de 2023'!$F$4:$F$749,$G81,'[1]SIIF 30 de Abril de 2023'!$G$4:$G$749,$H81,'[1]SIIF 30 de Abril de 2023'!$H$4:$H$749,$I81,'[1]SIIF 30 de Abril de 2023'!$I$4:$I$749,$J81,'[1]SIIF 30 de Abril de 2023'!$J$4:$J$749,$K81,'[1]SIIF 30 de Abril de 2023'!$K$4:$K$749,$L81,'[1]SIIF 30 de Abril de 2023'!$L$4:$L$749,$M81,'[1]SIIF 30 de Abril de 2023'!$M$4:$M$749,$N81,'[1]SIIF 30 de Abril de 2023'!$N$4:$N$749,$O81)/1000000)</f>
        <v>7054.6007390000004</v>
      </c>
      <c r="X81" s="325">
        <v>0</v>
      </c>
      <c r="Y81" s="323">
        <f>(+SUMIFS('[1]SIIF 30 de Abril de 2023'!$R$4:$R$749,'[1]SIIF 30 de Abril de 2023'!$A$4:$A$749,$B81,'[1]SIIF 30 de Abril de 2023'!$B$4:$B$749,$C81,'[1]SIIF 30 de Abril de 2023'!$C$4:$C$749,$D81,'[1]SIIF 30 de Abril de 2023'!$D$4:$D$749,$E81,'[1]SIIF 30 de Abril de 2023'!$E$4:$E$749,$F81,'[1]SIIF 30 de Abril de 2023'!$F$4:$F$749,$G81,'[1]SIIF 30 de Abril de 2023'!$G$4:$G$749,$H81,'[1]SIIF 30 de Abril de 2023'!$H$4:$H$749,$I81,'[1]SIIF 30 de Abril de 2023'!$I$4:$I$749,$J81,'[1]SIIF 30 de Abril de 2023'!$J$4:$J$749,$K81,'[1]SIIF 30 de Abril de 2023'!$K$4:$K$749,$L81,'[1]SIIF 30 de Abril de 2023'!$L$4:$L$749,$M81,'[1]SIIF 30 de Abril de 2023'!$M$4:$M$749,$N81,'[1]SIIF 30 de Abril de 2023'!$N$4:$N$749,$O81)/1000000)</f>
        <v>0</v>
      </c>
      <c r="Z81" s="322"/>
      <c r="AA81" s="323">
        <f>(+SUMIFS('[1]SIIF 30 de Abril de 2023'!$Q$4:$Q$749,'[1]SIIF 30 de Abril de 2023'!$A$4:$A$749,$B81,'[1]SIIF 30 de Abril de 2023'!$B$4:$B$749,$C81,'[1]SIIF 30 de Abril de 2023'!$C$4:$C$749,$D81,'[1]SIIF 30 de Abril de 2023'!$D$4:$D$749,$E81,'[1]SIIF 30 de Abril de 2023'!$E$4:$E$749,$F81,'[1]SIIF 30 de Abril de 2023'!$F$4:$F$749,$G81,'[1]SIIF 30 de Abril de 2023'!$G$4:$G$749,$H81,'[1]SIIF 30 de Abril de 2023'!$H$4:$H$749,$I81,'[1]SIIF 30 de Abril de 2023'!$I$4:$I$749,$J81,'[1]SIIF 30 de Abril de 2023'!$J$4:$J$749,$K81,'[1]SIIF 30 de Abril de 2023'!$K$4:$K$749,$L81,'[1]SIIF 30 de Abril de 2023'!$L$4:$L$749,$M81,'[1]SIIF 30 de Abril de 2023'!$M$4:$M$749,$N81,'[1]SIIF 30 de Abril de 2023'!$N$4:$N$749,$O81)/1000000)</f>
        <v>0</v>
      </c>
      <c r="AB81" s="325"/>
      <c r="AC81" s="322"/>
      <c r="AD81" s="323">
        <f>W81-Y81+AA81</f>
        <v>7054.6007390000004</v>
      </c>
      <c r="AE81" s="325">
        <f>(+SUMIFS('[1]SIIF 30 de Abril de 2023'!$T$4:$T$749,'[1]SIIF 30 de Abril de 2023'!$A$4:$A$749,$B81,'[1]SIIF 30 de Abril de 2023'!$B$4:$B$749,$C81,'[1]SIIF 30 de Abril de 2023'!$C$4:$C$749,$D81,'[1]SIIF 30 de Abril de 2023'!$D$4:$D$749,$E81,'[1]SIIF 30 de Abril de 2023'!$E$4:$E$749,$F81,'[1]SIIF 30 de Abril de 2023'!$F$4:$F$749,$G81,'[1]SIIF 30 de Abril de 2023'!$G$4:$G$749,$H81,'[1]SIIF 30 de Abril de 2023'!$H$4:$H$749,$I81,'[1]SIIF 30 de Abril de 2023'!$I$4:$I$749,$J81,'[1]SIIF 30 de Abril de 2023'!$J$4:$J$749,$K81,'[1]SIIF 30 de Abril de 2023'!$K$4:$K$749,$L81,'[1]SIIF 30 de Abril de 2023'!$L$4:$L$749,$M81,'[1]SIIF 30 de Abril de 2023'!$M$4:$M$749,$N81,'[1]SIIF 30 de Abril de 2023'!$N$4:$N$749,$O81)/1000000)</f>
        <v>0</v>
      </c>
      <c r="AF81" s="323">
        <f>AD81-AE81</f>
        <v>7054.6007390000004</v>
      </c>
      <c r="AG81" s="325">
        <f>+SUMIFS('[1]SIIF 30 de Abril de 2023'!$W$4:$W$749,'[1]SIIF 30 de Abril de 2023'!$A$4:$A$749,$B81,'[1]SIIF 30 de Abril de 2023'!$B$4:$B$749,$C81,'[1]SIIF 30 de Abril de 2023'!$C$4:$C$749,$D81,'[1]SIIF 30 de Abril de 2023'!$D$4:$D$749,$E81,'[1]SIIF 30 de Abril de 2023'!$E$4:$E$749,$F81,'[1]SIIF 30 de Abril de 2023'!$F$4:$F$749,$G81,'[1]SIIF 30 de Abril de 2023'!$G$4:$G$749,$H81,'[1]SIIF 30 de Abril de 2023'!$H$4:$H$749,$I81,'[1]SIIF 30 de Abril de 2023'!$I$4:$I$749,$J81,'[1]SIIF 30 de Abril de 2023'!$J$4:$J$749,$K81,'[1]SIIF 30 de Abril de 2023'!$K$4:$K$749,$L81,'[1]SIIF 30 de Abril de 2023'!$L$4:$L$749,$M81,'[1]SIIF 30 de Abril de 2023'!$M$4:$M$749,$N81,'[1]SIIF 30 de Abril de 2023'!$N$4:$N$749,$O81)/1000000</f>
        <v>0</v>
      </c>
      <c r="AH81" s="175">
        <f>+AG81/AD81</f>
        <v>0</v>
      </c>
      <c r="AI81" s="183">
        <f>+AG81/AF81</f>
        <v>0</v>
      </c>
      <c r="AJ81" s="186">
        <f>+SUMIFS('[1]Cierre Mes Anterior'!$W$4:$W$773,'[1]Cierre Mes Anterior'!$A$4:$A$773,$B81,'[1]Cierre Mes Anterior'!$B$4:$B$773,$C81,'[1]Cierre Mes Anterior'!$C$4:$C$773,$D81,'[1]Cierre Mes Anterior'!$D$4:$D$773,$E81,'[1]Cierre Mes Anterior'!$E$4:$E$773,$F81,'[1]Cierre Mes Anterior'!$F$4:$F$773,$G81,'[1]Cierre Mes Anterior'!$G$4:$G$773,$H81,'[1]Cierre Mes Anterior'!$H$4:$H$773,$I81,'[1]Cierre Mes Anterior'!$I$4:$I$773,$J81,'[1]Cierre Mes Anterior'!$J$4:$J$773,$K81,'[1]Cierre Mes Anterior'!$K$4:$K$773,$L81,'[1]Cierre Mes Anterior'!$L$4:$L$773,$M81,'[1]Cierre Mes Anterior'!$M$4:$M$773,$N81,'[1]Cierre Mes Anterior'!$N$4:$N$773,$O81)/1000000</f>
        <v>3559.7891428600001</v>
      </c>
      <c r="AK81" s="176">
        <f>+AG81-AJ81</f>
        <v>-3559.7891428600001</v>
      </c>
      <c r="AL81" s="187" t="e">
        <f>HLOOKUP((HLOOKUP($W$1,#REF!,1,FALSE)),#REF!,#REF!,FALSE)</f>
        <v>#REF!</v>
      </c>
      <c r="AM81" s="323">
        <f>+SUMIFS('[1]SIIF 30 de Abril de 2023'!$X$4:$X$749,'[1]SIIF 30 de Abril de 2023'!$A$4:$A$749,$B81,'[1]SIIF 30 de Abril de 2023'!$B$4:$B$749,$C81,'[1]SIIF 30 de Abril de 2023'!$C$4:$C$749,$D81,'[1]SIIF 30 de Abril de 2023'!$D$4:$D$749,$E81,'[1]SIIF 30 de Abril de 2023'!$E$4:$E$749,$F81,'[1]SIIF 30 de Abril de 2023'!$F$4:$F$749,$G81,'[1]SIIF 30 de Abril de 2023'!$G$4:$G$749,$H81,'[1]SIIF 30 de Abril de 2023'!$H$4:$H$749,$I81,'[1]SIIF 30 de Abril de 2023'!$I$4:$I$749,$J81,'[1]SIIF 30 de Abril de 2023'!$J$4:$J$749,$K81,'[1]SIIF 30 de Abril de 2023'!$K$4:$K$749,$L81,'[1]SIIF 30 de Abril de 2023'!$L$4:$L$749,$M81,'[1]SIIF 30 de Abril de 2023'!$M$4:$M$749,$N81,'[1]SIIF 30 de Abril de 2023'!$N$4:$N$749,$O81)/1000000</f>
        <v>0</v>
      </c>
      <c r="AN81" s="177">
        <f>+AM81/AD81</f>
        <v>0</v>
      </c>
    </row>
    <row r="82" spans="1:40" ht="27.75" customHeight="1">
      <c r="A82" s="180"/>
      <c r="B82" s="180" t="s">
        <v>160</v>
      </c>
      <c r="C82" s="223" t="s">
        <v>161</v>
      </c>
      <c r="D82" s="180" t="s">
        <v>142</v>
      </c>
      <c r="E82" s="180" t="s">
        <v>154</v>
      </c>
      <c r="F82" s="180" t="s">
        <v>142</v>
      </c>
      <c r="G82" s="180" t="s">
        <v>142</v>
      </c>
      <c r="H82" s="180" t="s">
        <v>142</v>
      </c>
      <c r="I82" s="180" t="s">
        <v>142</v>
      </c>
      <c r="J82" s="180" t="s">
        <v>142</v>
      </c>
      <c r="K82" s="180" t="s">
        <v>142</v>
      </c>
      <c r="L82" s="180" t="s">
        <v>142</v>
      </c>
      <c r="M82" s="180" t="s">
        <v>142</v>
      </c>
      <c r="N82" s="180" t="s">
        <v>142</v>
      </c>
      <c r="O82" s="180" t="s">
        <v>142</v>
      </c>
      <c r="P82" s="180"/>
      <c r="Q82" s="180"/>
      <c r="R82" s="180"/>
      <c r="S82" s="180"/>
      <c r="T82" s="168" t="s">
        <v>155</v>
      </c>
      <c r="U82" s="391"/>
      <c r="V82" s="162" t="s">
        <v>155</v>
      </c>
      <c r="W82" s="324">
        <f>W157</f>
        <v>5075124.2203639997</v>
      </c>
      <c r="X82" s="324">
        <f>X157</f>
        <v>0</v>
      </c>
      <c r="Y82" s="324">
        <f>Y157</f>
        <v>0</v>
      </c>
      <c r="Z82" s="324"/>
      <c r="AA82" s="324">
        <f t="shared" ref="AA82:AG82" si="57">AA157</f>
        <v>0</v>
      </c>
      <c r="AB82" s="324">
        <f t="shared" si="57"/>
        <v>0</v>
      </c>
      <c r="AC82" s="324">
        <f t="shared" si="57"/>
        <v>0</v>
      </c>
      <c r="AD82" s="324">
        <f t="shared" si="57"/>
        <v>5075124.2203639997</v>
      </c>
      <c r="AE82" s="324">
        <f t="shared" si="57"/>
        <v>0</v>
      </c>
      <c r="AF82" s="324">
        <f>AF157</f>
        <v>5075124.2203639997</v>
      </c>
      <c r="AG82" s="324">
        <f t="shared" si="57"/>
        <v>2308231.5374677698</v>
      </c>
      <c r="AH82" s="169">
        <f t="shared" si="54"/>
        <v>0.45481281585305078</v>
      </c>
      <c r="AI82" s="183">
        <f t="shared" si="55"/>
        <v>0.45481281585305078</v>
      </c>
      <c r="AJ82" s="184">
        <f>AJ157</f>
        <v>37205543.002878152</v>
      </c>
      <c r="AK82" s="184" t="e">
        <f>AK157</f>
        <v>#REF!</v>
      </c>
      <c r="AL82" s="172" t="e">
        <f>HLOOKUP((HLOOKUP($W$1,#REF!,1,FALSE)),#REF!,#REF!,FALSE)</f>
        <v>#REF!</v>
      </c>
      <c r="AM82" s="324">
        <f>AM157</f>
        <v>2249560.5591779198</v>
      </c>
      <c r="AN82" s="182">
        <f t="shared" si="56"/>
        <v>0.44325231491901806</v>
      </c>
    </row>
    <row r="83" spans="1:40" ht="24.75" customHeight="1">
      <c r="A83" s="180"/>
      <c r="B83" s="180" t="s">
        <v>160</v>
      </c>
      <c r="C83" s="223" t="s">
        <v>161</v>
      </c>
      <c r="D83" s="180" t="s">
        <v>142</v>
      </c>
      <c r="E83" s="180" t="s">
        <v>142</v>
      </c>
      <c r="F83" s="180" t="s">
        <v>142</v>
      </c>
      <c r="G83" s="180" t="s">
        <v>142</v>
      </c>
      <c r="H83" s="180" t="s">
        <v>142</v>
      </c>
      <c r="I83" s="180" t="s">
        <v>142</v>
      </c>
      <c r="J83" s="180" t="s">
        <v>142</v>
      </c>
      <c r="K83" s="180" t="s">
        <v>142</v>
      </c>
      <c r="L83" s="180" t="s">
        <v>142</v>
      </c>
      <c r="M83" s="180" t="s">
        <v>142</v>
      </c>
      <c r="N83" s="180" t="s">
        <v>142</v>
      </c>
      <c r="O83" s="180" t="s">
        <v>142</v>
      </c>
      <c r="P83" s="180"/>
      <c r="Q83" s="180"/>
      <c r="R83" s="180"/>
      <c r="S83" s="180"/>
      <c r="T83" s="168" t="s">
        <v>189</v>
      </c>
      <c r="U83" s="391"/>
      <c r="V83" s="162" t="s">
        <v>189</v>
      </c>
      <c r="W83" s="324">
        <f>+W82+W73+W79</f>
        <v>5240301.586037999</v>
      </c>
      <c r="X83" s="324">
        <f t="shared" ref="X83:AC83" si="58">+X82+X73+X79</f>
        <v>0</v>
      </c>
      <c r="Y83" s="324">
        <f t="shared" si="58"/>
        <v>0</v>
      </c>
      <c r="Z83" s="324">
        <f t="shared" si="58"/>
        <v>0</v>
      </c>
      <c r="AA83" s="324">
        <f t="shared" si="58"/>
        <v>0</v>
      </c>
      <c r="AB83" s="324">
        <f t="shared" si="58"/>
        <v>0</v>
      </c>
      <c r="AC83" s="324">
        <f t="shared" si="58"/>
        <v>0</v>
      </c>
      <c r="AD83" s="324">
        <f>+AD82+AD73+AD79</f>
        <v>5240301.586037999</v>
      </c>
      <c r="AE83" s="324">
        <f>+AE82+AE73+AE79</f>
        <v>5000</v>
      </c>
      <c r="AF83" s="324">
        <f>+AF82+AF73+AF79</f>
        <v>5235301.586037999</v>
      </c>
      <c r="AG83" s="324">
        <f>+AG82+AG73+AG79</f>
        <v>2367239.75196613</v>
      </c>
      <c r="AH83" s="169">
        <f t="shared" si="54"/>
        <v>0.45173731188931698</v>
      </c>
      <c r="AI83" s="183">
        <f t="shared" si="55"/>
        <v>0.45216874578521138</v>
      </c>
      <c r="AJ83" s="184">
        <f>+AJ82+AJ73</f>
        <v>37342622.48965735</v>
      </c>
      <c r="AK83" s="184" t="e">
        <f>+AK82+AK73</f>
        <v>#REF!</v>
      </c>
      <c r="AL83" s="172" t="e">
        <f>HLOOKUP((HLOOKUP($W$1,#REF!,1,FALSE)),#REF!,#REF!,FALSE)</f>
        <v>#REF!</v>
      </c>
      <c r="AM83" s="324">
        <f>+AM82+AM73+AM79</f>
        <v>2299661.0618132097</v>
      </c>
      <c r="AN83" s="182">
        <f t="shared" si="56"/>
        <v>0.43884135751658132</v>
      </c>
    </row>
    <row r="84" spans="1:40" ht="22.5">
      <c r="T84" s="148"/>
      <c r="U84" s="393"/>
      <c r="V84" s="149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204"/>
      <c r="AI84" s="194"/>
      <c r="AJ84" s="194"/>
      <c r="AK84" s="194"/>
      <c r="AL84" s="195"/>
      <c r="AM84" s="193"/>
      <c r="AN84" s="204"/>
    </row>
    <row r="85" spans="1:40" ht="12.75" customHeight="1">
      <c r="T85" s="222">
        <v>1</v>
      </c>
      <c r="U85" s="407"/>
      <c r="V85" s="227">
        <v>1</v>
      </c>
      <c r="W85" s="228">
        <v>2</v>
      </c>
      <c r="X85" s="222">
        <v>3</v>
      </c>
      <c r="Y85" s="228">
        <v>4</v>
      </c>
      <c r="Z85" s="222">
        <v>5</v>
      </c>
      <c r="AA85" s="228">
        <v>6</v>
      </c>
      <c r="AB85" s="222">
        <v>7</v>
      </c>
      <c r="AC85" s="228">
        <v>8</v>
      </c>
      <c r="AD85" s="222">
        <v>9</v>
      </c>
      <c r="AE85" s="228">
        <v>10</v>
      </c>
      <c r="AF85" s="222">
        <v>11</v>
      </c>
      <c r="AG85" s="222">
        <v>13</v>
      </c>
      <c r="AH85" s="229">
        <v>14</v>
      </c>
      <c r="AI85" s="222">
        <v>15</v>
      </c>
      <c r="AJ85" s="228">
        <v>16</v>
      </c>
      <c r="AK85" s="222">
        <v>17</v>
      </c>
      <c r="AL85" s="230">
        <v>18</v>
      </c>
      <c r="AM85" s="222">
        <v>19</v>
      </c>
      <c r="AN85" s="229">
        <v>20</v>
      </c>
    </row>
    <row r="86" spans="1:40" ht="69.7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231"/>
      <c r="T86" s="161" t="s">
        <v>124</v>
      </c>
      <c r="U86" s="408" t="s">
        <v>190</v>
      </c>
      <c r="V86" s="161" t="s">
        <v>124</v>
      </c>
      <c r="W86" s="162" t="s">
        <v>125</v>
      </c>
      <c r="X86" s="162" t="s">
        <v>126</v>
      </c>
      <c r="Y86" s="162" t="s">
        <v>127</v>
      </c>
      <c r="Z86" s="162" t="s">
        <v>128</v>
      </c>
      <c r="AA86" s="162" t="s">
        <v>129</v>
      </c>
      <c r="AB86" s="162" t="s">
        <v>130</v>
      </c>
      <c r="AC86" s="161" t="s">
        <v>131</v>
      </c>
      <c r="AD86" s="161" t="s">
        <v>132</v>
      </c>
      <c r="AE86" s="161" t="s">
        <v>133</v>
      </c>
      <c r="AF86" s="161" t="s">
        <v>134</v>
      </c>
      <c r="AG86" s="163" t="s">
        <v>0</v>
      </c>
      <c r="AH86" s="164" t="s">
        <v>135</v>
      </c>
      <c r="AI86" s="165" t="s">
        <v>136</v>
      </c>
      <c r="AJ86" s="165" t="s">
        <v>137</v>
      </c>
      <c r="AK86" s="165" t="s">
        <v>138</v>
      </c>
      <c r="AL86" s="166" t="s">
        <v>139</v>
      </c>
      <c r="AM86" s="163" t="s">
        <v>140</v>
      </c>
      <c r="AN86" s="164" t="s">
        <v>141</v>
      </c>
    </row>
    <row r="87" spans="1:40" ht="34.5" customHeight="1">
      <c r="A87" s="232"/>
      <c r="B87" s="232" t="s">
        <v>160</v>
      </c>
      <c r="C87" s="223" t="s">
        <v>161</v>
      </c>
      <c r="D87" s="180" t="s">
        <v>191</v>
      </c>
      <c r="E87" s="232" t="s">
        <v>154</v>
      </c>
      <c r="F87" s="232" t="s">
        <v>142</v>
      </c>
      <c r="G87" s="232" t="s">
        <v>142</v>
      </c>
      <c r="H87" s="232" t="s">
        <v>142</v>
      </c>
      <c r="I87" s="232" t="s">
        <v>142</v>
      </c>
      <c r="J87" s="232" t="s">
        <v>142</v>
      </c>
      <c r="K87" s="232" t="s">
        <v>142</v>
      </c>
      <c r="L87" s="232" t="s">
        <v>142</v>
      </c>
      <c r="M87" s="232" t="s">
        <v>142</v>
      </c>
      <c r="N87" s="232" t="s">
        <v>142</v>
      </c>
      <c r="O87" s="232" t="s">
        <v>142</v>
      </c>
      <c r="P87" s="232"/>
      <c r="Q87" s="232"/>
      <c r="R87" s="232" t="s">
        <v>192</v>
      </c>
      <c r="S87" s="233" t="s">
        <v>193</v>
      </c>
      <c r="T87" s="234" t="s">
        <v>194</v>
      </c>
      <c r="U87" s="235">
        <v>2018011000795</v>
      </c>
      <c r="V87" s="234" t="s">
        <v>194</v>
      </c>
      <c r="W87" s="331">
        <f>+SUMIFS('[1]SIIF 30 de Abril de 2023'!$P$4:$P$749,'[1]SIIF 30 de Abril de 2023'!$A$4:$A$749,$B87,'[1]SIIF 30 de Abril de 2023'!$B$4:$B$749,$C87,'[1]SIIF 30 de Abril de 2023'!$C$4:$C$749,$D87)/1000000</f>
        <v>2709</v>
      </c>
      <c r="X87" s="332"/>
      <c r="Y87" s="332">
        <f>+SUMIFS('[1]SIIF 30 de Abril de 2023'!$R$4:$R$749,'[1]SIIF 30 de Abril de 2023'!$A$4:$A$749,$B87,'[1]SIIF 30 de Abril de 2023'!$B$4:$B$749,$C87,'[1]SIIF 30 de Abril de 2023'!$C$4:$C$749,$D87)/1000000</f>
        <v>0</v>
      </c>
      <c r="Z87" s="332"/>
      <c r="AA87" s="332">
        <f>+SUMIFS('[1]SIIF 30 de Abril de 2023'!$Q$4:$Q$749,'[1]SIIF 30 de Abril de 2023'!$A$4:$A$749,$B87,'[1]SIIF 30 de Abril de 2023'!$B$4:$B$749,$C87,'[1]SIIF 30 de Abril de 2023'!$C$4:$C$749,$D87)/1000000</f>
        <v>0</v>
      </c>
      <c r="AB87" s="333"/>
      <c r="AC87" s="334"/>
      <c r="AD87" s="332">
        <f>W87-Y87+AA87</f>
        <v>2709</v>
      </c>
      <c r="AE87" s="332">
        <f>+SUMIFS('[1]SIIF 30 de Abril de 2023'!$T$4:$T$749,'[1]SIIF 30 de Abril de 2023'!$A$4:$A$749,$B87,'[1]SIIF 30 de Abril de 2023'!$B$4:$B$749,$C87,'[1]SIIF 30 de Abril de 2023'!$C$4:$C$749,$D87)/1000000</f>
        <v>0</v>
      </c>
      <c r="AF87" s="332">
        <f>AD87-AE87</f>
        <v>2709</v>
      </c>
      <c r="AG87" s="331">
        <f>+SUMIFS('[1]SIIF 30 de Abril de 2023'!$W$4:$W$749,'[1]SIIF 30 de Abril de 2023'!$A$4:$A$749,$B87,'[1]SIIF 30 de Abril de 2023'!$B$4:$B$749,$C87,'[1]SIIF 30 de Abril de 2023'!$C$4:$C$749,$D87,'[1]SIIF 30 de Abril de 2023'!$D$4:$D$749,$E87,'[1]SIIF 30 de Abril de 2023'!$E$4:$E$749,$F87,'[1]SIIF 30 de Abril de 2023'!$F$4:$F$749,$G87,'[1]SIIF 30 de Abril de 2023'!$G$4:$G$749,$H87,'[1]SIIF 30 de Abril de 2023'!$H$4:$H$749,$I87,'[1]SIIF 30 de Abril de 2023'!$I$4:$I$749,$J87,'[1]SIIF 30 de Abril de 2023'!$J$4:$J$749,$K87,'[1]SIIF 30 de Abril de 2023'!$K$4:$K$749,$L87,'[1]SIIF 30 de Abril de 2023'!$L$4:$L$749,$M87,'[1]SIIF 30 de Abril de 2023'!$M$4:$M$749,$N87,'[1]SIIF 30 de Abril de 2023'!$N$4:$N$749,$O87)/1000000</f>
        <v>469.10431299999999</v>
      </c>
      <c r="AH87" s="236">
        <f>+AG87/AD87</f>
        <v>0.17316512107788851</v>
      </c>
      <c r="AI87" s="237">
        <f>+AG87/AD87</f>
        <v>0.17316512107788851</v>
      </c>
      <c r="AJ87" s="238">
        <f>+SUMIFS('[1]Cierre Mes Anterior'!$W$4:$W$773,'[1]Cierre Mes Anterior'!$A$4:$A$773,$B87,'[1]Cierre Mes Anterior'!$B$4:$B$773,$C87,'[1]Cierre Mes Anterior'!$C$4:$C$773,$D87,'[1]Cierre Mes Anterior'!$D$4:$D$773,$E87,'[1]Cierre Mes Anterior'!$E$4:$E$773,$F87,'[1]Cierre Mes Anterior'!$F$4:$F$773,$G87,'[1]Cierre Mes Anterior'!$G$4:$G$773,$H87,'[1]Cierre Mes Anterior'!$H$4:$H$773,$I87,'[1]Cierre Mes Anterior'!$I$4:$I$773,$J87,'[1]Cierre Mes Anterior'!$J$4:$J$773,$K87,'[1]Cierre Mes Anterior'!$K$4:$K$773,$L87,'[1]Cierre Mes Anterior'!$L$4:$L$773,$M87,'[1]Cierre Mes Anterior'!$M$4:$M$773,$N87,'[1]Cierre Mes Anterior'!$N$4:$N$773,$O87)/1000000</f>
        <v>2917.8434480000001</v>
      </c>
      <c r="AK87" s="238">
        <f>+AG87-AJ87</f>
        <v>-2448.7391350000003</v>
      </c>
      <c r="AL87" s="172" t="e">
        <f>HLOOKUP((HLOOKUP($W$1,#REF!,1,FALSE)),#REF!,#REF!,FALSE)</f>
        <v>#REF!</v>
      </c>
      <c r="AM87" s="331">
        <f>+SUMIFS('[1]SIIF 30 de Abril de 2023'!$X$4:$X$749,'[1]SIIF 30 de Abril de 2023'!$A$4:$A$749,$B87,'[1]SIIF 30 de Abril de 2023'!$B$4:$B$749,$C87,'[1]SIIF 30 de Abril de 2023'!$C$4:$C$749,$D87,'[1]SIIF 30 de Abril de 2023'!$D$4:$D$749,$E87,'[1]SIIF 30 de Abril de 2023'!$E$4:$E$749,$F87,'[1]SIIF 30 de Abril de 2023'!$F$4:$F$749,$G87,'[1]SIIF 30 de Abril de 2023'!$G$4:$G$749,$H87,'[1]SIIF 30 de Abril de 2023'!$H$4:$H$749,$I87,'[1]SIIF 30 de Abril de 2023'!$I$4:$I$749,$J87,'[1]SIIF 30 de Abril de 2023'!$J$4:$J$749,$K87,'[1]SIIF 30 de Abril de 2023'!$K$4:$K$749,$L87,'[1]SIIF 30 de Abril de 2023'!$L$4:$L$749,$M87,'[1]SIIF 30 de Abril de 2023'!$M$4:$M$749,$N87,'[1]SIIF 30 de Abril de 2023'!$N$4:$N$749,$O87)/1000000</f>
        <v>148.07727499999999</v>
      </c>
      <c r="AN87" s="239">
        <f>+AM87/AD87</f>
        <v>5.4661231081579914E-2</v>
      </c>
    </row>
    <row r="88" spans="1:40" ht="34.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231"/>
      <c r="T88" s="162" t="s">
        <v>195</v>
      </c>
      <c r="U88" s="409"/>
      <c r="V88" s="162" t="s">
        <v>195</v>
      </c>
      <c r="W88" s="336">
        <f>W87</f>
        <v>2709</v>
      </c>
      <c r="X88" s="336">
        <f t="shared" ref="X88:AM88" si="59">X87</f>
        <v>0</v>
      </c>
      <c r="Y88" s="336">
        <f t="shared" si="59"/>
        <v>0</v>
      </c>
      <c r="Z88" s="336"/>
      <c r="AA88" s="336">
        <f t="shared" si="59"/>
        <v>0</v>
      </c>
      <c r="AB88" s="336">
        <f t="shared" si="59"/>
        <v>0</v>
      </c>
      <c r="AC88" s="336">
        <f t="shared" si="59"/>
        <v>0</v>
      </c>
      <c r="AD88" s="336">
        <f t="shared" si="59"/>
        <v>2709</v>
      </c>
      <c r="AE88" s="336">
        <f t="shared" si="59"/>
        <v>0</v>
      </c>
      <c r="AF88" s="336">
        <f>AF87</f>
        <v>2709</v>
      </c>
      <c r="AG88" s="336">
        <f>AG87</f>
        <v>469.10431299999999</v>
      </c>
      <c r="AH88" s="182">
        <f>+AG88/AD88</f>
        <v>0.17316512107788851</v>
      </c>
      <c r="AI88" s="242"/>
      <c r="AJ88" s="336">
        <f t="shared" si="59"/>
        <v>2917.8434480000001</v>
      </c>
      <c r="AK88" s="336">
        <f t="shared" si="59"/>
        <v>-2448.7391350000003</v>
      </c>
      <c r="AL88" s="172" t="e">
        <f>HLOOKUP((HLOOKUP($W$1,#REF!,1,FALSE)),#REF!,#REF!,FALSE)</f>
        <v>#REF!</v>
      </c>
      <c r="AM88" s="336">
        <f t="shared" si="59"/>
        <v>148.07727499999999</v>
      </c>
      <c r="AN88" s="182">
        <f>AN87</f>
        <v>5.4661231081579914E-2</v>
      </c>
    </row>
    <row r="89" spans="1:40" ht="48.7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231"/>
      <c r="T89" s="243" t="s">
        <v>124</v>
      </c>
      <c r="U89" s="410"/>
      <c r="V89" s="243" t="s">
        <v>124</v>
      </c>
      <c r="W89" s="162" t="s">
        <v>125</v>
      </c>
      <c r="X89" s="162" t="s">
        <v>126</v>
      </c>
      <c r="Y89" s="162" t="s">
        <v>127</v>
      </c>
      <c r="Z89" s="162" t="s">
        <v>128</v>
      </c>
      <c r="AA89" s="162" t="s">
        <v>129</v>
      </c>
      <c r="AB89" s="162" t="s">
        <v>130</v>
      </c>
      <c r="AC89" s="161" t="s">
        <v>131</v>
      </c>
      <c r="AD89" s="161" t="s">
        <v>132</v>
      </c>
      <c r="AE89" s="161" t="s">
        <v>133</v>
      </c>
      <c r="AF89" s="161" t="s">
        <v>134</v>
      </c>
      <c r="AG89" s="163" t="s">
        <v>0</v>
      </c>
      <c r="AH89" s="164" t="s">
        <v>135</v>
      </c>
      <c r="AI89" s="165" t="s">
        <v>136</v>
      </c>
      <c r="AJ89" s="165" t="s">
        <v>137</v>
      </c>
      <c r="AK89" s="165" t="s">
        <v>138</v>
      </c>
      <c r="AL89" s="166" t="s">
        <v>139</v>
      </c>
      <c r="AM89" s="163" t="s">
        <v>140</v>
      </c>
      <c r="AN89" s="164" t="s">
        <v>141</v>
      </c>
    </row>
    <row r="90" spans="1:40" ht="46.5" customHeight="1">
      <c r="A90" s="232"/>
      <c r="B90" s="232" t="s">
        <v>160</v>
      </c>
      <c r="C90" s="223" t="s">
        <v>161</v>
      </c>
      <c r="D90" s="244" t="s">
        <v>196</v>
      </c>
      <c r="E90" s="232" t="s">
        <v>154</v>
      </c>
      <c r="F90" s="232" t="s">
        <v>142</v>
      </c>
      <c r="G90" s="232" t="s">
        <v>142</v>
      </c>
      <c r="H90" s="232" t="s">
        <v>142</v>
      </c>
      <c r="I90" s="232" t="s">
        <v>142</v>
      </c>
      <c r="J90" s="232" t="s">
        <v>142</v>
      </c>
      <c r="K90" s="232" t="s">
        <v>142</v>
      </c>
      <c r="L90" s="232" t="s">
        <v>142</v>
      </c>
      <c r="M90" s="232" t="s">
        <v>142</v>
      </c>
      <c r="N90" s="232" t="s">
        <v>142</v>
      </c>
      <c r="O90" s="232" t="s">
        <v>142</v>
      </c>
      <c r="P90" s="232"/>
      <c r="Q90" s="232"/>
      <c r="R90" s="232" t="s">
        <v>192</v>
      </c>
      <c r="S90" s="233"/>
      <c r="T90" s="245" t="s">
        <v>197</v>
      </c>
      <c r="U90" s="411" t="s">
        <v>198</v>
      </c>
      <c r="V90" s="245" t="s">
        <v>197</v>
      </c>
      <c r="W90" s="332">
        <f>+SUMIFS('[1]SIIF 30 de Abril de 2023'!$P$4:$P$749,'[1]SIIF 30 de Abril de 2023'!$A$4:$A$749,$B90,'[1]SIIF 30 de Abril de 2023'!$B$4:$B$749,$C90,'[1]SIIF 30 de Abril de 2023'!$C$4:$C$749,$D90)/1000000</f>
        <v>1906.5260840000001</v>
      </c>
      <c r="X90" s="332"/>
      <c r="Y90" s="332">
        <f>+SUMIFS('[1]SIIF 30 de Abril de 2023'!$R$4:$R$749,'[1]SIIF 30 de Abril de 2023'!$A$4:$A$749,$B90,'[1]SIIF 30 de Abril de 2023'!$B$4:$B$749,$C90,'[1]SIIF 30 de Abril de 2023'!$C$4:$C$749,$D90)/1000000</f>
        <v>0</v>
      </c>
      <c r="Z90" s="332"/>
      <c r="AA90" s="332">
        <f>+SUMIFS('[1]SIIF 30 de Abril de 2023'!$Q$4:$Q$749,'[1]SIIF 30 de Abril de 2023'!$A$4:$A$749,$B90,'[1]SIIF 30 de Abril de 2023'!$B$4:$B$749,$C90,'[1]SIIF 30 de Abril de 2023'!$C$4:$C$749,$D90)/1000000</f>
        <v>0</v>
      </c>
      <c r="AB90" s="332"/>
      <c r="AC90" s="332"/>
      <c r="AD90" s="332">
        <f>W90-Y90+AA90</f>
        <v>1906.5260840000001</v>
      </c>
      <c r="AE90" s="332">
        <f>+SUMIFS('[1]SIIF 30 de Abril de 2023'!$T$4:$T$749,'[1]SIIF 30 de Abril de 2023'!$A$4:$A$749,$B90,'[1]SIIF 30 de Abril de 2023'!$B$4:$B$749,$C90,'[1]SIIF 30 de Abril de 2023'!$C$4:$C$749,$D90)/1000000</f>
        <v>0</v>
      </c>
      <c r="AF90" s="332">
        <f>AD90-AE90</f>
        <v>1906.5260840000001</v>
      </c>
      <c r="AG90" s="332">
        <f>+SUMIFS('[1]SIIF 30 de Abril de 2023'!$W$4:$W$749,'[1]SIIF 30 de Abril de 2023'!$A$4:$A$749,$B90,'[1]SIIF 30 de Abril de 2023'!$B$4:$B$749,$C90,'[1]SIIF 30 de Abril de 2023'!$C$4:$C$749,$D90,'[1]SIIF 30 de Abril de 2023'!$D$4:$D$749,$E90,'[1]SIIF 30 de Abril de 2023'!$E$4:$E$749,$F90,'[1]SIIF 30 de Abril de 2023'!$F$4:$F$749,$G90,'[1]SIIF 30 de Abril de 2023'!$G$4:$G$749,$H90,'[1]SIIF 30 de Abril de 2023'!$H$4:$H$749,$I90,'[1]SIIF 30 de Abril de 2023'!$I$4:$I$749,$J90,'[1]SIIF 30 de Abril de 2023'!$J$4:$J$749,$K90,'[1]SIIF 30 de Abril de 2023'!$K$4:$K$749,$L90,'[1]SIIF 30 de Abril de 2023'!$L$4:$L$749,$M90,'[1]SIIF 30 de Abril de 2023'!$M$4:$M$749,$N90,'[1]SIIF 30 de Abril de 2023'!$N$4:$N$749,$O90)/1000000</f>
        <v>892.93098599999996</v>
      </c>
      <c r="AH90" s="239">
        <f>+AG90/AD90</f>
        <v>0.46835498003078985</v>
      </c>
      <c r="AI90" s="240"/>
      <c r="AJ90" s="238">
        <f>+SUMIFS('[1]Cierre Mes Anterior'!$W$4:$W$773,'[1]Cierre Mes Anterior'!$A$4:$A$773,$B90,'[1]Cierre Mes Anterior'!$B$4:$B$773,$C90,'[1]Cierre Mes Anterior'!$C$4:$C$773,$D90,'[1]Cierre Mes Anterior'!$D$4:$D$773,$E90,'[1]Cierre Mes Anterior'!$E$4:$E$773,$F90,'[1]Cierre Mes Anterior'!$F$4:$F$773,$G90,'[1]Cierre Mes Anterior'!$G$4:$G$773,$H90,'[1]Cierre Mes Anterior'!$H$4:$H$773,$I90,'[1]Cierre Mes Anterior'!$I$4:$I$773,$J90,'[1]Cierre Mes Anterior'!$J$4:$J$773,$K90,'[1]Cierre Mes Anterior'!$K$4:$K$773,$L90,'[1]Cierre Mes Anterior'!$L$4:$L$773,$M90,'[1]Cierre Mes Anterior'!$M$4:$M$773,$N90,'[1]Cierre Mes Anterior'!$N$4:$N$773,$O90)/1000000</f>
        <v>1509.73817433</v>
      </c>
      <c r="AK90" s="238">
        <f>+AG90-AJ90</f>
        <v>-616.80718833000003</v>
      </c>
      <c r="AL90" s="172" t="e">
        <f>HLOOKUP((HLOOKUP($W$1,#REF!,1,FALSE)),#REF!,#REF!,FALSE)</f>
        <v>#REF!</v>
      </c>
      <c r="AM90" s="332">
        <f>+SUMIFS('[1]SIIF 30 de Abril de 2023'!$X$4:$X$749,'[1]SIIF 30 de Abril de 2023'!$A$4:$A$749,$B90,'[1]SIIF 30 de Abril de 2023'!$B$4:$B$749,$C90,'[1]SIIF 30 de Abril de 2023'!$C$4:$C$749,$D90,'[1]SIIF 30 de Abril de 2023'!$D$4:$D$749,$E90,'[1]SIIF 30 de Abril de 2023'!$E$4:$E$749,$F90,'[1]SIIF 30 de Abril de 2023'!$F$4:$F$749,$G90,'[1]SIIF 30 de Abril de 2023'!$G$4:$G$749,$H90,'[1]SIIF 30 de Abril de 2023'!$H$4:$H$749,$I90,'[1]SIIF 30 de Abril de 2023'!$I$4:$I$749,$J90,'[1]SIIF 30 de Abril de 2023'!$J$4:$J$749,$K90,'[1]SIIF 30 de Abril de 2023'!$K$4:$K$749,$L90,'[1]SIIF 30 de Abril de 2023'!$L$4:$L$749,$M90,'[1]SIIF 30 de Abril de 2023'!$M$4:$M$749,$N90,'[1]SIIF 30 de Abril de 2023'!$N$4:$N$749,$O90)/1000000</f>
        <v>170.90319299999999</v>
      </c>
      <c r="AN90" s="239">
        <f>+AM90/AD90</f>
        <v>8.9641151219623169E-2</v>
      </c>
    </row>
    <row r="91" spans="1:40" ht="34.5" customHeight="1">
      <c r="A91" s="180"/>
      <c r="B91" s="180"/>
      <c r="C91" s="180"/>
      <c r="D91" s="244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231"/>
      <c r="T91" s="162" t="s">
        <v>199</v>
      </c>
      <c r="U91" s="409"/>
      <c r="V91" s="162" t="s">
        <v>199</v>
      </c>
      <c r="W91" s="324">
        <f>+SUM(W90)</f>
        <v>1906.5260840000001</v>
      </c>
      <c r="X91" s="324">
        <f t="shared" ref="X91:AK91" si="60">+SUM(X90)</f>
        <v>0</v>
      </c>
      <c r="Y91" s="324">
        <f t="shared" si="60"/>
        <v>0</v>
      </c>
      <c r="Z91" s="324"/>
      <c r="AA91" s="324">
        <f t="shared" si="60"/>
        <v>0</v>
      </c>
      <c r="AB91" s="324">
        <f t="shared" si="60"/>
        <v>0</v>
      </c>
      <c r="AC91" s="324">
        <f t="shared" si="60"/>
        <v>0</v>
      </c>
      <c r="AD91" s="324">
        <f t="shared" si="60"/>
        <v>1906.5260840000001</v>
      </c>
      <c r="AE91" s="324">
        <f t="shared" si="60"/>
        <v>0</v>
      </c>
      <c r="AF91" s="324">
        <f>+SUM(AF90)</f>
        <v>1906.5260840000001</v>
      </c>
      <c r="AG91" s="324">
        <f>+SUM(AG90)</f>
        <v>892.93098599999996</v>
      </c>
      <c r="AH91" s="169">
        <f>+AG91/AD91</f>
        <v>0.46835498003078985</v>
      </c>
      <c r="AI91" s="246"/>
      <c r="AJ91" s="184">
        <f t="shared" si="60"/>
        <v>1509.73817433</v>
      </c>
      <c r="AK91" s="184">
        <f t="shared" si="60"/>
        <v>-616.80718833000003</v>
      </c>
      <c r="AL91" s="172" t="e">
        <f>HLOOKUP((HLOOKUP($W$1,#REF!,1,FALSE)),#REF!,#REF!,FALSE)</f>
        <v>#REF!</v>
      </c>
      <c r="AM91" s="324">
        <f>+SUM(AM90)</f>
        <v>170.90319299999999</v>
      </c>
      <c r="AN91" s="182">
        <f>+AM91/AD91</f>
        <v>8.9641151219623169E-2</v>
      </c>
    </row>
    <row r="92" spans="1:40" ht="54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231"/>
      <c r="T92" s="243" t="s">
        <v>124</v>
      </c>
      <c r="U92" s="408"/>
      <c r="V92" s="243" t="s">
        <v>124</v>
      </c>
      <c r="W92" s="162" t="s">
        <v>125</v>
      </c>
      <c r="X92" s="321" t="s">
        <v>126</v>
      </c>
      <c r="Y92" s="321" t="s">
        <v>127</v>
      </c>
      <c r="Z92" s="321"/>
      <c r="AA92" s="321" t="s">
        <v>129</v>
      </c>
      <c r="AB92" s="321" t="s">
        <v>130</v>
      </c>
      <c r="AC92" s="319" t="s">
        <v>131</v>
      </c>
      <c r="AD92" s="161" t="s">
        <v>132</v>
      </c>
      <c r="AE92" s="161" t="s">
        <v>133</v>
      </c>
      <c r="AF92" s="319" t="s">
        <v>134</v>
      </c>
      <c r="AG92" s="319" t="s">
        <v>0</v>
      </c>
      <c r="AH92" s="164" t="s">
        <v>135</v>
      </c>
      <c r="AI92" s="165" t="s">
        <v>136</v>
      </c>
      <c r="AJ92" s="165" t="s">
        <v>137</v>
      </c>
      <c r="AK92" s="165" t="s">
        <v>138</v>
      </c>
      <c r="AL92" s="166" t="s">
        <v>139</v>
      </c>
      <c r="AM92" s="163" t="s">
        <v>140</v>
      </c>
      <c r="AN92" s="164" t="s">
        <v>141</v>
      </c>
    </row>
    <row r="93" spans="1:40" ht="42.75" customHeight="1">
      <c r="A93" s="232"/>
      <c r="B93" s="232" t="s">
        <v>160</v>
      </c>
      <c r="C93" s="223" t="s">
        <v>161</v>
      </c>
      <c r="D93" s="244" t="s">
        <v>200</v>
      </c>
      <c r="E93" s="232" t="s">
        <v>154</v>
      </c>
      <c r="F93" s="232" t="s">
        <v>142</v>
      </c>
      <c r="G93" s="232" t="s">
        <v>142</v>
      </c>
      <c r="H93" s="232" t="s">
        <v>142</v>
      </c>
      <c r="I93" s="232" t="s">
        <v>142</v>
      </c>
      <c r="J93" s="232" t="s">
        <v>142</v>
      </c>
      <c r="K93" s="232" t="s">
        <v>142</v>
      </c>
      <c r="L93" s="232" t="s">
        <v>142</v>
      </c>
      <c r="M93" s="232" t="s">
        <v>142</v>
      </c>
      <c r="N93" s="232" t="s">
        <v>142</v>
      </c>
      <c r="O93" s="232" t="s">
        <v>142</v>
      </c>
      <c r="P93" s="232"/>
      <c r="Q93" s="232"/>
      <c r="R93" s="232" t="s">
        <v>192</v>
      </c>
      <c r="S93" s="233"/>
      <c r="T93" s="248" t="s">
        <v>201</v>
      </c>
      <c r="U93" s="346" t="s">
        <v>202</v>
      </c>
      <c r="V93" s="248" t="s">
        <v>201</v>
      </c>
      <c r="W93" s="331">
        <f>+SUMIFS('[1]SIIF 30 de Abril de 2023'!$P$4:$P$749,'[1]SIIF 30 de Abril de 2023'!$A$4:$A$749,$B93,'[1]SIIF 30 de Abril de 2023'!$B$4:$B$749,$C93,'[1]SIIF 30 de Abril de 2023'!$C$4:$C$749,$D93)/1000000</f>
        <v>1231.483397</v>
      </c>
      <c r="X93" s="332"/>
      <c r="Y93" s="332">
        <f>+SUMIFS('[1]SIIF 30 de Abril de 2023'!$R$4:$R$749,'[1]SIIF 30 de Abril de 2023'!$A$4:$A$749,$B93,'[1]SIIF 30 de Abril de 2023'!$B$4:$B$749,$C93,'[1]SIIF 30 de Abril de 2023'!$C$4:$C$749,$D93)/1000000</f>
        <v>0</v>
      </c>
      <c r="Z93" s="332"/>
      <c r="AA93" s="332">
        <f>+SUMIFS('[1]SIIF 30 de Abril de 2023'!$Q$4:$Q$749,'[1]SIIF 30 de Abril de 2023'!$A$4:$A$749,$B93,'[1]SIIF 30 de Abril de 2023'!$B$4:$B$749,$C93,'[1]SIIF 30 de Abril de 2023'!$C$4:$C$749,$D93)/1000000</f>
        <v>0</v>
      </c>
      <c r="AB93" s="333"/>
      <c r="AC93" s="334"/>
      <c r="AD93" s="332">
        <f>W93-Y93+AA93</f>
        <v>1231.483397</v>
      </c>
      <c r="AE93" s="332">
        <f>+SUMIFS('[1]SIIF 30 de Abril de 2023'!$T$4:$T$749,'[1]SIIF 30 de Abril de 2023'!$A$4:$A$749,$B93,'[1]SIIF 30 de Abril de 2023'!$B$4:$B$749,$C93,'[1]SIIF 30 de Abril de 2023'!$C$4:$C$749,$D93)/1000000</f>
        <v>0</v>
      </c>
      <c r="AF93" s="332">
        <f>AD93-AE93</f>
        <v>1231.483397</v>
      </c>
      <c r="AG93" s="331">
        <f>+SUMIFS('[1]SIIF 30 de Abril de 2023'!$W$4:$W$749,'[1]SIIF 30 de Abril de 2023'!$A$4:$A$749,$B93,'[1]SIIF 30 de Abril de 2023'!$B$4:$B$749,$C93,'[1]SIIF 30 de Abril de 2023'!$C$4:$C$749,$D93,'[1]SIIF 30 de Abril de 2023'!$D$4:$D$749,$E93,'[1]SIIF 30 de Abril de 2023'!$E$4:$E$749,$F93,'[1]SIIF 30 de Abril de 2023'!$F$4:$F$749,$G93,'[1]SIIF 30 de Abril de 2023'!$G$4:$G$749,$H93,'[1]SIIF 30 de Abril de 2023'!$H$4:$H$749,$I93,'[1]SIIF 30 de Abril de 2023'!$I$4:$I$749,$J93,'[1]SIIF 30 de Abril de 2023'!$J$4:$J$749,$K93,'[1]SIIF 30 de Abril de 2023'!$K$4:$K$749,$L93,'[1]SIIF 30 de Abril de 2023'!$L$4:$L$749,$M93,'[1]SIIF 30 de Abril de 2023'!$M$4:$M$749,$N93,'[1]SIIF 30 de Abril de 2023'!$N$4:$N$749,$O93)/1000000</f>
        <v>754.71762799999999</v>
      </c>
      <c r="AH93" s="236">
        <f>+AG93/AD93</f>
        <v>0.61285245894386997</v>
      </c>
      <c r="AI93" s="237"/>
      <c r="AJ93" s="238">
        <f>+SUMIFS('[1]Cierre Mes Anterior'!$W$4:$W$773,'[1]Cierre Mes Anterior'!$A$4:$A$773,$B93,'[1]Cierre Mes Anterior'!$B$4:$B$773,$C93,'[1]Cierre Mes Anterior'!$C$4:$C$773,$D93,'[1]Cierre Mes Anterior'!$D$4:$D$773,$E93,'[1]Cierre Mes Anterior'!$E$4:$E$773,$F93,'[1]Cierre Mes Anterior'!$F$4:$F$773,$G93,'[1]Cierre Mes Anterior'!$G$4:$G$773,$H93,'[1]Cierre Mes Anterior'!$H$4:$H$773,$I93,'[1]Cierre Mes Anterior'!$I$4:$I$773,$J93,'[1]Cierre Mes Anterior'!$J$4:$J$773,$K93,'[1]Cierre Mes Anterior'!$K$4:$K$773,$L93,'[1]Cierre Mes Anterior'!$L$4:$L$773,$M93,'[1]Cierre Mes Anterior'!$M$4:$M$773,$N93,'[1]Cierre Mes Anterior'!$N$4:$N$773,$O93)/1000000</f>
        <v>1190.3349089999999</v>
      </c>
      <c r="AK93" s="238">
        <f>+AG93-AJ93</f>
        <v>-435.61728099999993</v>
      </c>
      <c r="AL93" s="172" t="e">
        <f>HLOOKUP((HLOOKUP($W$1,#REF!,1,FALSE)),#REF!,#REF!,FALSE)</f>
        <v>#REF!</v>
      </c>
      <c r="AM93" s="331">
        <f>+SUMIFS('[1]SIIF 30 de Abril de 2023'!$X$4:$X$749,'[1]SIIF 30 de Abril de 2023'!$A$4:$A$749,$B93,'[1]SIIF 30 de Abril de 2023'!$B$4:$B$749,$C93,'[1]SIIF 30 de Abril de 2023'!$C$4:$C$749,$D93,'[1]SIIF 30 de Abril de 2023'!$D$4:$D$749,$E93,'[1]SIIF 30 de Abril de 2023'!$E$4:$E$749,$F93,'[1]SIIF 30 de Abril de 2023'!$F$4:$F$749,$G93,'[1]SIIF 30 de Abril de 2023'!$G$4:$G$749,$H93,'[1]SIIF 30 de Abril de 2023'!$H$4:$H$749,$I93,'[1]SIIF 30 de Abril de 2023'!$I$4:$I$749,$J93,'[1]SIIF 30 de Abril de 2023'!$J$4:$J$749,$K93,'[1]SIIF 30 de Abril de 2023'!$K$4:$K$749,$L93,'[1]SIIF 30 de Abril de 2023'!$L$4:$L$749,$M93,'[1]SIIF 30 de Abril de 2023'!$M$4:$M$749,$N93,'[1]SIIF 30 de Abril de 2023'!$N$4:$N$749,$O93)/1000000</f>
        <v>153.44308799999999</v>
      </c>
      <c r="AN93" s="239">
        <f>+AM93/AD93</f>
        <v>0.12460020847524264</v>
      </c>
    </row>
    <row r="94" spans="1:40" ht="44.25" customHeight="1">
      <c r="A94" s="232"/>
      <c r="B94" s="232" t="s">
        <v>160</v>
      </c>
      <c r="C94" s="223" t="s">
        <v>161</v>
      </c>
      <c r="D94" s="244" t="s">
        <v>203</v>
      </c>
      <c r="E94" s="232" t="s">
        <v>154</v>
      </c>
      <c r="F94" s="232" t="s">
        <v>142</v>
      </c>
      <c r="G94" s="232" t="s">
        <v>142</v>
      </c>
      <c r="H94" s="232" t="s">
        <v>142</v>
      </c>
      <c r="I94" s="232" t="s">
        <v>142</v>
      </c>
      <c r="J94" s="232" t="s">
        <v>142</v>
      </c>
      <c r="K94" s="232" t="s">
        <v>142</v>
      </c>
      <c r="L94" s="232" t="s">
        <v>142</v>
      </c>
      <c r="M94" s="232" t="s">
        <v>142</v>
      </c>
      <c r="N94" s="232" t="s">
        <v>142</v>
      </c>
      <c r="O94" s="232" t="s">
        <v>142</v>
      </c>
      <c r="P94" s="232"/>
      <c r="Q94" s="232"/>
      <c r="R94" s="232" t="s">
        <v>192</v>
      </c>
      <c r="S94" s="233"/>
      <c r="T94" s="249" t="s">
        <v>204</v>
      </c>
      <c r="U94" s="346" t="s">
        <v>205</v>
      </c>
      <c r="V94" s="249" t="s">
        <v>204</v>
      </c>
      <c r="W94" s="331">
        <f>+SUMIFS('[1]SIIF 30 de Abril de 2023'!$P$4:$P$749,'[1]SIIF 30 de Abril de 2023'!$A$4:$A$749,$B94,'[1]SIIF 30 de Abril de 2023'!$B$4:$B$749,$C94,'[1]SIIF 30 de Abril de 2023'!$C$4:$C$749,$D94)/1000000</f>
        <v>678.57563500000003</v>
      </c>
      <c r="X94" s="332"/>
      <c r="Y94" s="332">
        <f>+SUMIFS('[1]SIIF 30 de Abril de 2023'!$R$4:$R$749,'[1]SIIF 30 de Abril de 2023'!$A$4:$A$749,$B94,'[1]SIIF 30 de Abril de 2023'!$B$4:$B$749,$C94,'[1]SIIF 30 de Abril de 2023'!$C$4:$C$749,$D94)/1000000</f>
        <v>0</v>
      </c>
      <c r="Z94" s="332"/>
      <c r="AA94" s="332">
        <f>+SUMIFS('[1]SIIF 30 de Abril de 2023'!$Q$4:$Q$749,'[1]SIIF 30 de Abril de 2023'!$A$4:$A$749,$B94,'[1]SIIF 30 de Abril de 2023'!$B$4:$B$749,$C94,'[1]SIIF 30 de Abril de 2023'!$C$4:$C$749,$D94)/1000000</f>
        <v>0</v>
      </c>
      <c r="AB94" s="333"/>
      <c r="AC94" s="334">
        <f>+AA94+AB94</f>
        <v>0</v>
      </c>
      <c r="AD94" s="332">
        <f>W94-Y94+AA94</f>
        <v>678.57563500000003</v>
      </c>
      <c r="AE94" s="332">
        <f>+SUMIFS('[1]SIIF 30 de Abril de 2023'!$T$4:$T$749,'[1]SIIF 30 de Abril de 2023'!$A$4:$A$749,$B94,'[1]SIIF 30 de Abril de 2023'!$B$4:$B$749,$C94,'[1]SIIF 30 de Abril de 2023'!$C$4:$C$749,$D94)/1000000</f>
        <v>0</v>
      </c>
      <c r="AF94" s="332">
        <f>AD94-AE94</f>
        <v>678.57563500000003</v>
      </c>
      <c r="AG94" s="331">
        <f>+SUMIFS('[1]SIIF 30 de Abril de 2023'!$W$4:$W$749,'[1]SIIF 30 de Abril de 2023'!$A$4:$A$749,$B94,'[1]SIIF 30 de Abril de 2023'!$B$4:$B$749,$C94,'[1]SIIF 30 de Abril de 2023'!$C$4:$C$749,$D94,'[1]SIIF 30 de Abril de 2023'!$D$4:$D$749,$E94,'[1]SIIF 30 de Abril de 2023'!$E$4:$E$749,$F94,'[1]SIIF 30 de Abril de 2023'!$F$4:$F$749,$G94,'[1]SIIF 30 de Abril de 2023'!$G$4:$G$749,$H94,'[1]SIIF 30 de Abril de 2023'!$H$4:$H$749,$I94,'[1]SIIF 30 de Abril de 2023'!$I$4:$I$749,$J94,'[1]SIIF 30 de Abril de 2023'!$J$4:$J$749,$K94,'[1]SIIF 30 de Abril de 2023'!$K$4:$K$749,$L94,'[1]SIIF 30 de Abril de 2023'!$L$4:$L$749,$M94,'[1]SIIF 30 de Abril de 2023'!$M$4:$M$749,$N94,'[1]SIIF 30 de Abril de 2023'!$N$4:$N$749,$O94)/1000000</f>
        <v>218.275522</v>
      </c>
      <c r="AH94" s="236">
        <f>+AG94/AD94</f>
        <v>0.32166719631776935</v>
      </c>
      <c r="AI94" s="237"/>
      <c r="AJ94" s="238">
        <f>+SUMIFS('[1]Cierre Mes Anterior'!$W$4:$W$773,'[1]Cierre Mes Anterior'!$A$4:$A$773,$B94,'[1]Cierre Mes Anterior'!$B$4:$B$773,$C94,'[1]Cierre Mes Anterior'!$C$4:$C$773,$D94,'[1]Cierre Mes Anterior'!$D$4:$D$773,$E94,'[1]Cierre Mes Anterior'!$E$4:$E$773,$F94,'[1]Cierre Mes Anterior'!$F$4:$F$773,$G94,'[1]Cierre Mes Anterior'!$G$4:$G$773,$H94,'[1]Cierre Mes Anterior'!$H$4:$H$773,$I94,'[1]Cierre Mes Anterior'!$I$4:$I$773,$J94,'[1]Cierre Mes Anterior'!$J$4:$J$773,$K94,'[1]Cierre Mes Anterior'!$K$4:$K$773,$L94,'[1]Cierre Mes Anterior'!$L$4:$L$773,$M94,'[1]Cierre Mes Anterior'!$M$4:$M$773,$N94,'[1]Cierre Mes Anterior'!$N$4:$N$773,$O94)/1000000</f>
        <v>526.80794088000005</v>
      </c>
      <c r="AK94" s="238">
        <f>+AG94-AJ94</f>
        <v>-308.53241888000002</v>
      </c>
      <c r="AL94" s="172" t="e">
        <f>HLOOKUP((HLOOKUP($W$1,#REF!,1,FALSE)),#REF!,#REF!,FALSE)</f>
        <v>#REF!</v>
      </c>
      <c r="AM94" s="331">
        <f>+SUMIFS('[1]SIIF 30 de Abril de 2023'!$X$4:$X$749,'[1]SIIF 30 de Abril de 2023'!$A$4:$A$749,$B94,'[1]SIIF 30 de Abril de 2023'!$B$4:$B$749,$C94,'[1]SIIF 30 de Abril de 2023'!$C$4:$C$749,$D94,'[1]SIIF 30 de Abril de 2023'!$D$4:$D$749,$E94,'[1]SIIF 30 de Abril de 2023'!$E$4:$E$749,$F94,'[1]SIIF 30 de Abril de 2023'!$F$4:$F$749,$G94,'[1]SIIF 30 de Abril de 2023'!$G$4:$G$749,$H94,'[1]SIIF 30 de Abril de 2023'!$H$4:$H$749,$I94,'[1]SIIF 30 de Abril de 2023'!$I$4:$I$749,$J94,'[1]SIIF 30 de Abril de 2023'!$J$4:$J$749,$K94,'[1]SIIF 30 de Abril de 2023'!$K$4:$K$749,$L94,'[1]SIIF 30 de Abril de 2023'!$L$4:$L$749,$M94,'[1]SIIF 30 de Abril de 2023'!$M$4:$M$749,$N94,'[1]SIIF 30 de Abril de 2023'!$N$4:$N$749,$O94)/1000000</f>
        <v>41.573616999999999</v>
      </c>
      <c r="AN94" s="239">
        <f>+AM94/AD94</f>
        <v>6.1266003162639339E-2</v>
      </c>
    </row>
    <row r="95" spans="1:40" ht="34.5" customHeight="1">
      <c r="A95" s="180"/>
      <c r="B95" s="180"/>
      <c r="C95" s="180"/>
      <c r="D95" s="244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231"/>
      <c r="T95" s="162" t="s">
        <v>206</v>
      </c>
      <c r="U95" s="409"/>
      <c r="V95" s="162" t="s">
        <v>206</v>
      </c>
      <c r="W95" s="324">
        <f>SUM(W93:W94)</f>
        <v>1910.0590320000001</v>
      </c>
      <c r="X95" s="324">
        <f t="shared" ref="X95:AK95" si="61">SUM(X93:X94)</f>
        <v>0</v>
      </c>
      <c r="Y95" s="324">
        <f t="shared" si="61"/>
        <v>0</v>
      </c>
      <c r="Z95" s="324"/>
      <c r="AA95" s="324">
        <f t="shared" si="61"/>
        <v>0</v>
      </c>
      <c r="AB95" s="324">
        <f t="shared" si="61"/>
        <v>0</v>
      </c>
      <c r="AC95" s="324">
        <f t="shared" si="61"/>
        <v>0</v>
      </c>
      <c r="AD95" s="324">
        <f t="shared" si="61"/>
        <v>1910.0590320000001</v>
      </c>
      <c r="AE95" s="324">
        <f t="shared" si="61"/>
        <v>0</v>
      </c>
      <c r="AF95" s="324">
        <f t="shared" si="61"/>
        <v>1910.0590320000001</v>
      </c>
      <c r="AG95" s="324">
        <f>SUM(AG93:AG94)</f>
        <v>972.99315000000001</v>
      </c>
      <c r="AH95" s="169">
        <f>+AG95/AD95</f>
        <v>0.50940475330816892</v>
      </c>
      <c r="AI95" s="246"/>
      <c r="AJ95" s="184">
        <f t="shared" si="61"/>
        <v>1717.1428498800001</v>
      </c>
      <c r="AK95" s="184">
        <f t="shared" si="61"/>
        <v>-744.14969987999996</v>
      </c>
      <c r="AL95" s="172" t="e">
        <f>HLOOKUP((HLOOKUP($W$1,#REF!,1,FALSE)),#REF!,#REF!,FALSE)</f>
        <v>#REF!</v>
      </c>
      <c r="AM95" s="324">
        <f>+SUM(AM93:AM94)</f>
        <v>195.016705</v>
      </c>
      <c r="AN95" s="182">
        <f>+AM95/AD95</f>
        <v>0.10209983133128631</v>
      </c>
    </row>
    <row r="96" spans="1:40" ht="34.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231"/>
      <c r="T96" s="243" t="s">
        <v>124</v>
      </c>
      <c r="U96" s="408"/>
      <c r="V96" s="243" t="s">
        <v>124</v>
      </c>
      <c r="W96" s="162" t="s">
        <v>125</v>
      </c>
      <c r="X96" s="162" t="s">
        <v>126</v>
      </c>
      <c r="Y96" s="162" t="s">
        <v>127</v>
      </c>
      <c r="Z96" s="162" t="s">
        <v>128</v>
      </c>
      <c r="AA96" s="162" t="s">
        <v>129</v>
      </c>
      <c r="AB96" s="162" t="s">
        <v>130</v>
      </c>
      <c r="AC96" s="161" t="s">
        <v>131</v>
      </c>
      <c r="AD96" s="161" t="s">
        <v>132</v>
      </c>
      <c r="AE96" s="161" t="s">
        <v>133</v>
      </c>
      <c r="AF96" s="161" t="s">
        <v>134</v>
      </c>
      <c r="AG96" s="163" t="s">
        <v>0</v>
      </c>
      <c r="AH96" s="164" t="s">
        <v>135</v>
      </c>
      <c r="AI96" s="165" t="s">
        <v>136</v>
      </c>
      <c r="AJ96" s="165" t="s">
        <v>137</v>
      </c>
      <c r="AK96" s="165" t="s">
        <v>138</v>
      </c>
      <c r="AL96" s="166" t="s">
        <v>139</v>
      </c>
      <c r="AM96" s="163" t="s">
        <v>140</v>
      </c>
      <c r="AN96" s="164" t="s">
        <v>141</v>
      </c>
    </row>
    <row r="97" spans="1:40" ht="47.25" customHeight="1">
      <c r="A97" s="232"/>
      <c r="B97" s="180" t="s">
        <v>160</v>
      </c>
      <c r="C97" s="223" t="s">
        <v>161</v>
      </c>
      <c r="D97" s="244" t="s">
        <v>207</v>
      </c>
      <c r="E97" s="180" t="s">
        <v>154</v>
      </c>
      <c r="F97" s="180" t="s">
        <v>142</v>
      </c>
      <c r="G97" s="180" t="s">
        <v>142</v>
      </c>
      <c r="H97" s="180" t="s">
        <v>142</v>
      </c>
      <c r="I97" s="180" t="s">
        <v>142</v>
      </c>
      <c r="J97" s="180" t="s">
        <v>142</v>
      </c>
      <c r="K97" s="180" t="s">
        <v>142</v>
      </c>
      <c r="L97" s="180" t="s">
        <v>142</v>
      </c>
      <c r="M97" s="180" t="s">
        <v>142</v>
      </c>
      <c r="N97" s="180" t="s">
        <v>142</v>
      </c>
      <c r="O97" s="180" t="s">
        <v>142</v>
      </c>
      <c r="P97" s="180"/>
      <c r="Q97" s="180"/>
      <c r="R97" s="180"/>
      <c r="S97" s="231"/>
      <c r="T97" s="249" t="s">
        <v>208</v>
      </c>
      <c r="U97" s="250">
        <v>2020011000102</v>
      </c>
      <c r="V97" s="249" t="s">
        <v>208</v>
      </c>
      <c r="W97" s="332">
        <f>+SUMIFS('[1]SIIF 30 de Abril de 2023'!$P$4:$P$749,'[1]SIIF 30 de Abril de 2023'!$A$4:$A$749,$B97,'[1]SIIF 30 de Abril de 2023'!$B$4:$B$749,$C97,'[1]SIIF 30 de Abril de 2023'!$C$4:$C$749,$D97)/1000000</f>
        <v>2719.895</v>
      </c>
      <c r="X97" s="332"/>
      <c r="Y97" s="332">
        <f>+SUMIFS('[1]SIIF 30 de Abril de 2023'!$R$4:$R$749,'[1]SIIF 30 de Abril de 2023'!$A$4:$A$749,$B97,'[1]SIIF 30 de Abril de 2023'!$B$4:$B$749,$C97,'[1]SIIF 30 de Abril de 2023'!$C$4:$C$749,$D97)/1000000</f>
        <v>0</v>
      </c>
      <c r="Z97" s="332"/>
      <c r="AA97" s="332">
        <f>+SUMIFS('[1]SIIF 30 de Abril de 2023'!$Q$4:$Q$749,'[1]SIIF 30 de Abril de 2023'!$A$4:$A$749,$B97,'[1]SIIF 30 de Abril de 2023'!$B$4:$B$749,$C97,'[1]SIIF 30 de Abril de 2023'!$C$4:$C$749,$D97)/1000000</f>
        <v>0</v>
      </c>
      <c r="AB97" s="332"/>
      <c r="AC97" s="332">
        <f>+AA97+AB97</f>
        <v>0</v>
      </c>
      <c r="AD97" s="332">
        <f>W97-Y97+AA97</f>
        <v>2719.895</v>
      </c>
      <c r="AE97" s="332">
        <f>+SUMIFS('[1]SIIF 30 de Abril de 2023'!$T$4:$T$749,'[1]SIIF 30 de Abril de 2023'!$A$4:$A$749,$B97,'[1]SIIF 30 de Abril de 2023'!$B$4:$B$749,$C97,'[1]SIIF 30 de Abril de 2023'!$C$4:$C$749,$D97)/1000000</f>
        <v>0</v>
      </c>
      <c r="AF97" s="332">
        <f>AD97-AE97</f>
        <v>2719.895</v>
      </c>
      <c r="AG97" s="332">
        <f>+SUMIFS('[1]SIIF 30 de Abril de 2023'!$W$4:$W$749,'[1]SIIF 30 de Abril de 2023'!$A$4:$A$749,$B97,'[1]SIIF 30 de Abril de 2023'!$B$4:$B$749,$C97,'[1]SIIF 30 de Abril de 2023'!$C$4:$C$749,$D97,'[1]SIIF 30 de Abril de 2023'!$D$4:$D$749,$E97,'[1]SIIF 30 de Abril de 2023'!$E$4:$E$749,$F97,'[1]SIIF 30 de Abril de 2023'!$F$4:$F$749,$G97,'[1]SIIF 30 de Abril de 2023'!$G$4:$G$749,$H97,'[1]SIIF 30 de Abril de 2023'!$H$4:$H$749,$I97,'[1]SIIF 30 de Abril de 2023'!$I$4:$I$749,$J97,'[1]SIIF 30 de Abril de 2023'!$J$4:$J$749,$K97,'[1]SIIF 30 de Abril de 2023'!$K$4:$K$749,$L97,'[1]SIIF 30 de Abril de 2023'!$L$4:$L$749,$M97,'[1]SIIF 30 de Abril de 2023'!$M$4:$M$749,$N97,'[1]SIIF 30 de Abril de 2023'!$N$4:$N$749,$O97)/1000000</f>
        <v>920.861628</v>
      </c>
      <c r="AH97" s="239">
        <f>+AG97/AD97</f>
        <v>0.33856513872778177</v>
      </c>
      <c r="AI97" s="240"/>
      <c r="AJ97" s="238">
        <f>+SUMIFS('[1]Cierre Mes Anterior'!$W$4:$W$773,'[1]Cierre Mes Anterior'!$A$4:$A$773,$B97,'[1]Cierre Mes Anterior'!$B$4:$B$773,$C97,'[1]Cierre Mes Anterior'!$C$4:$C$773,$D97,'[1]Cierre Mes Anterior'!$D$4:$D$773,$E97,'[1]Cierre Mes Anterior'!$E$4:$E$773,$F97,'[1]Cierre Mes Anterior'!$F$4:$F$773,$G97,'[1]Cierre Mes Anterior'!$G$4:$G$773,$H97,'[1]Cierre Mes Anterior'!$H$4:$H$773,$I97,'[1]Cierre Mes Anterior'!$I$4:$I$773,$J97,'[1]Cierre Mes Anterior'!$J$4:$J$773,$K97,'[1]Cierre Mes Anterior'!$K$4:$K$773,$L97,'[1]Cierre Mes Anterior'!$L$4:$L$773,$M97,'[1]Cierre Mes Anterior'!$M$4:$M$773,$N97,'[1]Cierre Mes Anterior'!$N$4:$N$773,$O97)/1000000</f>
        <v>1765.01050553</v>
      </c>
      <c r="AK97" s="241">
        <f>+AG97-AJ97</f>
        <v>-844.14887753000005</v>
      </c>
      <c r="AL97" s="172" t="e">
        <f>HLOOKUP((HLOOKUP($W$1,#REF!,1,FALSE)),#REF!,#REF!,FALSE)</f>
        <v>#REF!</v>
      </c>
      <c r="AM97" s="332">
        <f>+SUMIFS('[1]SIIF 30 de Abril de 2023'!$X$4:$X$749,'[1]SIIF 30 de Abril de 2023'!$A$4:$A$749,$B97,'[1]SIIF 30 de Abril de 2023'!$B$4:$B$749,$C97,'[1]SIIF 30 de Abril de 2023'!$C$4:$C$749,$D97,'[1]SIIF 30 de Abril de 2023'!$D$4:$D$749,$E97,'[1]SIIF 30 de Abril de 2023'!$E$4:$E$749,$F97,'[1]SIIF 30 de Abril de 2023'!$F$4:$F$749,$G97,'[1]SIIF 30 de Abril de 2023'!$G$4:$G$749,$H97,'[1]SIIF 30 de Abril de 2023'!$H$4:$H$749,$I97,'[1]SIIF 30 de Abril de 2023'!$I$4:$I$749,$J97,'[1]SIIF 30 de Abril de 2023'!$J$4:$J$749,$K97,'[1]SIIF 30 de Abril de 2023'!$K$4:$K$749,$L97,'[1]SIIF 30 de Abril de 2023'!$L$4:$L$749,$M97,'[1]SIIF 30 de Abril de 2023'!$M$4:$M$749,$N97,'[1]SIIF 30 de Abril de 2023'!$N$4:$N$749,$O97)/1000000</f>
        <v>243.725505</v>
      </c>
      <c r="AN97" s="239">
        <f>+AM97/AD97</f>
        <v>8.9608424222258579E-2</v>
      </c>
    </row>
    <row r="98" spans="1:40" ht="47.25" customHeight="1">
      <c r="A98" s="232"/>
      <c r="B98" s="232" t="s">
        <v>160</v>
      </c>
      <c r="C98" s="223" t="s">
        <v>161</v>
      </c>
      <c r="D98" s="244" t="s">
        <v>209</v>
      </c>
      <c r="E98" s="232" t="s">
        <v>154</v>
      </c>
      <c r="F98" s="232" t="s">
        <v>142</v>
      </c>
      <c r="G98" s="232" t="s">
        <v>142</v>
      </c>
      <c r="H98" s="232" t="s">
        <v>142</v>
      </c>
      <c r="I98" s="232" t="s">
        <v>142</v>
      </c>
      <c r="J98" s="232" t="s">
        <v>142</v>
      </c>
      <c r="K98" s="232" t="s">
        <v>142</v>
      </c>
      <c r="L98" s="232" t="s">
        <v>142</v>
      </c>
      <c r="M98" s="232" t="s">
        <v>142</v>
      </c>
      <c r="N98" s="232" t="s">
        <v>142</v>
      </c>
      <c r="O98" s="232" t="s">
        <v>142</v>
      </c>
      <c r="P98" s="232"/>
      <c r="Q98" s="232"/>
      <c r="R98" s="232" t="s">
        <v>192</v>
      </c>
      <c r="S98" s="233"/>
      <c r="T98" s="245" t="s">
        <v>210</v>
      </c>
      <c r="U98" s="250">
        <v>2023011000051</v>
      </c>
      <c r="V98" s="245" t="s">
        <v>210</v>
      </c>
      <c r="W98" s="335">
        <f>+SUMIFS('[1]SIIF 30 de Abril de 2023'!$P$4:$P$749,'[1]SIIF 30 de Abril de 2023'!$A$4:$A$749,$B98,'[1]SIIF 30 de Abril de 2023'!$B$4:$B$749,$C98,'[1]SIIF 30 de Abril de 2023'!$C$4:$C$749,$D98)/1000000</f>
        <v>1200</v>
      </c>
      <c r="X98" s="332"/>
      <c r="Y98" s="332">
        <f>+SUMIFS('[1]SIIF 30 de Abril de 2023'!$R$4:$R$749,'[1]SIIF 30 de Abril de 2023'!$A$4:$A$749,$B98,'[1]SIIF 30 de Abril de 2023'!$B$4:$B$749,$C98,'[1]SIIF 30 de Abril de 2023'!$C$4:$C$749,$D98)/1000000</f>
        <v>0</v>
      </c>
      <c r="Z98" s="332"/>
      <c r="AA98" s="332">
        <f>+SUMIFS('[1]SIIF 30 de Abril de 2023'!$Q$4:$Q$749,'[1]SIIF 30 de Abril de 2023'!$A$4:$A$749,$B98,'[1]SIIF 30 de Abril de 2023'!$B$4:$B$749,$C98,'[1]SIIF 30 de Abril de 2023'!$C$4:$C$749,$D98)/1000000</f>
        <v>0</v>
      </c>
      <c r="AB98" s="332"/>
      <c r="AC98" s="332">
        <f>+AA98+AB98</f>
        <v>0</v>
      </c>
      <c r="AD98" s="332">
        <f>W98-Y98+AA98</f>
        <v>1200</v>
      </c>
      <c r="AE98" s="335">
        <f>+SUMIFS('[1]SIIF 30 de Abril de 2023'!$T$4:$T$749,'[1]SIIF 30 de Abril de 2023'!$A$4:$A$749,$B98,'[1]SIIF 30 de Abril de 2023'!$B$4:$B$749,$C98,'[1]SIIF 30 de Abril de 2023'!$C$4:$C$749,$D98)/1000000</f>
        <v>0</v>
      </c>
      <c r="AF98" s="335">
        <f>AD98-AE98</f>
        <v>1200</v>
      </c>
      <c r="AG98" s="335">
        <f>+SUMIFS('[1]SIIF 30 de Abril de 2023'!$W$4:$W$749,'[1]SIIF 30 de Abril de 2023'!$A$4:$A$749,$B98,'[1]SIIF 30 de Abril de 2023'!$B$4:$B$749,$C98,'[1]SIIF 30 de Abril de 2023'!$C$4:$C$749,$D98,'[1]SIIF 30 de Abril de 2023'!$D$4:$D$749,$E98,'[1]SIIF 30 de Abril de 2023'!$E$4:$E$749,$F98,'[1]SIIF 30 de Abril de 2023'!$F$4:$F$749,$G98,'[1]SIIF 30 de Abril de 2023'!$G$4:$G$749,$H98,'[1]SIIF 30 de Abril de 2023'!$H$4:$H$749,$I98,'[1]SIIF 30 de Abril de 2023'!$I$4:$I$749,$J98,'[1]SIIF 30 de Abril de 2023'!$J$4:$J$749,$K98,'[1]SIIF 30 de Abril de 2023'!$K$4:$K$749,$L98,'[1]SIIF 30 de Abril de 2023'!$L$4:$L$749,$M98,'[1]SIIF 30 de Abril de 2023'!$M$4:$M$749,$N98,'[1]SIIF 30 de Abril de 2023'!$N$4:$N$749,$O98)/1000000</f>
        <v>217.76106799999999</v>
      </c>
      <c r="AH98" s="239">
        <f>+AG98/AD98</f>
        <v>0.18146755666666667</v>
      </c>
      <c r="AI98" s="251"/>
      <c r="AJ98" s="238">
        <f>+SUMIFS('[1]Cierre Mes Anterior'!$W$4:$W$773,'[1]Cierre Mes Anterior'!$A$4:$A$773,$B98,'[1]Cierre Mes Anterior'!$B$4:$B$773,$C98,'[1]Cierre Mes Anterior'!$C$4:$C$773,$D98,'[1]Cierre Mes Anterior'!$D$4:$D$773,$E98,'[1]Cierre Mes Anterior'!$E$4:$E$773,$F98,'[1]Cierre Mes Anterior'!$F$4:$F$773,$G98,'[1]Cierre Mes Anterior'!$G$4:$G$773,$H98,'[1]Cierre Mes Anterior'!$H$4:$H$773,$I98,'[1]Cierre Mes Anterior'!$I$4:$I$773,$J98,'[1]Cierre Mes Anterior'!$J$4:$J$773,$K98,'[1]Cierre Mes Anterior'!$K$4:$K$773,$L98,'[1]Cierre Mes Anterior'!$L$4:$L$773,$M98,'[1]Cierre Mes Anterior'!$M$4:$M$773,$N98,'[1]Cierre Mes Anterior'!$N$4:$N$773,$O98)/1000000</f>
        <v>0</v>
      </c>
      <c r="AK98" s="238">
        <f>+AG98-AJ98</f>
        <v>217.76106799999999</v>
      </c>
      <c r="AL98" s="172" t="e">
        <f>HLOOKUP((HLOOKUP($W$1,#REF!,1,FALSE)),#REF!,#REF!,FALSE)</f>
        <v>#REF!</v>
      </c>
      <c r="AM98" s="335">
        <f>+SUMIFS('[1]SIIF 30 de Abril de 2023'!$X$4:$X$749,'[1]SIIF 30 de Abril de 2023'!$A$4:$A$749,$B98,'[1]SIIF 30 de Abril de 2023'!$B$4:$B$749,$C98,'[1]SIIF 30 de Abril de 2023'!$C$4:$C$749,$D98,'[1]SIIF 30 de Abril de 2023'!$D$4:$D$749,$E98,'[1]SIIF 30 de Abril de 2023'!$E$4:$E$749,$F98,'[1]SIIF 30 de Abril de 2023'!$F$4:$F$749,$G98,'[1]SIIF 30 de Abril de 2023'!$G$4:$G$749,$H98,'[1]SIIF 30 de Abril de 2023'!$H$4:$H$749,$I98,'[1]SIIF 30 de Abril de 2023'!$I$4:$I$749,$J98,'[1]SIIF 30 de Abril de 2023'!$J$4:$J$749,$K98,'[1]SIIF 30 de Abril de 2023'!$K$4:$K$749,$L98,'[1]SIIF 30 de Abril de 2023'!$L$4:$L$749,$M98,'[1]SIIF 30 de Abril de 2023'!$M$4:$M$749,$N98,'[1]SIIF 30 de Abril de 2023'!$N$4:$N$749,$O98)/1000000</f>
        <v>62.316268000000001</v>
      </c>
      <c r="AN98" s="252">
        <f>+AM98/AD98</f>
        <v>5.1930223333333331E-2</v>
      </c>
    </row>
    <row r="99" spans="1:40" ht="34.5" customHeight="1">
      <c r="A99" s="180"/>
      <c r="B99" s="180"/>
      <c r="C99" s="180"/>
      <c r="D99" s="244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231"/>
      <c r="T99" s="162" t="s">
        <v>211</v>
      </c>
      <c r="U99" s="409"/>
      <c r="V99" s="162" t="s">
        <v>211</v>
      </c>
      <c r="W99" s="324">
        <f>+SUM(W97+W98)</f>
        <v>3919.895</v>
      </c>
      <c r="X99" s="324">
        <f t="shared" ref="X99:AD99" si="62">+SUM(X97+X98)</f>
        <v>0</v>
      </c>
      <c r="Y99" s="324">
        <f t="shared" si="62"/>
        <v>0</v>
      </c>
      <c r="Z99" s="324">
        <f t="shared" si="62"/>
        <v>0</v>
      </c>
      <c r="AA99" s="324">
        <f t="shared" si="62"/>
        <v>0</v>
      </c>
      <c r="AB99" s="324">
        <f t="shared" si="62"/>
        <v>0</v>
      </c>
      <c r="AC99" s="324">
        <f t="shared" si="62"/>
        <v>0</v>
      </c>
      <c r="AD99" s="324">
        <f t="shared" si="62"/>
        <v>3919.895</v>
      </c>
      <c r="AE99" s="324">
        <f>+SUM(AE97+AE98)</f>
        <v>0</v>
      </c>
      <c r="AF99" s="324">
        <f>+SUM(AF97+AF98)</f>
        <v>3919.895</v>
      </c>
      <c r="AG99" s="324">
        <f>+SUM(AG97+AG98)</f>
        <v>1138.6226959999999</v>
      </c>
      <c r="AH99" s="169">
        <f>+AG99/AD99</f>
        <v>0.29047275398958389</v>
      </c>
      <c r="AI99" s="253"/>
      <c r="AJ99" s="254">
        <f>+SUM(AJ97)</f>
        <v>1765.01050553</v>
      </c>
      <c r="AK99" s="184">
        <f>+SUM(AK97)</f>
        <v>-844.14887753000005</v>
      </c>
      <c r="AL99" s="172" t="e">
        <f>HLOOKUP((HLOOKUP($W$1,#REF!,1,FALSE)),#REF!,#REF!,FALSE)</f>
        <v>#REF!</v>
      </c>
      <c r="AM99" s="324">
        <f>+SUM(AM97+AM98)</f>
        <v>306.04177299999998</v>
      </c>
      <c r="AN99" s="182">
        <f>+AM99/AD99</f>
        <v>7.8073972134457673E-2</v>
      </c>
    </row>
    <row r="100" spans="1:40" ht="34.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231"/>
      <c r="T100" s="243" t="s">
        <v>124</v>
      </c>
      <c r="U100" s="408"/>
      <c r="V100" s="243" t="s">
        <v>124</v>
      </c>
      <c r="W100" s="162" t="s">
        <v>125</v>
      </c>
      <c r="X100" s="162" t="s">
        <v>126</v>
      </c>
      <c r="Y100" s="162" t="s">
        <v>127</v>
      </c>
      <c r="Z100" s="162" t="s">
        <v>128</v>
      </c>
      <c r="AA100" s="162" t="s">
        <v>129</v>
      </c>
      <c r="AB100" s="162" t="s">
        <v>130</v>
      </c>
      <c r="AC100" s="161" t="s">
        <v>131</v>
      </c>
      <c r="AD100" s="161" t="s">
        <v>132</v>
      </c>
      <c r="AE100" s="161" t="s">
        <v>133</v>
      </c>
      <c r="AF100" s="161" t="s">
        <v>134</v>
      </c>
      <c r="AG100" s="163" t="s">
        <v>0</v>
      </c>
      <c r="AH100" s="164" t="s">
        <v>135</v>
      </c>
      <c r="AI100" s="165" t="s">
        <v>136</v>
      </c>
      <c r="AJ100" s="165" t="s">
        <v>137</v>
      </c>
      <c r="AK100" s="165" t="s">
        <v>138</v>
      </c>
      <c r="AL100" s="166" t="s">
        <v>139</v>
      </c>
      <c r="AM100" s="163" t="s">
        <v>140</v>
      </c>
      <c r="AN100" s="164" t="s">
        <v>141</v>
      </c>
    </row>
    <row r="101" spans="1:40" ht="48.75" customHeight="1">
      <c r="A101" s="180"/>
      <c r="B101" s="180" t="s">
        <v>160</v>
      </c>
      <c r="C101" s="223" t="s">
        <v>161</v>
      </c>
      <c r="D101" s="244" t="s">
        <v>212</v>
      </c>
      <c r="E101" s="180" t="s">
        <v>154</v>
      </c>
      <c r="F101" s="180" t="s">
        <v>142</v>
      </c>
      <c r="G101" s="180" t="s">
        <v>142</v>
      </c>
      <c r="H101" s="180" t="s">
        <v>142</v>
      </c>
      <c r="I101" s="180" t="s">
        <v>142</v>
      </c>
      <c r="J101" s="180" t="s">
        <v>142</v>
      </c>
      <c r="K101" s="180" t="s">
        <v>142</v>
      </c>
      <c r="L101" s="180" t="s">
        <v>142</v>
      </c>
      <c r="M101" s="180" t="s">
        <v>142</v>
      </c>
      <c r="N101" s="180" t="s">
        <v>142</v>
      </c>
      <c r="O101" s="180" t="s">
        <v>142</v>
      </c>
      <c r="P101" s="180"/>
      <c r="Q101" s="180"/>
      <c r="R101" s="180" t="s">
        <v>213</v>
      </c>
      <c r="S101" s="231"/>
      <c r="T101" s="255" t="s">
        <v>214</v>
      </c>
      <c r="U101" s="412">
        <v>2021011000088</v>
      </c>
      <c r="V101" s="413" t="s">
        <v>214</v>
      </c>
      <c r="W101" s="414">
        <f>+SUMIFS('[1]SIIF 30 de Abril de 2023'!$P$4:$P$749,'[1]SIIF 30 de Abril de 2023'!$A$4:$A$749,$B101,'[1]SIIF 30 de Abril de 2023'!$B$4:$B$749,$C101,'[1]SIIF 30 de Abril de 2023'!$C$4:$C$749,$D101)/1000000</f>
        <v>5947.5959999999995</v>
      </c>
      <c r="X101" s="414"/>
      <c r="Y101" s="414">
        <f>+SUMIFS('[1]SIIF 30 de Abril de 2023'!$R$4:$R$749,'[1]SIIF 30 de Abril de 2023'!$A$4:$A$749,$B101,'[1]SIIF 30 de Abril de 2023'!$B$4:$B$749,$C101,'[1]SIIF 30 de Abril de 2023'!$C$4:$C$749,$D101)/1000000</f>
        <v>0</v>
      </c>
      <c r="Z101" s="414"/>
      <c r="AA101" s="414">
        <f>+SUMIFS('[1]SIIF 30 de Abril de 2023'!$Q$4:$Q$749,'[1]SIIF 30 de Abril de 2023'!$A$4:$A$749,$B101,'[1]SIIF 30 de Abril de 2023'!$B$4:$B$749,$C101,'[1]SIIF 30 de Abril de 2023'!$C$4:$C$749,$D101)/1000000</f>
        <v>0</v>
      </c>
      <c r="AB101" s="414"/>
      <c r="AC101" s="414">
        <f>+AA101+AB101</f>
        <v>0</v>
      </c>
      <c r="AD101" s="414">
        <f>W101-Y101+AA101</f>
        <v>5947.5959999999995</v>
      </c>
      <c r="AE101" s="414">
        <f>+SUMIFS('[1]SIIF 30 de Abril de 2023'!$T$4:$T$749,'[1]SIIF 30 de Abril de 2023'!$A$4:$A$749,$B101,'[1]SIIF 30 de Abril de 2023'!$B$4:$B$749,$C101,'[1]SIIF 30 de Abril de 2023'!$C$4:$C$749,$D101)/1000000</f>
        <v>0</v>
      </c>
      <c r="AF101" s="414">
        <f>AD101-AE101</f>
        <v>5947.5959999999995</v>
      </c>
      <c r="AG101" s="414">
        <f>+SUMIFS('[1]SIIF 30 de Abril de 2023'!$W$4:$W$749,'[1]SIIF 30 de Abril de 2023'!$A$4:$A$749,$B101,'[1]SIIF 30 de Abril de 2023'!$B$4:$B$749,$C101,'[1]SIIF 30 de Abril de 2023'!$C$4:$C$749,$D101,'[1]SIIF 30 de Abril de 2023'!$D$4:$D$749,$E101,'[1]SIIF 30 de Abril de 2023'!$E$4:$E$749,$F101,'[1]SIIF 30 de Abril de 2023'!$F$4:$F$749,$G101,'[1]SIIF 30 de Abril de 2023'!$G$4:$G$749,$H101,'[1]SIIF 30 de Abril de 2023'!$H$4:$H$749,$I101,'[1]SIIF 30 de Abril de 2023'!$I$4:$I$749,$J101,'[1]SIIF 30 de Abril de 2023'!$J$4:$J$749,$K101,'[1]SIIF 30 de Abril de 2023'!$K$4:$K$749,$L101,'[1]SIIF 30 de Abril de 2023'!$L$4:$L$749,$M101,'[1]SIIF 30 de Abril de 2023'!$M$4:$M$749,$N101,'[1]SIIF 30 de Abril de 2023'!$N$4:$N$749,$O101)/1000000</f>
        <v>2368.3606570000002</v>
      </c>
      <c r="AH101" s="415">
        <f>+AG101/AD101</f>
        <v>0.39820469598136798</v>
      </c>
      <c r="AI101" s="416"/>
      <c r="AJ101" s="241">
        <f>+SUMIFS('[1]Cierre Mes Anterior'!$W$4:$W$773,'[1]Cierre Mes Anterior'!$A$4:$A$773,$B101,'[1]Cierre Mes Anterior'!$B$4:$B$773,$C101,'[1]Cierre Mes Anterior'!$C$4:$C$773,$D101,'[1]Cierre Mes Anterior'!$D$4:$D$773,$E101,'[1]Cierre Mes Anterior'!$E$4:$E$773,$F101,'[1]Cierre Mes Anterior'!$F$4:$F$773,$G101,'[1]Cierre Mes Anterior'!$G$4:$G$773,$H101,'[1]Cierre Mes Anterior'!$H$4:$H$773,$I101,'[1]Cierre Mes Anterior'!$I$4:$I$773,$J101,'[1]Cierre Mes Anterior'!$J$4:$J$773,$K101,'[1]Cierre Mes Anterior'!$K$4:$K$773,$L101,'[1]Cierre Mes Anterior'!$L$4:$L$773,$M101,'[1]Cierre Mes Anterior'!$M$4:$M$773,$N101,'[1]Cierre Mes Anterior'!$N$4:$N$773,$O101)/1000000</f>
        <v>5791.1077219999997</v>
      </c>
      <c r="AK101" s="241">
        <f>+AG101-AJ101</f>
        <v>-3422.7470649999996</v>
      </c>
      <c r="AL101" s="417" t="e">
        <f>HLOOKUP((HLOOKUP($W$1,#REF!,1,FALSE)),#REF!,#REF!,FALSE)</f>
        <v>#REF!</v>
      </c>
      <c r="AM101" s="414">
        <f>+SUMIFS('[1]SIIF 30 de Abril de 2023'!$X$4:$X$749,'[1]SIIF 30 de Abril de 2023'!$A$4:$A$749,$B101,'[1]SIIF 30 de Abril de 2023'!$B$4:$B$749,$C101,'[1]SIIF 30 de Abril de 2023'!$C$4:$C$749,$D101,'[1]SIIF 30 de Abril de 2023'!$D$4:$D$749,$E101,'[1]SIIF 30 de Abril de 2023'!$E$4:$E$749,$F101,'[1]SIIF 30 de Abril de 2023'!$F$4:$F$749,$G101,'[1]SIIF 30 de Abril de 2023'!$G$4:$G$749,$H101,'[1]SIIF 30 de Abril de 2023'!$H$4:$H$749,$I101,'[1]SIIF 30 de Abril de 2023'!$I$4:$I$749,$J101,'[1]SIIF 30 de Abril de 2023'!$J$4:$J$749,$K101,'[1]SIIF 30 de Abril de 2023'!$K$4:$K$749,$L101,'[1]SIIF 30 de Abril de 2023'!$L$4:$L$749,$M101,'[1]SIIF 30 de Abril de 2023'!$M$4:$M$749,$N101,'[1]SIIF 30 de Abril de 2023'!$N$4:$N$749,$O101)/1000000</f>
        <v>399.39060000000001</v>
      </c>
      <c r="AN101" s="415">
        <f>+AM101/AD101</f>
        <v>6.7151602092677454E-2</v>
      </c>
    </row>
    <row r="102" spans="1:40" ht="48.75" customHeight="1">
      <c r="A102" s="180"/>
      <c r="B102" s="180" t="s">
        <v>160</v>
      </c>
      <c r="C102" s="223" t="s">
        <v>161</v>
      </c>
      <c r="D102" s="244" t="s">
        <v>215</v>
      </c>
      <c r="E102" s="180" t="s">
        <v>154</v>
      </c>
      <c r="F102" s="180" t="s">
        <v>142</v>
      </c>
      <c r="G102" s="180" t="s">
        <v>142</v>
      </c>
      <c r="H102" s="180" t="s">
        <v>142</v>
      </c>
      <c r="I102" s="180" t="s">
        <v>142</v>
      </c>
      <c r="J102" s="180" t="s">
        <v>142</v>
      </c>
      <c r="K102" s="180" t="s">
        <v>142</v>
      </c>
      <c r="L102" s="180" t="s">
        <v>142</v>
      </c>
      <c r="M102" s="180" t="s">
        <v>142</v>
      </c>
      <c r="N102" s="180" t="s">
        <v>142</v>
      </c>
      <c r="O102" s="180" t="s">
        <v>142</v>
      </c>
      <c r="P102" s="180"/>
      <c r="Q102" s="180"/>
      <c r="R102" s="180" t="s">
        <v>213</v>
      </c>
      <c r="S102" s="231"/>
      <c r="T102" s="255" t="s">
        <v>216</v>
      </c>
      <c r="U102" s="250" t="s">
        <v>217</v>
      </c>
      <c r="V102" s="255" t="s">
        <v>216</v>
      </c>
      <c r="W102" s="332">
        <f>+SUMIFS('[1]SIIF 30 de Abril de 2023'!$P$4:$P$749,'[1]SIIF 30 de Abril de 2023'!$A$4:$A$749,$B102,'[1]SIIF 30 de Abril de 2023'!$B$4:$B$749,$C102,'[1]SIIF 30 de Abril de 2023'!$C$4:$C$749,$D102)/1000000</f>
        <v>4440.3980929999998</v>
      </c>
      <c r="X102" s="332"/>
      <c r="Y102" s="332">
        <f>+SUMIFS('[1]SIIF 30 de Abril de 2023'!$R$4:$R$749,'[1]SIIF 30 de Abril de 2023'!$A$4:$A$749,$B102,'[1]SIIF 30 de Abril de 2023'!$B$4:$B$749,$C102,'[1]SIIF 30 de Abril de 2023'!$C$4:$C$749,$D102)/1000000</f>
        <v>0</v>
      </c>
      <c r="Z102" s="332"/>
      <c r="AA102" s="332">
        <f>+SUMIFS('[1]SIIF 30 de Abril de 2023'!$Q$4:$Q$749,'[1]SIIF 30 de Abril de 2023'!$A$4:$A$749,$B102,'[1]SIIF 30 de Abril de 2023'!$B$4:$B$749,$C102,'[1]SIIF 30 de Abril de 2023'!$C$4:$C$749,$D102)/1000000</f>
        <v>0</v>
      </c>
      <c r="AB102" s="332"/>
      <c r="AC102" s="332">
        <f>+AA102+AB102</f>
        <v>0</v>
      </c>
      <c r="AD102" s="332">
        <f>W102-Y102+AA102</f>
        <v>4440.3980929999998</v>
      </c>
      <c r="AE102" s="332">
        <f>+SUMIFS('[1]SIIF 30 de Abril de 2023'!$T$4:$T$749,'[1]SIIF 30 de Abril de 2023'!$A$4:$A$749,$B102,'[1]SIIF 30 de Abril de 2023'!$B$4:$B$749,$C102,'[1]SIIF 30 de Abril de 2023'!$C$4:$C$749,$D102)/1000000</f>
        <v>0</v>
      </c>
      <c r="AF102" s="332">
        <f>AD102-AE102</f>
        <v>4440.3980929999998</v>
      </c>
      <c r="AG102" s="332">
        <f>+SUMIFS('[1]SIIF 30 de Abril de 2023'!$W$4:$W$749,'[1]SIIF 30 de Abril de 2023'!$A$4:$A$749,$B102,'[1]SIIF 30 de Abril de 2023'!$B$4:$B$749,$C102,'[1]SIIF 30 de Abril de 2023'!$C$4:$C$749,$D102,'[1]SIIF 30 de Abril de 2023'!$D$4:$D$749,$E102,'[1]SIIF 30 de Abril de 2023'!$E$4:$E$749,$F102,'[1]SIIF 30 de Abril de 2023'!$F$4:$F$749,$G102,'[1]SIIF 30 de Abril de 2023'!$G$4:$G$749,$H102,'[1]SIIF 30 de Abril de 2023'!$H$4:$H$749,$I102,'[1]SIIF 30 de Abril de 2023'!$I$4:$I$749,$J102,'[1]SIIF 30 de Abril de 2023'!$J$4:$J$749,$K102,'[1]SIIF 30 de Abril de 2023'!$K$4:$K$749,$L102,'[1]SIIF 30 de Abril de 2023'!$L$4:$L$749,$M102,'[1]SIIF 30 de Abril de 2023'!$M$4:$M$749,$N102,'[1]SIIF 30 de Abril de 2023'!$N$4:$N$749,$O102)/1000000</f>
        <v>485.567633</v>
      </c>
      <c r="AH102" s="239">
        <f>+AG102/AD102</f>
        <v>0.10935227491550047</v>
      </c>
      <c r="AI102" s="240"/>
      <c r="AJ102" s="238">
        <f>+SUMIFS('[1]Cierre Mes Anterior'!$W$4:$W$773,'[1]Cierre Mes Anterior'!$A$4:$A$773,$B102,'[1]Cierre Mes Anterior'!$B$4:$B$773,$C102,'[1]Cierre Mes Anterior'!$C$4:$C$773,$D102,'[1]Cierre Mes Anterior'!$D$4:$D$773,$E102,'[1]Cierre Mes Anterior'!$E$4:$E$773,$F102,'[1]Cierre Mes Anterior'!$F$4:$F$773,$G102,'[1]Cierre Mes Anterior'!$G$4:$G$773,$H102,'[1]Cierre Mes Anterior'!$H$4:$H$773,$I102,'[1]Cierre Mes Anterior'!$I$4:$I$773,$J102,'[1]Cierre Mes Anterior'!$J$4:$J$773,$K102,'[1]Cierre Mes Anterior'!$K$4:$K$773,$L102,'[1]Cierre Mes Anterior'!$L$4:$L$773,$M102,'[1]Cierre Mes Anterior'!$M$4:$M$773,$N102,'[1]Cierre Mes Anterior'!$N$4:$N$773,$O102)/1000000</f>
        <v>4131.2153269999999</v>
      </c>
      <c r="AK102" s="241">
        <f>+AG102-AJ102</f>
        <v>-3645.6476939999998</v>
      </c>
      <c r="AL102" s="172" t="e">
        <f>HLOOKUP((HLOOKUP($W$1,#REF!,1,FALSE)),#REF!,#REF!,FALSE)</f>
        <v>#REF!</v>
      </c>
      <c r="AM102" s="332">
        <f>+SUMIFS('[1]SIIF 30 de Abril de 2023'!$X$4:$X$749,'[1]SIIF 30 de Abril de 2023'!$A$4:$A$749,$B102,'[1]SIIF 30 de Abril de 2023'!$B$4:$B$749,$C102,'[1]SIIF 30 de Abril de 2023'!$C$4:$C$749,$D102,'[1]SIIF 30 de Abril de 2023'!$D$4:$D$749,$E102,'[1]SIIF 30 de Abril de 2023'!$E$4:$E$749,$F102,'[1]SIIF 30 de Abril de 2023'!$F$4:$F$749,$G102,'[1]SIIF 30 de Abril de 2023'!$G$4:$G$749,$H102,'[1]SIIF 30 de Abril de 2023'!$H$4:$H$749,$I102,'[1]SIIF 30 de Abril de 2023'!$I$4:$I$749,$J102,'[1]SIIF 30 de Abril de 2023'!$J$4:$J$749,$K102,'[1]SIIF 30 de Abril de 2023'!$K$4:$K$749,$L102,'[1]SIIF 30 de Abril de 2023'!$L$4:$L$749,$M102,'[1]SIIF 30 de Abril de 2023'!$M$4:$M$749,$N102,'[1]SIIF 30 de Abril de 2023'!$N$4:$N$749,$O102)/1000000</f>
        <v>126.51633200000001</v>
      </c>
      <c r="AN102" s="239">
        <f>+AM102/AD102</f>
        <v>2.8492114749676344E-2</v>
      </c>
    </row>
    <row r="103" spans="1:40" ht="48.75" customHeight="1">
      <c r="A103" s="180"/>
      <c r="B103" s="180" t="s">
        <v>160</v>
      </c>
      <c r="C103" s="223" t="s">
        <v>161</v>
      </c>
      <c r="D103" s="244" t="s">
        <v>218</v>
      </c>
      <c r="E103" s="180" t="s">
        <v>154</v>
      </c>
      <c r="F103" s="180" t="s">
        <v>142</v>
      </c>
      <c r="G103" s="180" t="s">
        <v>142</v>
      </c>
      <c r="H103" s="180" t="s">
        <v>142</v>
      </c>
      <c r="I103" s="180" t="s">
        <v>142</v>
      </c>
      <c r="J103" s="180" t="s">
        <v>142</v>
      </c>
      <c r="K103" s="180" t="s">
        <v>142</v>
      </c>
      <c r="L103" s="180" t="s">
        <v>142</v>
      </c>
      <c r="M103" s="180" t="s">
        <v>142</v>
      </c>
      <c r="N103" s="180" t="s">
        <v>142</v>
      </c>
      <c r="O103" s="180" t="s">
        <v>142</v>
      </c>
      <c r="P103" s="180"/>
      <c r="Q103" s="180"/>
      <c r="R103" s="180" t="s">
        <v>213</v>
      </c>
      <c r="S103" s="231"/>
      <c r="T103" s="255" t="s">
        <v>219</v>
      </c>
      <c r="U103" s="250" t="s">
        <v>220</v>
      </c>
      <c r="V103" s="255" t="s">
        <v>219</v>
      </c>
      <c r="W103" s="332">
        <f>+SUMIFS('[1]SIIF 30 de Abril de 2023'!$P$4:$P$749,'[1]SIIF 30 de Abril de 2023'!$A$4:$A$749,$B103,'[1]SIIF 30 de Abril de 2023'!$B$4:$B$749,$C103,'[1]SIIF 30 de Abril de 2023'!$C$4:$C$749,$D103)/1000000</f>
        <v>3000</v>
      </c>
      <c r="X103" s="332"/>
      <c r="Y103" s="332">
        <f>+SUMIFS('[1]SIIF 30 de Abril de 2023'!$R$4:$R$749,'[1]SIIF 30 de Abril de 2023'!$A$4:$A$749,$B103,'[1]SIIF 30 de Abril de 2023'!$B$4:$B$749,$C103,'[1]SIIF 30 de Abril de 2023'!$C$4:$C$749,$D103)/1000000</f>
        <v>0</v>
      </c>
      <c r="Z103" s="332"/>
      <c r="AA103" s="332">
        <f>+SUMIFS('[1]SIIF 30 de Abril de 2023'!$Q$4:$Q$749,'[1]SIIF 30 de Abril de 2023'!$A$4:$A$749,$B103,'[1]SIIF 30 de Abril de 2023'!$B$4:$B$749,$C103,'[1]SIIF 30 de Abril de 2023'!$C$4:$C$749,$D103)/1000000</f>
        <v>0</v>
      </c>
      <c r="AB103" s="332"/>
      <c r="AC103" s="332">
        <f>+AA103+AB103</f>
        <v>0</v>
      </c>
      <c r="AD103" s="332">
        <f>W103-Y103+AA103</f>
        <v>3000</v>
      </c>
      <c r="AE103" s="332">
        <f>+SUMIFS('[1]SIIF 30 de Abril de 2023'!$T$4:$T$749,'[1]SIIF 30 de Abril de 2023'!$A$4:$A$749,$B103,'[1]SIIF 30 de Abril de 2023'!$B$4:$B$749,$C103,'[1]SIIF 30 de Abril de 2023'!$C$4:$C$749,$D103)/1000000</f>
        <v>0</v>
      </c>
      <c r="AF103" s="332">
        <f>AD103-AE103</f>
        <v>3000</v>
      </c>
      <c r="AG103" s="332">
        <f>+SUMIFS('[1]SIIF 30 de Abril de 2023'!$W$4:$W$749,'[1]SIIF 30 de Abril de 2023'!$A$4:$A$749,$B103,'[1]SIIF 30 de Abril de 2023'!$B$4:$B$749,$C103,'[1]SIIF 30 de Abril de 2023'!$C$4:$C$749,$D103,'[1]SIIF 30 de Abril de 2023'!$D$4:$D$749,$E103,'[1]SIIF 30 de Abril de 2023'!$E$4:$E$749,$F103,'[1]SIIF 30 de Abril de 2023'!$F$4:$F$749,$G103,'[1]SIIF 30 de Abril de 2023'!$G$4:$G$749,$H103,'[1]SIIF 30 de Abril de 2023'!$H$4:$H$749,$I103,'[1]SIIF 30 de Abril de 2023'!$I$4:$I$749,$J103,'[1]SIIF 30 de Abril de 2023'!$J$4:$J$749,$K103,'[1]SIIF 30 de Abril de 2023'!$K$4:$K$749,$L103,'[1]SIIF 30 de Abril de 2023'!$L$4:$L$749,$M103,'[1]SIIF 30 de Abril de 2023'!$M$4:$M$749,$N103,'[1]SIIF 30 de Abril de 2023'!$N$4:$N$749,$O103)/1000000</f>
        <v>850.92994999999996</v>
      </c>
      <c r="AH103" s="239">
        <f>+AG103/AD103</f>
        <v>0.28364331666666664</v>
      </c>
      <c r="AI103" s="240"/>
      <c r="AJ103" s="238">
        <f>+SUMIFS('[1]Cierre Mes Anterior'!$W$4:$W$773,'[1]Cierre Mes Anterior'!$A$4:$A$773,$B103,'[1]Cierre Mes Anterior'!$B$4:$B$773,$C103,'[1]Cierre Mes Anterior'!$C$4:$C$773,$D103,'[1]Cierre Mes Anterior'!$D$4:$D$773,$E103,'[1]Cierre Mes Anterior'!$E$4:$E$773,$F103,'[1]Cierre Mes Anterior'!$F$4:$F$773,$G103,'[1]Cierre Mes Anterior'!$G$4:$G$773,$H103,'[1]Cierre Mes Anterior'!$H$4:$H$773,$I103,'[1]Cierre Mes Anterior'!$I$4:$I$773,$J103,'[1]Cierre Mes Anterior'!$J$4:$J$773,$K103,'[1]Cierre Mes Anterior'!$K$4:$K$773,$L103,'[1]Cierre Mes Anterior'!$L$4:$L$773,$M103,'[1]Cierre Mes Anterior'!$M$4:$M$773,$N103,'[1]Cierre Mes Anterior'!$N$4:$N$773,$O103)/1000000</f>
        <v>2464.439347</v>
      </c>
      <c r="AK103" s="241">
        <f>+AG103-AJ103</f>
        <v>-1613.509397</v>
      </c>
      <c r="AL103" s="172" t="e">
        <f>HLOOKUP((HLOOKUP($W$1,#REF!,1,FALSE)),#REF!,#REF!,FALSE)</f>
        <v>#REF!</v>
      </c>
      <c r="AM103" s="332">
        <f>+SUMIFS('[1]SIIF 30 de Abril de 2023'!$X$4:$X$749,'[1]SIIF 30 de Abril de 2023'!$A$4:$A$749,$B103,'[1]SIIF 30 de Abril de 2023'!$B$4:$B$749,$C103,'[1]SIIF 30 de Abril de 2023'!$C$4:$C$749,$D103,'[1]SIIF 30 de Abril de 2023'!$D$4:$D$749,$E103,'[1]SIIF 30 de Abril de 2023'!$E$4:$E$749,$F103,'[1]SIIF 30 de Abril de 2023'!$F$4:$F$749,$G103,'[1]SIIF 30 de Abril de 2023'!$G$4:$G$749,$H103,'[1]SIIF 30 de Abril de 2023'!$H$4:$H$749,$I103,'[1]SIIF 30 de Abril de 2023'!$I$4:$I$749,$J103,'[1]SIIF 30 de Abril de 2023'!$J$4:$J$749,$K103,'[1]SIIF 30 de Abril de 2023'!$K$4:$K$749,$L103,'[1]SIIF 30 de Abril de 2023'!$L$4:$L$749,$M103,'[1]SIIF 30 de Abril de 2023'!$M$4:$M$749,$N103,'[1]SIIF 30 de Abril de 2023'!$N$4:$N$749,$O103)/1000000</f>
        <v>171.09518199999999</v>
      </c>
      <c r="AN103" s="239">
        <f>+AM103/AD103</f>
        <v>5.703172733333333E-2</v>
      </c>
    </row>
    <row r="104" spans="1:40" ht="48.75" customHeight="1">
      <c r="A104" s="180"/>
      <c r="B104" s="180" t="s">
        <v>160</v>
      </c>
      <c r="C104" s="223" t="s">
        <v>161</v>
      </c>
      <c r="D104" s="244" t="s">
        <v>221</v>
      </c>
      <c r="E104" s="180" t="s">
        <v>154</v>
      </c>
      <c r="F104" s="180" t="s">
        <v>142</v>
      </c>
      <c r="G104" s="180" t="s">
        <v>142</v>
      </c>
      <c r="H104" s="180" t="s">
        <v>142</v>
      </c>
      <c r="I104" s="180" t="s">
        <v>142</v>
      </c>
      <c r="J104" s="180" t="s">
        <v>142</v>
      </c>
      <c r="K104" s="180" t="s">
        <v>142</v>
      </c>
      <c r="L104" s="180" t="s">
        <v>142</v>
      </c>
      <c r="M104" s="180" t="s">
        <v>142</v>
      </c>
      <c r="N104" s="180" t="s">
        <v>142</v>
      </c>
      <c r="O104" s="180" t="s">
        <v>142</v>
      </c>
      <c r="P104" s="180"/>
      <c r="Q104" s="180"/>
      <c r="R104" s="180" t="s">
        <v>213</v>
      </c>
      <c r="S104" s="231"/>
      <c r="T104" s="256" t="s">
        <v>222</v>
      </c>
      <c r="U104" s="250">
        <v>2023011000071</v>
      </c>
      <c r="V104" s="256" t="s">
        <v>222</v>
      </c>
      <c r="W104" s="337">
        <f>+SUMIFS('[1]SIIF 30 de Abril de 2023'!$P$4:$P$749,'[1]SIIF 30 de Abril de 2023'!$A$4:$A$749,$B104,'[1]SIIF 30 de Abril de 2023'!$B$4:$B$749,$C104,'[1]SIIF 30 de Abril de 2023'!$C$4:$C$749,$D104)/1000000</f>
        <v>1789.373658</v>
      </c>
      <c r="X104" s="332"/>
      <c r="Y104" s="332">
        <f>+SUMIFS('[1]SIIF 30 de Abril de 2023'!$R$4:$R$749,'[1]SIIF 30 de Abril de 2023'!$A$4:$A$749,$B104,'[1]SIIF 30 de Abril de 2023'!$B$4:$B$749,$C104,'[1]SIIF 30 de Abril de 2023'!$C$4:$C$749,$D104)/1000000</f>
        <v>0</v>
      </c>
      <c r="Z104" s="332"/>
      <c r="AA104" s="332">
        <f>+SUMIFS('[1]SIIF 30 de Abril de 2023'!$Q$4:$Q$749,'[1]SIIF 30 de Abril de 2023'!$A$4:$A$749,$B104,'[1]SIIF 30 de Abril de 2023'!$B$4:$B$749,$C104,'[1]SIIF 30 de Abril de 2023'!$C$4:$C$749,$D104)/1000000</f>
        <v>0</v>
      </c>
      <c r="AB104" s="332"/>
      <c r="AC104" s="332">
        <f>+AA104+AB104</f>
        <v>0</v>
      </c>
      <c r="AD104" s="332">
        <f>W104-Y104+AA104</f>
        <v>1789.373658</v>
      </c>
      <c r="AE104" s="337">
        <f>+SUMIFS('[1]SIIF 30 de Abril de 2023'!$T$4:$T$749,'[1]SIIF 30 de Abril de 2023'!$A$4:$A$749,$B104,'[1]SIIF 30 de Abril de 2023'!$B$4:$B$749,$C104,'[1]SIIF 30 de Abril de 2023'!$C$4:$C$749,$D104)/1000000</f>
        <v>0</v>
      </c>
      <c r="AF104" s="332">
        <f>AD104-AE104</f>
        <v>1789.373658</v>
      </c>
      <c r="AG104" s="337">
        <f>+SUMIFS('[1]SIIF 30 de Abril de 2023'!$W$4:$W$749,'[1]SIIF 30 de Abril de 2023'!$A$4:$A$749,$B104,'[1]SIIF 30 de Abril de 2023'!$B$4:$B$749,$C104,'[1]SIIF 30 de Abril de 2023'!$C$4:$C$749,$D104,'[1]SIIF 30 de Abril de 2023'!$D$4:$D$749,$E104,'[1]SIIF 30 de Abril de 2023'!$E$4:$E$749,$F104,'[1]SIIF 30 de Abril de 2023'!$F$4:$F$749,$G104,'[1]SIIF 30 de Abril de 2023'!$G$4:$G$749,$H104,'[1]SIIF 30 de Abril de 2023'!$H$4:$H$749,$I104,'[1]SIIF 30 de Abril de 2023'!$I$4:$I$749,$J104,'[1]SIIF 30 de Abril de 2023'!$J$4:$J$749,$K104,'[1]SIIF 30 de Abril de 2023'!$K$4:$K$749,$L104,'[1]SIIF 30 de Abril de 2023'!$L$4:$L$749,$M104,'[1]SIIF 30 de Abril de 2023'!$M$4:$M$749,$N104,'[1]SIIF 30 de Abril de 2023'!$N$4:$N$749,$O104)/1000000</f>
        <v>390.04568399999999</v>
      </c>
      <c r="AH104" s="257">
        <f>+AG104/AD104</f>
        <v>0.21797889013072752</v>
      </c>
      <c r="AI104" s="258"/>
      <c r="AJ104" s="238">
        <f>+SUMIFS('[1]Cierre Mes Anterior'!$W$4:$W$773,'[1]Cierre Mes Anterior'!$A$4:$A$773,$B104,'[1]Cierre Mes Anterior'!$B$4:$B$773,$C104,'[1]Cierre Mes Anterior'!$C$4:$C$773,$D104,'[1]Cierre Mes Anterior'!$D$4:$D$773,$E104,'[1]Cierre Mes Anterior'!$E$4:$E$773,$F104,'[1]Cierre Mes Anterior'!$F$4:$F$773,$G104,'[1]Cierre Mes Anterior'!$G$4:$G$773,$H104,'[1]Cierre Mes Anterior'!$H$4:$H$773,$I104,'[1]Cierre Mes Anterior'!$I$4:$I$773,$J104,'[1]Cierre Mes Anterior'!$J$4:$J$773,$K104,'[1]Cierre Mes Anterior'!$K$4:$K$773,$L104,'[1]Cierre Mes Anterior'!$L$4:$L$773,$M104,'[1]Cierre Mes Anterior'!$M$4:$M$773,$N104,'[1]Cierre Mes Anterior'!$N$4:$N$773,$O104)/1000000</f>
        <v>0</v>
      </c>
      <c r="AK104" s="241">
        <f>+AG104-AJ104</f>
        <v>390.04568399999999</v>
      </c>
      <c r="AL104" s="172" t="e">
        <f>HLOOKUP((HLOOKUP($W$1,#REF!,1,FALSE)),#REF!,#REF!,FALSE)</f>
        <v>#REF!</v>
      </c>
      <c r="AM104" s="337">
        <f>+SUMIFS('[1]SIIF 30 de Abril de 2023'!$X$4:$X$749,'[1]SIIF 30 de Abril de 2023'!$A$4:$A$749,$B104,'[1]SIIF 30 de Abril de 2023'!$B$4:$B$749,$C104,'[1]SIIF 30 de Abril de 2023'!$C$4:$C$749,$D104,'[1]SIIF 30 de Abril de 2023'!$D$4:$D$749,$E104,'[1]SIIF 30 de Abril de 2023'!$E$4:$E$749,$F104,'[1]SIIF 30 de Abril de 2023'!$F$4:$F$749,$G104,'[1]SIIF 30 de Abril de 2023'!$G$4:$G$749,$H104,'[1]SIIF 30 de Abril de 2023'!$H$4:$H$749,$I104,'[1]SIIF 30 de Abril de 2023'!$I$4:$I$749,$J104,'[1]SIIF 30 de Abril de 2023'!$J$4:$J$749,$K104,'[1]SIIF 30 de Abril de 2023'!$K$4:$K$749,$L104,'[1]SIIF 30 de Abril de 2023'!$L$4:$L$749,$M104,'[1]SIIF 30 de Abril de 2023'!$M$4:$M$749,$N104,'[1]SIIF 30 de Abril de 2023'!$N$4:$N$749,$O104)/1000000</f>
        <v>60.312708000000001</v>
      </c>
      <c r="AN104" s="257">
        <f>+AM104/AD104</f>
        <v>3.3706044419706108E-2</v>
      </c>
    </row>
    <row r="105" spans="1:40" ht="34.5" customHeight="1">
      <c r="A105" s="180"/>
      <c r="B105" s="180"/>
      <c r="C105" s="180"/>
      <c r="D105" s="24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231"/>
      <c r="T105" s="162" t="s">
        <v>223</v>
      </c>
      <c r="U105" s="409"/>
      <c r="V105" s="162" t="s">
        <v>223</v>
      </c>
      <c r="W105" s="324">
        <f>+SUM(W101:W104)</f>
        <v>15177.367751</v>
      </c>
      <c r="X105" s="324">
        <f t="shared" ref="X105:AE105" si="63">+SUM(X101:X104)</f>
        <v>0</v>
      </c>
      <c r="Y105" s="324">
        <f t="shared" si="63"/>
        <v>0</v>
      </c>
      <c r="Z105" s="324">
        <f t="shared" si="63"/>
        <v>0</v>
      </c>
      <c r="AA105" s="324">
        <f t="shared" si="63"/>
        <v>0</v>
      </c>
      <c r="AB105" s="324">
        <f t="shared" si="63"/>
        <v>0</v>
      </c>
      <c r="AC105" s="324">
        <f t="shared" si="63"/>
        <v>0</v>
      </c>
      <c r="AD105" s="324">
        <f t="shared" si="63"/>
        <v>15177.367751</v>
      </c>
      <c r="AE105" s="324">
        <f t="shared" si="63"/>
        <v>0</v>
      </c>
      <c r="AF105" s="324">
        <f>+SUM(AF101:AF104)</f>
        <v>15177.367751</v>
      </c>
      <c r="AG105" s="324">
        <f>+SUM(AG101:AG104)</f>
        <v>4094.9039240000006</v>
      </c>
      <c r="AH105" s="169">
        <f>+AG105/AD105</f>
        <v>0.2698033012826086</v>
      </c>
      <c r="AI105" s="253"/>
      <c r="AJ105" s="254">
        <f>+SUM(AJ104:AJ104)</f>
        <v>0</v>
      </c>
      <c r="AK105" s="184">
        <f>+SUM(AK104:AK104)</f>
        <v>390.04568399999999</v>
      </c>
      <c r="AL105" s="172" t="e">
        <f>HLOOKUP((HLOOKUP($W$1,#REF!,1,FALSE)),#REF!,#REF!,FALSE)</f>
        <v>#REF!</v>
      </c>
      <c r="AM105" s="324">
        <f>+SUM(AM101:AM104)</f>
        <v>757.31482200000005</v>
      </c>
      <c r="AN105" s="182">
        <f>+AM105/AD105</f>
        <v>4.9897639328802743E-2</v>
      </c>
    </row>
    <row r="106" spans="1:40" ht="34.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231"/>
      <c r="T106" s="259" t="s">
        <v>124</v>
      </c>
      <c r="U106" s="418"/>
      <c r="V106" s="259" t="s">
        <v>124</v>
      </c>
      <c r="W106" s="162" t="s">
        <v>125</v>
      </c>
      <c r="X106" s="162" t="s">
        <v>126</v>
      </c>
      <c r="Y106" s="162" t="s">
        <v>127</v>
      </c>
      <c r="Z106" s="162" t="s">
        <v>128</v>
      </c>
      <c r="AA106" s="162" t="s">
        <v>129</v>
      </c>
      <c r="AB106" s="162" t="s">
        <v>130</v>
      </c>
      <c r="AC106" s="161" t="s">
        <v>131</v>
      </c>
      <c r="AD106" s="161" t="s">
        <v>132</v>
      </c>
      <c r="AE106" s="161" t="s">
        <v>133</v>
      </c>
      <c r="AF106" s="161" t="s">
        <v>134</v>
      </c>
      <c r="AG106" s="163" t="s">
        <v>0</v>
      </c>
      <c r="AH106" s="164" t="s">
        <v>135</v>
      </c>
      <c r="AI106" s="165" t="s">
        <v>136</v>
      </c>
      <c r="AJ106" s="165" t="s">
        <v>137</v>
      </c>
      <c r="AK106" s="165" t="s">
        <v>138</v>
      </c>
      <c r="AL106" s="166" t="s">
        <v>139</v>
      </c>
      <c r="AM106" s="163" t="s">
        <v>140</v>
      </c>
      <c r="AN106" s="164" t="s">
        <v>141</v>
      </c>
    </row>
    <row r="107" spans="1:40" ht="46.5" customHeight="1">
      <c r="A107" s="180"/>
      <c r="B107" s="232" t="s">
        <v>160</v>
      </c>
      <c r="C107" s="223" t="s">
        <v>161</v>
      </c>
      <c r="D107" s="244" t="s">
        <v>224</v>
      </c>
      <c r="E107" s="232" t="s">
        <v>154</v>
      </c>
      <c r="F107" s="232" t="s">
        <v>142</v>
      </c>
      <c r="G107" s="232" t="s">
        <v>142</v>
      </c>
      <c r="H107" s="232" t="s">
        <v>142</v>
      </c>
      <c r="I107" s="232" t="s">
        <v>142</v>
      </c>
      <c r="J107" s="232" t="s">
        <v>142</v>
      </c>
      <c r="K107" s="232" t="s">
        <v>142</v>
      </c>
      <c r="L107" s="232" t="s">
        <v>142</v>
      </c>
      <c r="M107" s="232" t="s">
        <v>142</v>
      </c>
      <c r="N107" s="232" t="s">
        <v>142</v>
      </c>
      <c r="O107" s="232" t="s">
        <v>142</v>
      </c>
      <c r="P107" s="232"/>
      <c r="Q107" s="232"/>
      <c r="R107" s="180" t="s">
        <v>225</v>
      </c>
      <c r="S107" s="231"/>
      <c r="T107" s="234" t="s">
        <v>226</v>
      </c>
      <c r="U107" s="235">
        <v>2023011000075</v>
      </c>
      <c r="V107" s="234" t="s">
        <v>226</v>
      </c>
      <c r="W107" s="331">
        <f>+SUMIFS('[1]SIIF 30 de Abril de 2023'!$P$4:$P$749,'[1]SIIF 30 de Abril de 2023'!$A$4:$A$749,$B107,'[1]SIIF 30 de Abril de 2023'!$B$4:$B$749,$C107,'[1]SIIF 30 de Abril de 2023'!$C$4:$C$749,$D107)/1000000</f>
        <v>1720</v>
      </c>
      <c r="X107" s="332">
        <v>0</v>
      </c>
      <c r="Y107" s="332">
        <f>+SUMIFS('[1]SIIF 30 de Abril de 2023'!$R$4:$R$749,'[1]SIIF 30 de Abril de 2023'!$A$4:$A$749,$B107,'[1]SIIF 30 de Abril de 2023'!$B$4:$B$749,$C107,'[1]SIIF 30 de Abril de 2023'!$C$4:$C$749,$D107)/1000000</f>
        <v>0</v>
      </c>
      <c r="Z107" s="332"/>
      <c r="AA107" s="332">
        <f>+SUMIFS('[1]SIIF 30 de Abril de 2023'!$Q$4:$Q$749,'[1]SIIF 30 de Abril de 2023'!$A$4:$A$749,$B107,'[1]SIIF 30 de Abril de 2023'!$B$4:$B$749,$C107,'[1]SIIF 30 de Abril de 2023'!$C$4:$C$749,$D107)/1000000</f>
        <v>0</v>
      </c>
      <c r="AB107" s="332">
        <v>0</v>
      </c>
      <c r="AC107" s="332">
        <f>+AA107+AB107</f>
        <v>0</v>
      </c>
      <c r="AD107" s="332">
        <f>W107-Y107+AA107</f>
        <v>1720</v>
      </c>
      <c r="AE107" s="332">
        <f>+SUMIFS('[1]SIIF 30 de Abril de 2023'!$T$4:$T$749,'[1]SIIF 30 de Abril de 2023'!$A$4:$A$749,$B107,'[1]SIIF 30 de Abril de 2023'!$B$4:$B$749,$C107,'[1]SIIF 30 de Abril de 2023'!$C$4:$C$749,$D107)/1000000</f>
        <v>0</v>
      </c>
      <c r="AF107" s="332">
        <f>AD107-AE107</f>
        <v>1720</v>
      </c>
      <c r="AG107" s="331">
        <f>+SUMIFS('[1]SIIF 30 de Abril de 2023'!$W$4:$W$749,'[1]SIIF 30 de Abril de 2023'!$A$4:$A$749,$B107,'[1]SIIF 30 de Abril de 2023'!$B$4:$B$749,$C107,'[1]SIIF 30 de Abril de 2023'!$C$4:$C$749,$D107,'[1]SIIF 30 de Abril de 2023'!$D$4:$D$749,$E107,'[1]SIIF 30 de Abril de 2023'!$E$4:$E$749,$F107,'[1]SIIF 30 de Abril de 2023'!$F$4:$F$749,$G107,'[1]SIIF 30 de Abril de 2023'!$G$4:$G$749,$H107,'[1]SIIF 30 de Abril de 2023'!$H$4:$H$749,$I107,'[1]SIIF 30 de Abril de 2023'!$I$4:$I$749,$J107,'[1]SIIF 30 de Abril de 2023'!$J$4:$J$749,$K107,'[1]SIIF 30 de Abril de 2023'!$K$4:$K$749,$L107,'[1]SIIF 30 de Abril de 2023'!$L$4:$L$749,$M107,'[1]SIIF 30 de Abril de 2023'!$M$4:$M$749,$N107,'[1]SIIF 30 de Abril de 2023'!$N$4:$N$749,$O107)/1000000</f>
        <v>118</v>
      </c>
      <c r="AH107" s="239">
        <f>+AG107/AD107</f>
        <v>6.86046511627907E-2</v>
      </c>
      <c r="AI107" s="240">
        <f>+AG107/AF107</f>
        <v>6.86046511627907E-2</v>
      </c>
      <c r="AJ107" s="238">
        <f>+SUMIFS('[1]Cierre Mes Anterior'!$W$4:$W$773,'[1]Cierre Mes Anterior'!$A$4:$A$773,$B107,'[1]Cierre Mes Anterior'!$B$4:$B$773,$C107,'[1]Cierre Mes Anterior'!$C$4:$C$773,$D107,'[1]Cierre Mes Anterior'!$D$4:$D$773,$E107,'[1]Cierre Mes Anterior'!$E$4:$E$773,$F107,'[1]Cierre Mes Anterior'!$F$4:$F$773,$G107,'[1]Cierre Mes Anterior'!$G$4:$G$773,$H107,'[1]Cierre Mes Anterior'!$H$4:$H$773,$I107,'[1]Cierre Mes Anterior'!$I$4:$I$773,$J107,'[1]Cierre Mes Anterior'!$J$4:$J$773,$K107,'[1]Cierre Mes Anterior'!$K$4:$K$773,$L107,'[1]Cierre Mes Anterior'!$L$4:$L$773,$M107,'[1]Cierre Mes Anterior'!$M$4:$M$773,$N107,'[1]Cierre Mes Anterior'!$N$4:$N$773,$O107)/1000000</f>
        <v>0</v>
      </c>
      <c r="AK107" s="241">
        <f>+AG107-AJ107</f>
        <v>118</v>
      </c>
      <c r="AL107" s="172" t="e">
        <f>HLOOKUP((HLOOKUP($W$1,#REF!,1,FALSE)),#REF!,#REF!,FALSE)</f>
        <v>#REF!</v>
      </c>
      <c r="AM107" s="331">
        <f>+SUMIFS('[1]SIIF 30 de Abril de 2023'!$X$4:$X$749,'[1]SIIF 30 de Abril de 2023'!$A$4:$A$749,$B107,'[1]SIIF 30 de Abril de 2023'!$B$4:$B$749,$C107,'[1]SIIF 30 de Abril de 2023'!$C$4:$C$749,$D107,'[1]SIIF 30 de Abril de 2023'!$D$4:$D$749,$E107,'[1]SIIF 30 de Abril de 2023'!$E$4:$E$749,$F107,'[1]SIIF 30 de Abril de 2023'!$F$4:$F$749,$G107,'[1]SIIF 30 de Abril de 2023'!$G$4:$G$749,$H107,'[1]SIIF 30 de Abril de 2023'!$H$4:$H$749,$I107,'[1]SIIF 30 de Abril de 2023'!$I$4:$I$749,$J107,'[1]SIIF 30 de Abril de 2023'!$J$4:$J$749,$K107,'[1]SIIF 30 de Abril de 2023'!$K$4:$K$749,$L107,'[1]SIIF 30 de Abril de 2023'!$L$4:$L$749,$M107,'[1]SIIF 30 de Abril de 2023'!$M$4:$M$749,$N107,'[1]SIIF 30 de Abril de 2023'!$N$4:$N$749,$O107)/1000000</f>
        <v>0</v>
      </c>
      <c r="AN107" s="239">
        <f>+AM107/AD107</f>
        <v>0</v>
      </c>
    </row>
    <row r="108" spans="1:40" ht="34.5" customHeight="1">
      <c r="A108" s="180"/>
      <c r="B108" s="180"/>
      <c r="C108" s="180"/>
      <c r="D108" s="24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231"/>
      <c r="T108" s="162" t="s">
        <v>227</v>
      </c>
      <c r="U108" s="409"/>
      <c r="V108" s="162" t="s">
        <v>227</v>
      </c>
      <c r="W108" s="324">
        <f>SUM(W107)</f>
        <v>1720</v>
      </c>
      <c r="X108" s="324">
        <f>SUM(X107)</f>
        <v>0</v>
      </c>
      <c r="Y108" s="324">
        <f>SUM(Y107)</f>
        <v>0</v>
      </c>
      <c r="Z108" s="324"/>
      <c r="AA108" s="324">
        <f>SUM(AA107)</f>
        <v>0</v>
      </c>
      <c r="AB108" s="324">
        <f>SUM(AB141:AB141)</f>
        <v>0</v>
      </c>
      <c r="AC108" s="324">
        <f>SUM(AC141:AC141)</f>
        <v>0</v>
      </c>
      <c r="AD108" s="324">
        <f>SUM(AD107)</f>
        <v>1720</v>
      </c>
      <c r="AE108" s="324">
        <f>AE107</f>
        <v>0</v>
      </c>
      <c r="AF108" s="324">
        <f>AF107</f>
        <v>1720</v>
      </c>
      <c r="AG108" s="324">
        <f>SUM(AG107)</f>
        <v>118</v>
      </c>
      <c r="AH108" s="169">
        <f>+AG108/AD108</f>
        <v>6.86046511627907E-2</v>
      </c>
      <c r="AI108" s="246">
        <f>+AG108/AF108</f>
        <v>6.86046511627907E-2</v>
      </c>
      <c r="AJ108" s="184">
        <f>SUM(AJ141:AJ141)</f>
        <v>0</v>
      </c>
      <c r="AK108" s="184" t="e">
        <f>SUM(AK141:AK141)</f>
        <v>#REF!</v>
      </c>
      <c r="AL108" s="172" t="e">
        <f>HLOOKUP((HLOOKUP($W$1,#REF!,1,FALSE)),#REF!,#REF!,FALSE)</f>
        <v>#REF!</v>
      </c>
      <c r="AM108" s="324">
        <f>SUM(AM107)</f>
        <v>0</v>
      </c>
      <c r="AN108" s="182">
        <f>+AM108/AD108</f>
        <v>0</v>
      </c>
    </row>
    <row r="109" spans="1:40" ht="34.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231"/>
      <c r="T109" s="162" t="s">
        <v>228</v>
      </c>
      <c r="U109" s="409"/>
      <c r="V109" s="162" t="s">
        <v>228</v>
      </c>
      <c r="W109" s="336">
        <f>+W105+W99+W95+W91+W88+W108</f>
        <v>27342.847867</v>
      </c>
      <c r="X109" s="340">
        <f>+X105+X99+X95+X91+X88</f>
        <v>0</v>
      </c>
      <c r="Y109" s="336">
        <f>+Y105+Y99+Y95+Y91+Y88+Y108</f>
        <v>0</v>
      </c>
      <c r="Z109" s="336"/>
      <c r="AA109" s="336">
        <f>+AA105+AA99+AA95+AA91+AA88</f>
        <v>0</v>
      </c>
      <c r="AB109" s="336">
        <f>+AB105+AB99+AB95+AB91+AB88</f>
        <v>0</v>
      </c>
      <c r="AC109" s="341">
        <f>+AC105+AC99+AC95+AC91+AC88</f>
        <v>0</v>
      </c>
      <c r="AD109" s="336">
        <f>+AD105+AD99+AD95+AD91+AD88+AD108</f>
        <v>27342.847867</v>
      </c>
      <c r="AE109" s="336">
        <f>+AE105+AE99+AE95+AE91+AE88+AE108</f>
        <v>0</v>
      </c>
      <c r="AF109" s="336">
        <f>+AF105+AF99+AF95+AF91+AF88+AF108</f>
        <v>27342.847867</v>
      </c>
      <c r="AG109" s="336">
        <f>+AG105+AG99+AG95+AG91+AG88+AG108</f>
        <v>7686.5550690000009</v>
      </c>
      <c r="AH109" s="169">
        <f>+AG109/AD109</f>
        <v>0.28111757437954665</v>
      </c>
      <c r="AI109" s="253"/>
      <c r="AJ109" s="340">
        <f>+AJ105+AJ99+AJ95+AJ91+AJ88</f>
        <v>7909.7349777399995</v>
      </c>
      <c r="AK109" s="336">
        <f>+AK105+AK99+AK95+AK91+AK88</f>
        <v>-4263.7992167400007</v>
      </c>
      <c r="AL109" s="172" t="e">
        <f>HLOOKUP((HLOOKUP($W$1,#REF!,1,FALSE)),#REF!,#REF!,FALSE)</f>
        <v>#REF!</v>
      </c>
      <c r="AM109" s="336">
        <f>+AM105+AM99+AM95+AM91+AM88+AM108</f>
        <v>1577.3537679999999</v>
      </c>
      <c r="AN109" s="182">
        <f>+AM109/AD109</f>
        <v>5.7687983917128961E-2</v>
      </c>
    </row>
    <row r="110" spans="1:40" ht="52.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231"/>
      <c r="T110" s="243" t="s">
        <v>124</v>
      </c>
      <c r="U110" s="408"/>
      <c r="V110" s="243" t="s">
        <v>124</v>
      </c>
      <c r="W110" s="162" t="s">
        <v>125</v>
      </c>
      <c r="X110" s="162" t="s">
        <v>126</v>
      </c>
      <c r="Y110" s="162" t="s">
        <v>127</v>
      </c>
      <c r="Z110" s="162" t="s">
        <v>128</v>
      </c>
      <c r="AA110" s="162" t="s">
        <v>129</v>
      </c>
      <c r="AB110" s="162" t="s">
        <v>130</v>
      </c>
      <c r="AC110" s="161" t="s">
        <v>131</v>
      </c>
      <c r="AD110" s="161" t="s">
        <v>132</v>
      </c>
      <c r="AE110" s="161" t="s">
        <v>133</v>
      </c>
      <c r="AF110" s="161" t="s">
        <v>134</v>
      </c>
      <c r="AG110" s="163" t="s">
        <v>0</v>
      </c>
      <c r="AH110" s="164" t="s">
        <v>135</v>
      </c>
      <c r="AI110" s="165" t="s">
        <v>136</v>
      </c>
      <c r="AJ110" s="165" t="s">
        <v>137</v>
      </c>
      <c r="AK110" s="165" t="s">
        <v>138</v>
      </c>
      <c r="AL110" s="166" t="s">
        <v>139</v>
      </c>
      <c r="AM110" s="163" t="s">
        <v>140</v>
      </c>
      <c r="AN110" s="164" t="s">
        <v>141</v>
      </c>
    </row>
    <row r="111" spans="1:40" ht="51.75" customHeight="1">
      <c r="A111" s="180"/>
      <c r="B111" s="180" t="s">
        <v>160</v>
      </c>
      <c r="C111" s="260" t="s">
        <v>161</v>
      </c>
      <c r="D111" s="244" t="s">
        <v>229</v>
      </c>
      <c r="E111" s="180" t="s">
        <v>154</v>
      </c>
      <c r="F111" s="180" t="s">
        <v>142</v>
      </c>
      <c r="G111" s="180" t="s">
        <v>142</v>
      </c>
      <c r="H111" s="180" t="s">
        <v>142</v>
      </c>
      <c r="I111" s="180" t="s">
        <v>142</v>
      </c>
      <c r="J111" s="180" t="s">
        <v>142</v>
      </c>
      <c r="K111" s="180" t="s">
        <v>142</v>
      </c>
      <c r="L111" s="180" t="s">
        <v>142</v>
      </c>
      <c r="M111" s="180" t="s">
        <v>142</v>
      </c>
      <c r="N111" s="180" t="s">
        <v>142</v>
      </c>
      <c r="O111" s="180" t="s">
        <v>142</v>
      </c>
      <c r="P111" s="180"/>
      <c r="Q111" s="180"/>
      <c r="R111" s="180" t="s">
        <v>230</v>
      </c>
      <c r="S111" s="231"/>
      <c r="T111" s="256" t="s">
        <v>231</v>
      </c>
      <c r="U111" s="250" t="s">
        <v>232</v>
      </c>
      <c r="V111" s="256" t="s">
        <v>231</v>
      </c>
      <c r="W111" s="337">
        <f>+SUMIFS('[1]SIIF 30 de Abril de 2023'!$P$4:$P$749,'[1]SIIF 30 de Abril de 2023'!$A$4:$A$749,$B111,'[1]SIIF 30 de Abril de 2023'!$B$4:$B$749,$C111,'[1]SIIF 30 de Abril de 2023'!$C$4:$C$749,$D111)/1000000</f>
        <v>989482</v>
      </c>
      <c r="X111" s="332"/>
      <c r="Y111" s="332">
        <f>+SUMIFS('[1]SIIF 30 de Abril de 2023'!$R$4:$R$749,'[1]SIIF 30 de Abril de 2023'!$A$4:$A$749,$B111,'[1]SIIF 30 de Abril de 2023'!$B$4:$B$749,$C111,'[1]SIIF 30 de Abril de 2023'!$C$4:$C$749,$D111)/1000000</f>
        <v>0</v>
      </c>
      <c r="Z111" s="332"/>
      <c r="AA111" s="332">
        <f>+SUMIFS('[1]SIIF 30 de Abril de 2023'!$Q$4:$Q$749,'[1]SIIF 30 de Abril de 2023'!$A$4:$A$749,$B111,'[1]SIIF 30 de Abril de 2023'!$B$4:$B$749,$C111,'[1]SIIF 30 de Abril de 2023'!$C$4:$C$749,$D111)/1000000</f>
        <v>0</v>
      </c>
      <c r="AB111" s="332"/>
      <c r="AC111" s="332">
        <f t="shared" ref="AC111:AC117" si="64">+AA111+AB111</f>
        <v>0</v>
      </c>
      <c r="AD111" s="332">
        <f t="shared" ref="AD111:AD119" si="65">W111-Y111+AA111</f>
        <v>989482</v>
      </c>
      <c r="AE111" s="337">
        <f>+SUMIFS('[1]SIIF 30 de Abril de 2023'!$T$4:$T$749,'[1]SIIF 30 de Abril de 2023'!$A$4:$A$749,$B111,'[1]SIIF 30 de Abril de 2023'!$B$4:$B$749,$C111,'[1]SIIF 30 de Abril de 2023'!$C$4:$C$749,$D111)/1000000</f>
        <v>0</v>
      </c>
      <c r="AF111" s="337">
        <f t="shared" ref="AF111:AF119" si="66">AD111-AE111</f>
        <v>989482</v>
      </c>
      <c r="AG111" s="332">
        <f>+SUMIFS('[1]SIIF 30 de Abril de 2023'!$W$4:$W$749,'[1]SIIF 30 de Abril de 2023'!$A$4:$A$749,$B111,'[1]SIIF 30 de Abril de 2023'!$B$4:$B$749,$C111,'[1]SIIF 30 de Abril de 2023'!$C$4:$C$749,$D111,'[1]SIIF 30 de Abril de 2023'!$D$4:$D$749,$E111,'[1]SIIF 30 de Abril de 2023'!$E$4:$E$749,$F111,'[1]SIIF 30 de Abril de 2023'!$F$4:$F$749,$G111,'[1]SIIF 30 de Abril de 2023'!$G$4:$G$749,$H111,'[1]SIIF 30 de Abril de 2023'!$H$4:$H$749,$I111,'[1]SIIF 30 de Abril de 2023'!$I$4:$I$749,$J111,'[1]SIIF 30 de Abril de 2023'!$J$4:$J$749,$K111,'[1]SIIF 30 de Abril de 2023'!$K$4:$K$749,$L111,'[1]SIIF 30 de Abril de 2023'!$L$4:$L$749,$M111,'[1]SIIF 30 de Abril de 2023'!$M$4:$M$749,$N111,'[1]SIIF 30 de Abril de 2023'!$N$4:$N$749,$O111)/1000000</f>
        <v>314525.22654499998</v>
      </c>
      <c r="AH111" s="257">
        <f t="shared" ref="AH111:AH120" si="67">+AG111/AD111</f>
        <v>0.3178685681447464</v>
      </c>
      <c r="AI111" s="258"/>
      <c r="AJ111" s="238">
        <f>+SUMIFS('[1]Cierre Mes Anterior'!$W$4:$W$773,'[1]Cierre Mes Anterior'!$A$4:$A$773,$B111,'[1]Cierre Mes Anterior'!$B$4:$B$773,$C111,'[1]Cierre Mes Anterior'!$C$4:$C$773,$D111,'[1]Cierre Mes Anterior'!$D$4:$D$773,$E111,'[1]Cierre Mes Anterior'!$E$4:$E$773,$F111,'[1]Cierre Mes Anterior'!$F$4:$F$773,$G111,'[1]Cierre Mes Anterior'!$G$4:$G$773,$H111,'[1]Cierre Mes Anterior'!$H$4:$H$773,$I111,'[1]Cierre Mes Anterior'!$I$4:$I$773,$J111,'[1]Cierre Mes Anterior'!$J$4:$J$773,$K111,'[1]Cierre Mes Anterior'!$K$4:$K$773,$L111,'[1]Cierre Mes Anterior'!$L$4:$L$773,$M111,'[1]Cierre Mes Anterior'!$M$4:$M$773,$N111,'[1]Cierre Mes Anterior'!$N$4:$N$773,$O111)/1000000</f>
        <v>1047750</v>
      </c>
      <c r="AK111" s="241">
        <f t="shared" ref="AK111:AK117" si="68">+AG111-AJ111</f>
        <v>-733224.77345500002</v>
      </c>
      <c r="AL111" s="172" t="e">
        <f>HLOOKUP((HLOOKUP($W$1,#REF!,1,FALSE)),#REF!,#REF!,FALSE)</f>
        <v>#REF!</v>
      </c>
      <c r="AM111" s="337">
        <f>+SUMIFS('[1]SIIF 30 de Abril de 2023'!$X$4:$X$749,'[1]SIIF 30 de Abril de 2023'!$A$4:$A$749,$B111,'[1]SIIF 30 de Abril de 2023'!$B$4:$B$749,$C111,'[1]SIIF 30 de Abril de 2023'!$C$4:$C$749,$D111,'[1]SIIF 30 de Abril de 2023'!$D$4:$D$749,$E111,'[1]SIIF 30 de Abril de 2023'!$E$4:$E$749,$F111,'[1]SIIF 30 de Abril de 2023'!$F$4:$F$749,$G111,'[1]SIIF 30 de Abril de 2023'!$G$4:$G$749,$H111,'[1]SIIF 30 de Abril de 2023'!$H$4:$H$749,$I111,'[1]SIIF 30 de Abril de 2023'!$I$4:$I$749,$J111,'[1]SIIF 30 de Abril de 2023'!$J$4:$J$749,$K111,'[1]SIIF 30 de Abril de 2023'!$K$4:$K$749,$L111,'[1]SIIF 30 de Abril de 2023'!$L$4:$L$749,$M111,'[1]SIIF 30 de Abril de 2023'!$M$4:$M$749,$N111,'[1]SIIF 30 de Abril de 2023'!$N$4:$N$749,$O111)/1000000</f>
        <v>314525.22654499998</v>
      </c>
      <c r="AN111" s="257">
        <f t="shared" ref="AN111:AN120" si="69">+AM111/AD111</f>
        <v>0.3178685681447464</v>
      </c>
    </row>
    <row r="112" spans="1:40" ht="51.75" customHeight="1">
      <c r="A112" s="180"/>
      <c r="B112" s="180" t="s">
        <v>160</v>
      </c>
      <c r="C112" s="260" t="s">
        <v>161</v>
      </c>
      <c r="D112" s="244" t="s">
        <v>233</v>
      </c>
      <c r="E112" s="180" t="s">
        <v>154</v>
      </c>
      <c r="F112" s="180" t="s">
        <v>142</v>
      </c>
      <c r="G112" s="180" t="s">
        <v>142</v>
      </c>
      <c r="H112" s="180" t="s">
        <v>142</v>
      </c>
      <c r="I112" s="180" t="s">
        <v>142</v>
      </c>
      <c r="J112" s="180" t="s">
        <v>142</v>
      </c>
      <c r="K112" s="180" t="s">
        <v>142</v>
      </c>
      <c r="L112" s="180" t="s">
        <v>142</v>
      </c>
      <c r="M112" s="180" t="s">
        <v>142</v>
      </c>
      <c r="N112" s="180" t="s">
        <v>142</v>
      </c>
      <c r="O112" s="180" t="s">
        <v>142</v>
      </c>
      <c r="P112" s="180"/>
      <c r="Q112" s="180"/>
      <c r="R112" s="180" t="s">
        <v>230</v>
      </c>
      <c r="S112" s="231"/>
      <c r="T112" s="255" t="s">
        <v>234</v>
      </c>
      <c r="U112" s="250">
        <v>2018011000763</v>
      </c>
      <c r="V112" s="255" t="s">
        <v>234</v>
      </c>
      <c r="W112" s="332">
        <f>+SUMIFS('[1]SIIF 30 de Abril de 2023'!$P$4:$P$749,'[1]SIIF 30 de Abril de 2023'!$A$4:$A$749,$B112,'[1]SIIF 30 de Abril de 2023'!$B$4:$B$749,$C112,'[1]SIIF 30 de Abril de 2023'!$C$4:$C$749,$D112)/1000000</f>
        <v>80123.153693</v>
      </c>
      <c r="X112" s="332"/>
      <c r="Y112" s="332">
        <f>+SUMIFS('[1]SIIF 30 de Abril de 2023'!$R$4:$R$749,'[1]SIIF 30 de Abril de 2023'!$A$4:$A$749,$B112,'[1]SIIF 30 de Abril de 2023'!$B$4:$B$749,$C112,'[1]SIIF 30 de Abril de 2023'!$C$4:$C$749,$D112)/1000000</f>
        <v>0</v>
      </c>
      <c r="Z112" s="332"/>
      <c r="AA112" s="332">
        <f>+SUMIFS('[1]SIIF 30 de Abril de 2023'!$Q$4:$Q$749,'[1]SIIF 30 de Abril de 2023'!$A$4:$A$749,$B112,'[1]SIIF 30 de Abril de 2023'!$B$4:$B$749,$C112,'[1]SIIF 30 de Abril de 2023'!$C$4:$C$749,$D112)/1000000</f>
        <v>0</v>
      </c>
      <c r="AB112" s="332"/>
      <c r="AC112" s="332">
        <f>+AA112+AB112</f>
        <v>0</v>
      </c>
      <c r="AD112" s="332">
        <f>W112-Y112+AA112</f>
        <v>80123.153693</v>
      </c>
      <c r="AE112" s="332">
        <f>+SUMIFS('[1]SIIF 30 de Abril de 2023'!$T$4:$T$749,'[1]SIIF 30 de Abril de 2023'!$A$4:$A$749,$B112,'[1]SIIF 30 de Abril de 2023'!$B$4:$B$749,$C112,'[1]SIIF 30 de Abril de 2023'!$C$4:$C$749,$D112)/1000000</f>
        <v>0</v>
      </c>
      <c r="AF112" s="337">
        <f t="shared" si="66"/>
        <v>80123.153693</v>
      </c>
      <c r="AG112" s="332">
        <f>+SUMIFS('[1]SIIF 30 de Abril de 2023'!$W$4:$W$749,'[1]SIIF 30 de Abril de 2023'!$A$4:$A$749,$B112,'[1]SIIF 30 de Abril de 2023'!$B$4:$B$749,$C112,'[1]SIIF 30 de Abril de 2023'!$C$4:$C$749,$D112,'[1]SIIF 30 de Abril de 2023'!$D$4:$D$749,$E112,'[1]SIIF 30 de Abril de 2023'!$E$4:$E$749,$F112,'[1]SIIF 30 de Abril de 2023'!$F$4:$F$749,$G112,'[1]SIIF 30 de Abril de 2023'!$G$4:$G$749,$H112,'[1]SIIF 30 de Abril de 2023'!$H$4:$H$749,$I112,'[1]SIIF 30 de Abril de 2023'!$I$4:$I$749,$J112,'[1]SIIF 30 de Abril de 2023'!$J$4:$J$749,$K112,'[1]SIIF 30 de Abril de 2023'!$K$4:$K$749,$L112,'[1]SIIF 30 de Abril de 2023'!$L$4:$L$749,$M112,'[1]SIIF 30 de Abril de 2023'!$M$4:$M$749,$N112,'[1]SIIF 30 de Abril de 2023'!$N$4:$N$749,$O112)/1000000</f>
        <v>6374.8149020000001</v>
      </c>
      <c r="AH112" s="239">
        <f t="shared" si="67"/>
        <v>7.9562705762004207E-2</v>
      </c>
      <c r="AI112" s="240"/>
      <c r="AJ112" s="238">
        <f>+SUMIFS('[1]Cierre Mes Anterior'!$W$4:$W$773,'[1]Cierre Mes Anterior'!$A$4:$A$773,$B112,'[1]Cierre Mes Anterior'!$B$4:$B$773,$C112,'[1]Cierre Mes Anterior'!$C$4:$C$773,$D112,'[1]Cierre Mes Anterior'!$D$4:$D$773,$E112,'[1]Cierre Mes Anterior'!$E$4:$E$773,$F112,'[1]Cierre Mes Anterior'!$F$4:$F$773,$G112,'[1]Cierre Mes Anterior'!$G$4:$G$773,$H112,'[1]Cierre Mes Anterior'!$H$4:$H$773,$I112,'[1]Cierre Mes Anterior'!$I$4:$I$773,$J112,'[1]Cierre Mes Anterior'!$J$4:$J$773,$K112,'[1]Cierre Mes Anterior'!$K$4:$K$773,$L112,'[1]Cierre Mes Anterior'!$L$4:$L$773,$M112,'[1]Cierre Mes Anterior'!$M$4:$M$773,$N112,'[1]Cierre Mes Anterior'!$N$4:$N$773,$O112)/1000000</f>
        <v>62299.913109000001</v>
      </c>
      <c r="AK112" s="241">
        <f>+AG112-AJ112</f>
        <v>-55925.098207000003</v>
      </c>
      <c r="AL112" s="172" t="e">
        <f>HLOOKUP((HLOOKUP($W$1,#REF!,1,FALSE)),#REF!,#REF!,FALSE)</f>
        <v>#REF!</v>
      </c>
      <c r="AM112" s="332">
        <f>+SUMIFS('[1]SIIF 30 de Abril de 2023'!$X$4:$X$749,'[1]SIIF 30 de Abril de 2023'!$A$4:$A$749,$B112,'[1]SIIF 30 de Abril de 2023'!$B$4:$B$749,$C112,'[1]SIIF 30 de Abril de 2023'!$C$4:$C$749,$D112,'[1]SIIF 30 de Abril de 2023'!$D$4:$D$749,$E112,'[1]SIIF 30 de Abril de 2023'!$E$4:$E$749,$F112,'[1]SIIF 30 de Abril de 2023'!$F$4:$F$749,$G112,'[1]SIIF 30 de Abril de 2023'!$G$4:$G$749,$H112,'[1]SIIF 30 de Abril de 2023'!$H$4:$H$749,$I112,'[1]SIIF 30 de Abril de 2023'!$I$4:$I$749,$J112,'[1]SIIF 30 de Abril de 2023'!$J$4:$J$749,$K112,'[1]SIIF 30 de Abril de 2023'!$K$4:$K$749,$L112,'[1]SIIF 30 de Abril de 2023'!$L$4:$L$749,$M112,'[1]SIIF 30 de Abril de 2023'!$M$4:$M$749,$N112,'[1]SIIF 30 de Abril de 2023'!$N$4:$N$749,$O112)/1000000</f>
        <v>5113.6981506700004</v>
      </c>
      <c r="AN112" s="239">
        <f t="shared" si="69"/>
        <v>6.3822976442785243E-2</v>
      </c>
    </row>
    <row r="113" spans="1:155" ht="51.75" customHeight="1">
      <c r="A113" s="180"/>
      <c r="B113" s="180" t="s">
        <v>160</v>
      </c>
      <c r="C113" s="260" t="s">
        <v>161</v>
      </c>
      <c r="D113" s="244" t="s">
        <v>235</v>
      </c>
      <c r="E113" s="180" t="s">
        <v>154</v>
      </c>
      <c r="F113" s="180" t="s">
        <v>142</v>
      </c>
      <c r="G113" s="180" t="s">
        <v>142</v>
      </c>
      <c r="H113" s="180" t="s">
        <v>142</v>
      </c>
      <c r="I113" s="180" t="s">
        <v>142</v>
      </c>
      <c r="J113" s="180" t="s">
        <v>142</v>
      </c>
      <c r="K113" s="180" t="s">
        <v>142</v>
      </c>
      <c r="L113" s="180" t="s">
        <v>142</v>
      </c>
      <c r="M113" s="180" t="s">
        <v>142</v>
      </c>
      <c r="N113" s="180" t="s">
        <v>142</v>
      </c>
      <c r="O113" s="180" t="s">
        <v>142</v>
      </c>
      <c r="P113" s="180"/>
      <c r="Q113" s="180"/>
      <c r="R113" s="180" t="s">
        <v>230</v>
      </c>
      <c r="S113" s="231"/>
      <c r="T113" s="255" t="s">
        <v>236</v>
      </c>
      <c r="U113" s="250" t="s">
        <v>237</v>
      </c>
      <c r="V113" s="255" t="s">
        <v>236</v>
      </c>
      <c r="W113" s="332">
        <f>+SUMIFS('[1]SIIF 30 de Abril de 2023'!$P$4:$P$749,'[1]SIIF 30 de Abril de 2023'!$A$4:$A$749,$B113,'[1]SIIF 30 de Abril de 2023'!$B$4:$B$749,$C113,'[1]SIIF 30 de Abril de 2023'!$C$4:$C$749,$D113)/1000000</f>
        <v>75680</v>
      </c>
      <c r="X113" s="332"/>
      <c r="Y113" s="332">
        <f>+SUMIFS('[1]SIIF 30 de Abril de 2023'!$R$4:$R$749,'[1]SIIF 30 de Abril de 2023'!$A$4:$A$749,$B113,'[1]SIIF 30 de Abril de 2023'!$B$4:$B$749,$C113,'[1]SIIF 30 de Abril de 2023'!$C$4:$C$749,$D113)/1000000</f>
        <v>0</v>
      </c>
      <c r="Z113" s="332"/>
      <c r="AA113" s="332">
        <f>+SUMIFS('[1]SIIF 30 de Abril de 2023'!$Q$4:$Q$749,'[1]SIIF 30 de Abril de 2023'!$A$4:$A$749,$B113,'[1]SIIF 30 de Abril de 2023'!$B$4:$B$749,$C113,'[1]SIIF 30 de Abril de 2023'!$C$4:$C$749,$D113)/1000000</f>
        <v>0</v>
      </c>
      <c r="AB113" s="332"/>
      <c r="AC113" s="332"/>
      <c r="AD113" s="332">
        <f>W113-Y113+AA113</f>
        <v>75680</v>
      </c>
      <c r="AE113" s="332">
        <f>+SUMIFS('[1]SIIF 30 de Abril de 2023'!$T$4:$T$749,'[1]SIIF 30 de Abril de 2023'!$A$4:$A$749,$B113,'[1]SIIF 30 de Abril de 2023'!$B$4:$B$749,$C113,'[1]SIIF 30 de Abril de 2023'!$C$4:$C$749,$D113)/1000000</f>
        <v>0</v>
      </c>
      <c r="AF113" s="337">
        <f t="shared" si="66"/>
        <v>75680</v>
      </c>
      <c r="AG113" s="332">
        <f>+SUMIFS('[1]SIIF 30 de Abril de 2023'!$W$4:$W$749,'[1]SIIF 30 de Abril de 2023'!$A$4:$A$749,$B113,'[1]SIIF 30 de Abril de 2023'!$B$4:$B$749,$C113,'[1]SIIF 30 de Abril de 2023'!$C$4:$C$749,$D113,'[1]SIIF 30 de Abril de 2023'!$D$4:$D$749,$E113,'[1]SIIF 30 de Abril de 2023'!$E$4:$E$749,$F113,'[1]SIIF 30 de Abril de 2023'!$F$4:$F$749,$G113,'[1]SIIF 30 de Abril de 2023'!$G$4:$G$749,$H113,'[1]SIIF 30 de Abril de 2023'!$H$4:$H$749,$I113,'[1]SIIF 30 de Abril de 2023'!$I$4:$I$749,$J113,'[1]SIIF 30 de Abril de 2023'!$J$4:$J$749,$K113,'[1]SIIF 30 de Abril de 2023'!$K$4:$K$749,$L113,'[1]SIIF 30 de Abril de 2023'!$L$4:$L$749,$M113,'[1]SIIF 30 de Abril de 2023'!$M$4:$M$749,$N113,'[1]SIIF 30 de Abril de 2023'!$N$4:$N$749,$O113)/1000000</f>
        <v>8374.4615024399991</v>
      </c>
      <c r="AH113" s="239">
        <f t="shared" si="67"/>
        <v>0.11065620378488371</v>
      </c>
      <c r="AI113" s="240"/>
      <c r="AJ113" s="238">
        <f>+SUMIFS('[1]Cierre Mes Anterior'!$W$4:$W$773,'[1]Cierre Mes Anterior'!$A$4:$A$773,$B113,'[1]Cierre Mes Anterior'!$B$4:$B$773,$C113,'[1]Cierre Mes Anterior'!$C$4:$C$773,$D113,'[1]Cierre Mes Anterior'!$D$4:$D$773,$E113,'[1]Cierre Mes Anterior'!$E$4:$E$773,$F113,'[1]Cierre Mes Anterior'!$F$4:$F$773,$G113,'[1]Cierre Mes Anterior'!$G$4:$G$773,$H113,'[1]Cierre Mes Anterior'!$H$4:$H$773,$I113,'[1]Cierre Mes Anterior'!$I$4:$I$773,$J113,'[1]Cierre Mes Anterior'!$J$4:$J$773,$K113,'[1]Cierre Mes Anterior'!$K$4:$K$773,$L113,'[1]Cierre Mes Anterior'!$L$4:$L$773,$M113,'[1]Cierre Mes Anterior'!$M$4:$M$773,$N113,'[1]Cierre Mes Anterior'!$N$4:$N$773,$O113)/1000000</f>
        <v>65722.290898769992</v>
      </c>
      <c r="AK113" s="241">
        <f>+AG113-AJ113</f>
        <v>-57347.829396329995</v>
      </c>
      <c r="AL113" s="172" t="e">
        <f>HLOOKUP((HLOOKUP($W$1,#REF!,1,FALSE)),#REF!,#REF!,FALSE)</f>
        <v>#REF!</v>
      </c>
      <c r="AM113" s="332">
        <f>+SUMIFS('[1]SIIF 30 de Abril de 2023'!$X$4:$X$749,'[1]SIIF 30 de Abril de 2023'!$A$4:$A$749,$B113,'[1]SIIF 30 de Abril de 2023'!$B$4:$B$749,$C113,'[1]SIIF 30 de Abril de 2023'!$C$4:$C$749,$D113,'[1]SIIF 30 de Abril de 2023'!$D$4:$D$749,$E113,'[1]SIIF 30 de Abril de 2023'!$E$4:$E$749,$F113,'[1]SIIF 30 de Abril de 2023'!$F$4:$F$749,$G113,'[1]SIIF 30 de Abril de 2023'!$G$4:$G$749,$H113,'[1]SIIF 30 de Abril de 2023'!$H$4:$H$749,$I113,'[1]SIIF 30 de Abril de 2023'!$I$4:$I$749,$J113,'[1]SIIF 30 de Abril de 2023'!$J$4:$J$749,$K113,'[1]SIIF 30 de Abril de 2023'!$K$4:$K$749,$L113,'[1]SIIF 30 de Abril de 2023'!$L$4:$L$749,$M113,'[1]SIIF 30 de Abril de 2023'!$M$4:$M$749,$N113,'[1]SIIF 30 de Abril de 2023'!$N$4:$N$749,$O113)/1000000</f>
        <v>6628.7764181499997</v>
      </c>
      <c r="AN113" s="239">
        <f t="shared" si="69"/>
        <v>8.7589540408958763E-2</v>
      </c>
      <c r="EY113" s="261"/>
    </row>
    <row r="114" spans="1:155" ht="51.75" customHeight="1">
      <c r="A114" s="180"/>
      <c r="B114" s="180" t="s">
        <v>160</v>
      </c>
      <c r="C114" s="260" t="s">
        <v>161</v>
      </c>
      <c r="D114" s="244" t="s">
        <v>238</v>
      </c>
      <c r="E114" s="180" t="s">
        <v>154</v>
      </c>
      <c r="F114" s="180" t="s">
        <v>142</v>
      </c>
      <c r="G114" s="180" t="s">
        <v>142</v>
      </c>
      <c r="H114" s="180" t="s">
        <v>142</v>
      </c>
      <c r="I114" s="180" t="s">
        <v>142</v>
      </c>
      <c r="J114" s="180" t="s">
        <v>142</v>
      </c>
      <c r="K114" s="180" t="s">
        <v>142</v>
      </c>
      <c r="L114" s="180" t="s">
        <v>142</v>
      </c>
      <c r="M114" s="180" t="s">
        <v>142</v>
      </c>
      <c r="N114" s="180" t="s">
        <v>142</v>
      </c>
      <c r="O114" s="180" t="s">
        <v>142</v>
      </c>
      <c r="P114" s="180"/>
      <c r="Q114" s="180"/>
      <c r="R114" s="180" t="s">
        <v>230</v>
      </c>
      <c r="S114" s="231"/>
      <c r="T114" s="255" t="s">
        <v>239</v>
      </c>
      <c r="U114" s="250">
        <v>2021011000091</v>
      </c>
      <c r="V114" s="255" t="s">
        <v>239</v>
      </c>
      <c r="W114" s="332">
        <f>+SUMIFS('[1]SIIF 30 de Abril de 2023'!$P$4:$P$749,'[1]SIIF 30 de Abril de 2023'!$A$4:$A$749,$B114,'[1]SIIF 30 de Abril de 2023'!$B$4:$B$749,$C114,'[1]SIIF 30 de Abril de 2023'!$C$4:$C$749,$D114)/1000000</f>
        <v>10000</v>
      </c>
      <c r="X114" s="332"/>
      <c r="Y114" s="332">
        <f>+SUMIFS('[1]SIIF 30 de Abril de 2023'!$R$4:$R$749,'[1]SIIF 30 de Abril de 2023'!$A$4:$A$749,$B114,'[1]SIIF 30 de Abril de 2023'!$B$4:$B$749,$C114,'[1]SIIF 30 de Abril de 2023'!$C$4:$C$749,$D114)/1000000</f>
        <v>0</v>
      </c>
      <c r="Z114" s="332"/>
      <c r="AA114" s="332">
        <f>+SUMIFS('[1]SIIF 30 de Abril de 2023'!$Q$4:$Q$749,'[1]SIIF 30 de Abril de 2023'!$A$4:$A$749,$B114,'[1]SIIF 30 de Abril de 2023'!$B$4:$B$749,$C114,'[1]SIIF 30 de Abril de 2023'!$C$4:$C$749,$D114)/1000000</f>
        <v>0</v>
      </c>
      <c r="AB114" s="332"/>
      <c r="AC114" s="332">
        <f>+AA114+AB114</f>
        <v>0</v>
      </c>
      <c r="AD114" s="332">
        <f>W114-Y114+AA114</f>
        <v>10000</v>
      </c>
      <c r="AE114" s="332">
        <f>+SUMIFS('[1]SIIF 30 de Abril de 2023'!$T$4:$T$749,'[1]SIIF 30 de Abril de 2023'!$A$4:$A$749,$B114,'[1]SIIF 30 de Abril de 2023'!$B$4:$B$749,$C114,'[1]SIIF 30 de Abril de 2023'!$C$4:$C$749,$D114)/1000000</f>
        <v>0</v>
      </c>
      <c r="AF114" s="337">
        <f t="shared" si="66"/>
        <v>10000</v>
      </c>
      <c r="AG114" s="332">
        <f>+SUMIFS('[1]SIIF 30 de Abril de 2023'!$W$4:$W$749,'[1]SIIF 30 de Abril de 2023'!$A$4:$A$749,$B114,'[1]SIIF 30 de Abril de 2023'!$B$4:$B$749,$C114,'[1]SIIF 30 de Abril de 2023'!$C$4:$C$749,$D114,'[1]SIIF 30 de Abril de 2023'!$D$4:$D$749,$E114,'[1]SIIF 30 de Abril de 2023'!$E$4:$E$749,$F114,'[1]SIIF 30 de Abril de 2023'!$F$4:$F$749,$G114,'[1]SIIF 30 de Abril de 2023'!$G$4:$G$749,$H114,'[1]SIIF 30 de Abril de 2023'!$H$4:$H$749,$I114,'[1]SIIF 30 de Abril de 2023'!$I$4:$I$749,$J114,'[1]SIIF 30 de Abril de 2023'!$J$4:$J$749,$K114,'[1]SIIF 30 de Abril de 2023'!$K$4:$K$749,$L114,'[1]SIIF 30 de Abril de 2023'!$L$4:$L$749,$M114,'[1]SIIF 30 de Abril de 2023'!$M$4:$M$749,$N114,'[1]SIIF 30 de Abril de 2023'!$N$4:$N$749,$O114)/1000000</f>
        <v>1046.7466710000001</v>
      </c>
      <c r="AH114" s="239">
        <f t="shared" si="67"/>
        <v>0.10467466710000001</v>
      </c>
      <c r="AI114" s="240"/>
      <c r="AJ114" s="238">
        <f>+SUMIFS('[1]Cierre Mes Anterior'!$W$4:$W$773,'[1]Cierre Mes Anterior'!$A$4:$A$773,$B114,'[1]Cierre Mes Anterior'!$B$4:$B$773,$C114,'[1]Cierre Mes Anterior'!$C$4:$C$773,$D114,'[1]Cierre Mes Anterior'!$D$4:$D$773,$E114,'[1]Cierre Mes Anterior'!$E$4:$E$773,$F114,'[1]Cierre Mes Anterior'!$F$4:$F$773,$G114,'[1]Cierre Mes Anterior'!$G$4:$G$773,$H114,'[1]Cierre Mes Anterior'!$H$4:$H$773,$I114,'[1]Cierre Mes Anterior'!$I$4:$I$773,$J114,'[1]Cierre Mes Anterior'!$J$4:$J$773,$K114,'[1]Cierre Mes Anterior'!$K$4:$K$773,$L114,'[1]Cierre Mes Anterior'!$L$4:$L$773,$M114,'[1]Cierre Mes Anterior'!$M$4:$M$773,$N114,'[1]Cierre Mes Anterior'!$N$4:$N$773,$O114)/1000000</f>
        <v>333.70681732999998</v>
      </c>
      <c r="AK114" s="241">
        <f>+AG114-AJ114</f>
        <v>713.03985367000018</v>
      </c>
      <c r="AL114" s="172" t="e">
        <f>HLOOKUP((HLOOKUP($W$1,#REF!,1,FALSE)),#REF!,#REF!,FALSE)</f>
        <v>#REF!</v>
      </c>
      <c r="AM114" s="332">
        <f>+SUMIFS('[1]SIIF 30 de Abril de 2023'!$X$4:$X$749,'[1]SIIF 30 de Abril de 2023'!$A$4:$A$749,$B114,'[1]SIIF 30 de Abril de 2023'!$B$4:$B$749,$C114,'[1]SIIF 30 de Abril de 2023'!$C$4:$C$749,$D114,'[1]SIIF 30 de Abril de 2023'!$D$4:$D$749,$E114,'[1]SIIF 30 de Abril de 2023'!$E$4:$E$749,$F114,'[1]SIIF 30 de Abril de 2023'!$F$4:$F$749,$G114,'[1]SIIF 30 de Abril de 2023'!$G$4:$G$749,$H114,'[1]SIIF 30 de Abril de 2023'!$H$4:$H$749,$I114,'[1]SIIF 30 de Abril de 2023'!$I$4:$I$749,$J114,'[1]SIIF 30 de Abril de 2023'!$J$4:$J$749,$K114,'[1]SIIF 30 de Abril de 2023'!$K$4:$K$749,$L114,'[1]SIIF 30 de Abril de 2023'!$L$4:$L$749,$M114,'[1]SIIF 30 de Abril de 2023'!$M$4:$M$749,$N114,'[1]SIIF 30 de Abril de 2023'!$N$4:$N$749,$O114)/1000000</f>
        <v>34.284314000000002</v>
      </c>
      <c r="AN114" s="239">
        <f t="shared" si="69"/>
        <v>3.4284314000000001E-3</v>
      </c>
    </row>
    <row r="115" spans="1:155" ht="51.75" customHeight="1">
      <c r="A115" s="180"/>
      <c r="B115" s="180" t="s">
        <v>160</v>
      </c>
      <c r="C115" s="260" t="s">
        <v>161</v>
      </c>
      <c r="D115" s="244" t="s">
        <v>240</v>
      </c>
      <c r="E115" s="180" t="s">
        <v>154</v>
      </c>
      <c r="F115" s="180" t="s">
        <v>142</v>
      </c>
      <c r="G115" s="180" t="s">
        <v>142</v>
      </c>
      <c r="H115" s="180" t="s">
        <v>142</v>
      </c>
      <c r="I115" s="180" t="s">
        <v>142</v>
      </c>
      <c r="J115" s="180" t="s">
        <v>142</v>
      </c>
      <c r="K115" s="180" t="s">
        <v>142</v>
      </c>
      <c r="L115" s="180" t="s">
        <v>142</v>
      </c>
      <c r="M115" s="180" t="s">
        <v>142</v>
      </c>
      <c r="N115" s="180" t="s">
        <v>142</v>
      </c>
      <c r="O115" s="180" t="s">
        <v>142</v>
      </c>
      <c r="P115" s="180"/>
      <c r="Q115" s="180"/>
      <c r="R115" s="180" t="s">
        <v>230</v>
      </c>
      <c r="S115" s="231"/>
      <c r="T115" s="255" t="s">
        <v>241</v>
      </c>
      <c r="U115" s="250" t="s">
        <v>242</v>
      </c>
      <c r="V115" s="255" t="s">
        <v>241</v>
      </c>
      <c r="W115" s="332">
        <f>+SUMIFS('[1]SIIF 30 de Abril de 2023'!$P$4:$P$749,'[1]SIIF 30 de Abril de 2023'!$A$4:$A$749,$B115,'[1]SIIF 30 de Abril de 2023'!$B$4:$B$749,$C115,'[1]SIIF 30 de Abril de 2023'!$C$4:$C$749,$D115)/1000000</f>
        <v>20000</v>
      </c>
      <c r="X115" s="332"/>
      <c r="Y115" s="332">
        <f>+SUMIFS('[1]SIIF 30 de Abril de 2023'!$R$4:$R$749,'[1]SIIF 30 de Abril de 2023'!$A$4:$A$749,$B115,'[1]SIIF 30 de Abril de 2023'!$B$4:$B$749,$C115,'[1]SIIF 30 de Abril de 2023'!$C$4:$C$749,$D115)/1000000</f>
        <v>0</v>
      </c>
      <c r="Z115" s="332"/>
      <c r="AA115" s="332">
        <f>+SUMIFS('[1]SIIF 30 de Abril de 2023'!$Q$4:$Q$749,'[1]SIIF 30 de Abril de 2023'!$A$4:$A$749,$B115,'[1]SIIF 30 de Abril de 2023'!$B$4:$B$749,$C115,'[1]SIIF 30 de Abril de 2023'!$C$4:$C$749,$D115)/1000000</f>
        <v>0</v>
      </c>
      <c r="AB115" s="332"/>
      <c r="AC115" s="332">
        <f t="shared" si="64"/>
        <v>0</v>
      </c>
      <c r="AD115" s="332">
        <f t="shared" si="65"/>
        <v>20000</v>
      </c>
      <c r="AE115" s="332">
        <f>+SUMIFS('[1]SIIF 30 de Abril de 2023'!$T$4:$T$749,'[1]SIIF 30 de Abril de 2023'!$A$4:$A$749,$B115,'[1]SIIF 30 de Abril de 2023'!$B$4:$B$749,$C115,'[1]SIIF 30 de Abril de 2023'!$C$4:$C$749,$D115)/1000000</f>
        <v>0</v>
      </c>
      <c r="AF115" s="337">
        <f t="shared" si="66"/>
        <v>20000</v>
      </c>
      <c r="AG115" s="332">
        <f>+SUMIFS('[1]SIIF 30 de Abril de 2023'!$W$4:$W$749,'[1]SIIF 30 de Abril de 2023'!$A$4:$A$749,$B115,'[1]SIIF 30 de Abril de 2023'!$B$4:$B$749,$C115,'[1]SIIF 30 de Abril de 2023'!$C$4:$C$749,$D115,'[1]SIIF 30 de Abril de 2023'!$D$4:$D$749,$E115,'[1]SIIF 30 de Abril de 2023'!$E$4:$E$749,$F115,'[1]SIIF 30 de Abril de 2023'!$F$4:$F$749,$G115,'[1]SIIF 30 de Abril de 2023'!$G$4:$G$749,$H115,'[1]SIIF 30 de Abril de 2023'!$H$4:$H$749,$I115,'[1]SIIF 30 de Abril de 2023'!$I$4:$I$749,$J115,'[1]SIIF 30 de Abril de 2023'!$J$4:$J$749,$K115,'[1]SIIF 30 de Abril de 2023'!$K$4:$K$749,$L115,'[1]SIIF 30 de Abril de 2023'!$L$4:$L$749,$M115,'[1]SIIF 30 de Abril de 2023'!$M$4:$M$749,$N115,'[1]SIIF 30 de Abril de 2023'!$N$4:$N$749,$O115)/1000000</f>
        <v>1092.789432</v>
      </c>
      <c r="AH115" s="239">
        <f t="shared" si="67"/>
        <v>5.4639471600000003E-2</v>
      </c>
      <c r="AI115" s="240"/>
      <c r="AJ115" s="238">
        <f>+SUMIFS('[1]Cierre Mes Anterior'!$W$4:$W$773,'[1]Cierre Mes Anterior'!$A$4:$A$773,$B115,'[1]Cierre Mes Anterior'!$B$4:$B$773,$C115,'[1]Cierre Mes Anterior'!$C$4:$C$773,$D115,'[1]Cierre Mes Anterior'!$D$4:$D$773,$E115,'[1]Cierre Mes Anterior'!$E$4:$E$773,$F115,'[1]Cierre Mes Anterior'!$F$4:$F$773,$G115,'[1]Cierre Mes Anterior'!$G$4:$G$773,$H115,'[1]Cierre Mes Anterior'!$H$4:$H$773,$I115,'[1]Cierre Mes Anterior'!$I$4:$I$773,$J115,'[1]Cierre Mes Anterior'!$J$4:$J$773,$K115,'[1]Cierre Mes Anterior'!$K$4:$K$773,$L115,'[1]Cierre Mes Anterior'!$L$4:$L$773,$M115,'[1]Cierre Mes Anterior'!$M$4:$M$773,$N115,'[1]Cierre Mes Anterior'!$N$4:$N$773,$O115)/1000000</f>
        <v>1754.1361360000001</v>
      </c>
      <c r="AK115" s="241">
        <f t="shared" si="68"/>
        <v>-661.34670400000005</v>
      </c>
      <c r="AL115" s="172" t="e">
        <f>HLOOKUP((HLOOKUP($W$1,#REF!,1,FALSE)),#REF!,#REF!,FALSE)</f>
        <v>#REF!</v>
      </c>
      <c r="AM115" s="332">
        <f>+SUMIFS('[1]SIIF 30 de Abril de 2023'!$X$4:$X$749,'[1]SIIF 30 de Abril de 2023'!$A$4:$A$749,$B115,'[1]SIIF 30 de Abril de 2023'!$B$4:$B$749,$C115,'[1]SIIF 30 de Abril de 2023'!$C$4:$C$749,$D115,'[1]SIIF 30 de Abril de 2023'!$D$4:$D$749,$E115,'[1]SIIF 30 de Abril de 2023'!$E$4:$E$749,$F115,'[1]SIIF 30 de Abril de 2023'!$F$4:$F$749,$G115,'[1]SIIF 30 de Abril de 2023'!$G$4:$G$749,$H115,'[1]SIIF 30 de Abril de 2023'!$H$4:$H$749,$I115,'[1]SIIF 30 de Abril de 2023'!$I$4:$I$749,$J115,'[1]SIIF 30 de Abril de 2023'!$J$4:$J$749,$K115,'[1]SIIF 30 de Abril de 2023'!$K$4:$K$749,$L115,'[1]SIIF 30 de Abril de 2023'!$L$4:$L$749,$M115,'[1]SIIF 30 de Abril de 2023'!$M$4:$M$749,$N115,'[1]SIIF 30 de Abril de 2023'!$N$4:$N$749,$O115)/1000000</f>
        <v>258.126529</v>
      </c>
      <c r="AN115" s="239">
        <f t="shared" si="69"/>
        <v>1.290632645E-2</v>
      </c>
    </row>
    <row r="116" spans="1:155" ht="51.75" customHeight="1">
      <c r="A116" s="180"/>
      <c r="B116" s="180" t="s">
        <v>160</v>
      </c>
      <c r="C116" s="260" t="s">
        <v>161</v>
      </c>
      <c r="D116" s="244" t="s">
        <v>243</v>
      </c>
      <c r="E116" s="180" t="s">
        <v>154</v>
      </c>
      <c r="F116" s="180" t="s">
        <v>142</v>
      </c>
      <c r="G116" s="180" t="s">
        <v>142</v>
      </c>
      <c r="H116" s="180" t="s">
        <v>142</v>
      </c>
      <c r="I116" s="180" t="s">
        <v>142</v>
      </c>
      <c r="J116" s="180" t="s">
        <v>142</v>
      </c>
      <c r="K116" s="180" t="s">
        <v>142</v>
      </c>
      <c r="L116" s="180" t="s">
        <v>142</v>
      </c>
      <c r="M116" s="180" t="s">
        <v>142</v>
      </c>
      <c r="N116" s="180" t="s">
        <v>142</v>
      </c>
      <c r="O116" s="180" t="s">
        <v>142</v>
      </c>
      <c r="P116" s="180"/>
      <c r="Q116" s="180"/>
      <c r="R116" s="180" t="s">
        <v>230</v>
      </c>
      <c r="S116" s="231"/>
      <c r="T116" s="255" t="s">
        <v>244</v>
      </c>
      <c r="U116" s="250" t="s">
        <v>245</v>
      </c>
      <c r="V116" s="255" t="s">
        <v>244</v>
      </c>
      <c r="W116" s="332">
        <f>+SUMIFS('[1]SIIF 30 de Abril de 2023'!$P$4:$P$749,'[1]SIIF 30 de Abril de 2023'!$A$4:$A$749,$B116,'[1]SIIF 30 de Abril de 2023'!$B$4:$B$749,$C116,'[1]SIIF 30 de Abril de 2023'!$C$4:$C$749,$D116)/1000000</f>
        <v>19440</v>
      </c>
      <c r="X116" s="332"/>
      <c r="Y116" s="332">
        <f>+SUMIFS('[1]SIIF 30 de Abril de 2023'!$R$4:$R$749,'[1]SIIF 30 de Abril de 2023'!$A$4:$A$749,$B116,'[1]SIIF 30 de Abril de 2023'!$B$4:$B$749,$C116,'[1]SIIF 30 de Abril de 2023'!$C$4:$C$749,$D116)/1000000</f>
        <v>0</v>
      </c>
      <c r="Z116" s="332"/>
      <c r="AA116" s="332">
        <f>+SUMIFS('[1]SIIF 30 de Abril de 2023'!$Q$4:$Q$749,'[1]SIIF 30 de Abril de 2023'!$A$4:$A$749,$B116,'[1]SIIF 30 de Abril de 2023'!$B$4:$B$749,$C116,'[1]SIIF 30 de Abril de 2023'!$C$4:$C$749,$D116)/1000000</f>
        <v>0</v>
      </c>
      <c r="AB116" s="332"/>
      <c r="AC116" s="332">
        <f>+AA116+AB116</f>
        <v>0</v>
      </c>
      <c r="AD116" s="332">
        <f>W116-Y116+AA116</f>
        <v>19440</v>
      </c>
      <c r="AE116" s="332">
        <f>+SUMIFS('[1]SIIF 30 de Abril de 2023'!$T$4:$T$749,'[1]SIIF 30 de Abril de 2023'!$A$4:$A$749,$B116,'[1]SIIF 30 de Abril de 2023'!$B$4:$B$749,$C116,'[1]SIIF 30 de Abril de 2023'!$C$4:$C$749,$D116)/1000000</f>
        <v>0</v>
      </c>
      <c r="AF116" s="337">
        <f t="shared" si="66"/>
        <v>19440</v>
      </c>
      <c r="AG116" s="332">
        <f>+SUMIFS('[1]SIIF 30 de Abril de 2023'!$W$4:$W$749,'[1]SIIF 30 de Abril de 2023'!$A$4:$A$749,$B116,'[1]SIIF 30 de Abril de 2023'!$B$4:$B$749,$C116,'[1]SIIF 30 de Abril de 2023'!$C$4:$C$749,$D116,'[1]SIIF 30 de Abril de 2023'!$D$4:$D$749,$E116,'[1]SIIF 30 de Abril de 2023'!$E$4:$E$749,$F116,'[1]SIIF 30 de Abril de 2023'!$F$4:$F$749,$G116,'[1]SIIF 30 de Abril de 2023'!$G$4:$G$749,$H116,'[1]SIIF 30 de Abril de 2023'!$H$4:$H$749,$I116,'[1]SIIF 30 de Abril de 2023'!$I$4:$I$749,$J116,'[1]SIIF 30 de Abril de 2023'!$J$4:$J$749,$K116,'[1]SIIF 30 de Abril de 2023'!$K$4:$K$749,$L116,'[1]SIIF 30 de Abril de 2023'!$L$4:$L$749,$M116,'[1]SIIF 30 de Abril de 2023'!$M$4:$M$749,$N116,'[1]SIIF 30 de Abril de 2023'!$N$4:$N$749,$O116)/1000000</f>
        <v>16187.927782999999</v>
      </c>
      <c r="AH116" s="239">
        <f t="shared" si="67"/>
        <v>0.83271233451646087</v>
      </c>
      <c r="AI116" s="240"/>
      <c r="AJ116" s="238">
        <f>+SUMIFS('[1]Cierre Mes Anterior'!$W$4:$W$773,'[1]Cierre Mes Anterior'!$A$4:$A$773,$B116,'[1]Cierre Mes Anterior'!$B$4:$B$773,$C116,'[1]Cierre Mes Anterior'!$C$4:$C$773,$D116,'[1]Cierre Mes Anterior'!$D$4:$D$773,$E116,'[1]Cierre Mes Anterior'!$E$4:$E$773,$F116,'[1]Cierre Mes Anterior'!$F$4:$F$773,$G116,'[1]Cierre Mes Anterior'!$G$4:$G$773,$H116,'[1]Cierre Mes Anterior'!$H$4:$H$773,$I116,'[1]Cierre Mes Anterior'!$I$4:$I$773,$J116,'[1]Cierre Mes Anterior'!$J$4:$J$773,$K116,'[1]Cierre Mes Anterior'!$K$4:$K$773,$L116,'[1]Cierre Mes Anterior'!$L$4:$L$773,$M116,'[1]Cierre Mes Anterior'!$M$4:$M$773,$N116,'[1]Cierre Mes Anterior'!$N$4:$N$773,$O116)/1000000</f>
        <v>17716.696216</v>
      </c>
      <c r="AK116" s="241">
        <f>+AG116-AJ116</f>
        <v>-1528.7684330000011</v>
      </c>
      <c r="AL116" s="172" t="e">
        <f>HLOOKUP((HLOOKUP($W$1,#REF!,1,FALSE)),#REF!,#REF!,FALSE)</f>
        <v>#REF!</v>
      </c>
      <c r="AM116" s="332">
        <f>+SUMIFS('[1]SIIF 30 de Abril de 2023'!$X$4:$X$749,'[1]SIIF 30 de Abril de 2023'!$A$4:$A$749,$B116,'[1]SIIF 30 de Abril de 2023'!$B$4:$B$749,$C116,'[1]SIIF 30 de Abril de 2023'!$C$4:$C$749,$D116,'[1]SIIF 30 de Abril de 2023'!$D$4:$D$749,$E116,'[1]SIIF 30 de Abril de 2023'!$E$4:$E$749,$F116,'[1]SIIF 30 de Abril de 2023'!$F$4:$F$749,$G116,'[1]SIIF 30 de Abril de 2023'!$G$4:$G$749,$H116,'[1]SIIF 30 de Abril de 2023'!$H$4:$H$749,$I116,'[1]SIIF 30 de Abril de 2023'!$I$4:$I$749,$J116,'[1]SIIF 30 de Abril de 2023'!$J$4:$J$749,$K116,'[1]SIIF 30 de Abril de 2023'!$K$4:$K$749,$L116,'[1]SIIF 30 de Abril de 2023'!$L$4:$L$749,$M116,'[1]SIIF 30 de Abril de 2023'!$M$4:$M$749,$N116,'[1]SIIF 30 de Abril de 2023'!$N$4:$N$749,$O116)/1000000</f>
        <v>3623.3634379999999</v>
      </c>
      <c r="AN116" s="239">
        <f t="shared" si="69"/>
        <v>0.186387008127572</v>
      </c>
    </row>
    <row r="117" spans="1:155" ht="51.75" customHeight="1">
      <c r="A117" s="180"/>
      <c r="B117" s="180" t="s">
        <v>160</v>
      </c>
      <c r="C117" s="260" t="s">
        <v>161</v>
      </c>
      <c r="D117" s="244" t="s">
        <v>246</v>
      </c>
      <c r="E117" s="180" t="s">
        <v>154</v>
      </c>
      <c r="F117" s="180" t="s">
        <v>142</v>
      </c>
      <c r="G117" s="180" t="s">
        <v>142</v>
      </c>
      <c r="H117" s="180" t="s">
        <v>142</v>
      </c>
      <c r="I117" s="180" t="s">
        <v>142</v>
      </c>
      <c r="J117" s="180" t="s">
        <v>142</v>
      </c>
      <c r="K117" s="180" t="s">
        <v>142</v>
      </c>
      <c r="L117" s="180" t="s">
        <v>142</v>
      </c>
      <c r="M117" s="180" t="s">
        <v>142</v>
      </c>
      <c r="N117" s="180" t="s">
        <v>142</v>
      </c>
      <c r="O117" s="180" t="s">
        <v>142</v>
      </c>
      <c r="P117" s="180"/>
      <c r="Q117" s="180"/>
      <c r="R117" s="180" t="s">
        <v>230</v>
      </c>
      <c r="S117" s="231"/>
      <c r="T117" s="255" t="s">
        <v>247</v>
      </c>
      <c r="U117" s="250" t="s">
        <v>248</v>
      </c>
      <c r="V117" s="255" t="s">
        <v>247</v>
      </c>
      <c r="W117" s="332">
        <f>+SUMIFS('[1]SIIF 30 de Abril de 2023'!$P$4:$P$749,'[1]SIIF 30 de Abril de 2023'!$A$4:$A$749,$B117,'[1]SIIF 30 de Abril de 2023'!$B$4:$B$749,$C117,'[1]SIIF 30 de Abril de 2023'!$C$4:$C$749,$D117)/1000000</f>
        <v>7766.3731150000003</v>
      </c>
      <c r="X117" s="332"/>
      <c r="Y117" s="332">
        <f>+SUMIFS('[1]SIIF 30 de Abril de 2023'!$R$4:$R$749,'[1]SIIF 30 de Abril de 2023'!$A$4:$A$749,$B117,'[1]SIIF 30 de Abril de 2023'!$B$4:$B$749,$C117,'[1]SIIF 30 de Abril de 2023'!$C$4:$C$749,$D117)/1000000</f>
        <v>0</v>
      </c>
      <c r="Z117" s="332"/>
      <c r="AA117" s="332">
        <f>+SUMIFS('[1]SIIF 30 de Abril de 2023'!$Q$4:$Q$749,'[1]SIIF 30 de Abril de 2023'!$A$4:$A$749,$B117,'[1]SIIF 30 de Abril de 2023'!$B$4:$B$749,$C117,'[1]SIIF 30 de Abril de 2023'!$C$4:$C$749,$D117)/1000000</f>
        <v>0</v>
      </c>
      <c r="AB117" s="332"/>
      <c r="AC117" s="332">
        <f t="shared" si="64"/>
        <v>0</v>
      </c>
      <c r="AD117" s="332">
        <f t="shared" si="65"/>
        <v>7766.3731150000003</v>
      </c>
      <c r="AE117" s="332">
        <f>+SUMIFS('[1]SIIF 30 de Abril de 2023'!$T$4:$T$749,'[1]SIIF 30 de Abril de 2023'!$A$4:$A$749,$B117,'[1]SIIF 30 de Abril de 2023'!$B$4:$B$749,$C117,'[1]SIIF 30 de Abril de 2023'!$C$4:$C$749,$D117)/1000000</f>
        <v>0</v>
      </c>
      <c r="AF117" s="337">
        <f t="shared" si="66"/>
        <v>7766.3731150000003</v>
      </c>
      <c r="AG117" s="332">
        <f>+SUMIFS('[1]SIIF 30 de Abril de 2023'!$W$4:$W$749,'[1]SIIF 30 de Abril de 2023'!$A$4:$A$749,$B117,'[1]SIIF 30 de Abril de 2023'!$B$4:$B$749,$C117,'[1]SIIF 30 de Abril de 2023'!$C$4:$C$749,$D117,'[1]SIIF 30 de Abril de 2023'!$D$4:$D$749,$E117,'[1]SIIF 30 de Abril de 2023'!$E$4:$E$749,$F117,'[1]SIIF 30 de Abril de 2023'!$F$4:$F$749,$G117,'[1]SIIF 30 de Abril de 2023'!$G$4:$G$749,$H117,'[1]SIIF 30 de Abril de 2023'!$H$4:$H$749,$I117,'[1]SIIF 30 de Abril de 2023'!$I$4:$I$749,$J117,'[1]SIIF 30 de Abril de 2023'!$J$4:$J$749,$K117,'[1]SIIF 30 de Abril de 2023'!$K$4:$K$749,$L117,'[1]SIIF 30 de Abril de 2023'!$L$4:$L$749,$M117,'[1]SIIF 30 de Abril de 2023'!$M$4:$M$749,$N117,'[1]SIIF 30 de Abril de 2023'!$N$4:$N$749,$O117)/1000000</f>
        <v>227.28043199999999</v>
      </c>
      <c r="AH117" s="239">
        <f t="shared" si="67"/>
        <v>2.9264681033805827E-2</v>
      </c>
      <c r="AI117" s="240"/>
      <c r="AJ117" s="238">
        <f>+SUMIFS('[1]Cierre Mes Anterior'!$W$4:$W$773,'[1]Cierre Mes Anterior'!$A$4:$A$773,$B117,'[1]Cierre Mes Anterior'!$B$4:$B$773,$C117,'[1]Cierre Mes Anterior'!$C$4:$C$773,$D117,'[1]Cierre Mes Anterior'!$D$4:$D$773,$E117,'[1]Cierre Mes Anterior'!$E$4:$E$773,$F117,'[1]Cierre Mes Anterior'!$F$4:$F$773,$G117,'[1]Cierre Mes Anterior'!$G$4:$G$773,$H117,'[1]Cierre Mes Anterior'!$H$4:$H$773,$I117,'[1]Cierre Mes Anterior'!$I$4:$I$773,$J117,'[1]Cierre Mes Anterior'!$J$4:$J$773,$K117,'[1]Cierre Mes Anterior'!$K$4:$K$773,$L117,'[1]Cierre Mes Anterior'!$L$4:$L$773,$M117,'[1]Cierre Mes Anterior'!$M$4:$M$773,$N117,'[1]Cierre Mes Anterior'!$N$4:$N$773,$O117)/1000000</f>
        <v>4912.7650119999998</v>
      </c>
      <c r="AK117" s="241">
        <f t="shared" si="68"/>
        <v>-4685.4845800000003</v>
      </c>
      <c r="AL117" s="172" t="e">
        <f>HLOOKUP((HLOOKUP($W$1,#REF!,1,FALSE)),#REF!,#REF!,FALSE)</f>
        <v>#REF!</v>
      </c>
      <c r="AM117" s="332">
        <f>+SUMIFS('[1]SIIF 30 de Abril de 2023'!$X$4:$X$749,'[1]SIIF 30 de Abril de 2023'!$A$4:$A$749,$B117,'[1]SIIF 30 de Abril de 2023'!$B$4:$B$749,$C117,'[1]SIIF 30 de Abril de 2023'!$C$4:$C$749,$D117,'[1]SIIF 30 de Abril de 2023'!$D$4:$D$749,$E117,'[1]SIIF 30 de Abril de 2023'!$E$4:$E$749,$F117,'[1]SIIF 30 de Abril de 2023'!$F$4:$F$749,$G117,'[1]SIIF 30 de Abril de 2023'!$G$4:$G$749,$H117,'[1]SIIF 30 de Abril de 2023'!$H$4:$H$749,$I117,'[1]SIIF 30 de Abril de 2023'!$I$4:$I$749,$J117,'[1]SIIF 30 de Abril de 2023'!$J$4:$J$749,$K117,'[1]SIIF 30 de Abril de 2023'!$K$4:$K$749,$L117,'[1]SIIF 30 de Abril de 2023'!$L$4:$L$749,$M117,'[1]SIIF 30 de Abril de 2023'!$M$4:$M$749,$N117,'[1]SIIF 30 de Abril de 2023'!$N$4:$N$749,$O117)/1000000</f>
        <v>26.743732999999999</v>
      </c>
      <c r="AN117" s="239">
        <f t="shared" si="69"/>
        <v>3.4435292515559235E-3</v>
      </c>
    </row>
    <row r="118" spans="1:155" ht="51.75" customHeight="1">
      <c r="A118" s="180"/>
      <c r="B118" s="180" t="s">
        <v>160</v>
      </c>
      <c r="C118" s="260" t="s">
        <v>161</v>
      </c>
      <c r="D118" s="244" t="s">
        <v>249</v>
      </c>
      <c r="E118" s="180" t="s">
        <v>154</v>
      </c>
      <c r="F118" s="180" t="s">
        <v>142</v>
      </c>
      <c r="G118" s="180" t="s">
        <v>142</v>
      </c>
      <c r="H118" s="180" t="s">
        <v>142</v>
      </c>
      <c r="I118" s="180" t="s">
        <v>142</v>
      </c>
      <c r="J118" s="180" t="s">
        <v>142</v>
      </c>
      <c r="K118" s="180" t="s">
        <v>142</v>
      </c>
      <c r="L118" s="180" t="s">
        <v>142</v>
      </c>
      <c r="M118" s="180" t="s">
        <v>142</v>
      </c>
      <c r="N118" s="180" t="s">
        <v>142</v>
      </c>
      <c r="O118" s="180" t="s">
        <v>142</v>
      </c>
      <c r="P118" s="180"/>
      <c r="Q118" s="180"/>
      <c r="R118" s="180" t="s">
        <v>230</v>
      </c>
      <c r="S118" s="231"/>
      <c r="T118" s="262" t="s">
        <v>250</v>
      </c>
      <c r="U118" s="250" t="s">
        <v>251</v>
      </c>
      <c r="V118" s="262" t="s">
        <v>250</v>
      </c>
      <c r="W118" s="342">
        <f>+SUMIFS('[1]SIIF 30 de Abril de 2023'!$P$4:$P$749,'[1]SIIF 30 de Abril de 2023'!$A$4:$A$749,$B118,'[1]SIIF 30 de Abril de 2023'!$B$4:$B$749,$C118,'[1]SIIF 30 de Abril de 2023'!$C$4:$C$749,$D118)/1000000</f>
        <v>4310</v>
      </c>
      <c r="X118" s="332"/>
      <c r="Y118" s="332">
        <f>+SUMIFS('[1]SIIF 30 de Abril de 2023'!$R$4:$R$749,'[1]SIIF 30 de Abril de 2023'!$A$4:$A$749,$B118,'[1]SIIF 30 de Abril de 2023'!$B$4:$B$749,$C118,'[1]SIIF 30 de Abril de 2023'!$C$4:$C$749,$D118)/1000000</f>
        <v>0</v>
      </c>
      <c r="Z118" s="332"/>
      <c r="AA118" s="332">
        <f>+SUMIFS('[1]SIIF 30 de Abril de 2023'!$Q$4:$Q$749,'[1]SIIF 30 de Abril de 2023'!$A$4:$A$749,$B118,'[1]SIIF 30 de Abril de 2023'!$B$4:$B$749,$C118,'[1]SIIF 30 de Abril de 2023'!$C$4:$C$749,$D118)/1000000</f>
        <v>0</v>
      </c>
      <c r="AB118" s="332"/>
      <c r="AC118" s="332">
        <f>+AA118+AB118</f>
        <v>0</v>
      </c>
      <c r="AD118" s="332">
        <f t="shared" si="65"/>
        <v>4310</v>
      </c>
      <c r="AE118" s="342">
        <f>+SUMIFS('[1]SIIF 30 de Abril de 2023'!$T$4:$T$749,'[1]SIIF 30 de Abril de 2023'!$A$4:$A$749,$B118,'[1]SIIF 30 de Abril de 2023'!$B$4:$B$749,$C118,'[1]SIIF 30 de Abril de 2023'!$C$4:$C$749,$D118)/1000000</f>
        <v>0</v>
      </c>
      <c r="AF118" s="337">
        <f t="shared" si="66"/>
        <v>4310</v>
      </c>
      <c r="AG118" s="342">
        <f>+SUMIFS('[1]SIIF 30 de Abril de 2023'!$W$4:$W$749,'[1]SIIF 30 de Abril de 2023'!$A$4:$A$749,$B118,'[1]SIIF 30 de Abril de 2023'!$B$4:$B$749,$C118,'[1]SIIF 30 de Abril de 2023'!$C$4:$C$749,$D118,'[1]SIIF 30 de Abril de 2023'!$D$4:$D$749,$E118,'[1]SIIF 30 de Abril de 2023'!$E$4:$E$749,$F118,'[1]SIIF 30 de Abril de 2023'!$F$4:$F$749,$G118,'[1]SIIF 30 de Abril de 2023'!$G$4:$G$749,$H118,'[1]SIIF 30 de Abril de 2023'!$H$4:$H$749,$I118,'[1]SIIF 30 de Abril de 2023'!$I$4:$I$749,$J118,'[1]SIIF 30 de Abril de 2023'!$J$4:$J$749,$K118,'[1]SIIF 30 de Abril de 2023'!$K$4:$K$749,$L118,'[1]SIIF 30 de Abril de 2023'!$L$4:$L$749,$M118,'[1]SIIF 30 de Abril de 2023'!$M$4:$M$749,$N118,'[1]SIIF 30 de Abril de 2023'!$N$4:$N$749,$O118)/1000000</f>
        <v>362.83377300000001</v>
      </c>
      <c r="AH118" s="263">
        <f t="shared" si="67"/>
        <v>8.4184170069605574E-2</v>
      </c>
      <c r="AI118" s="264"/>
      <c r="AJ118" s="238">
        <f>+SUMIFS('[1]Cierre Mes Anterior'!$W$4:$W$773,'[1]Cierre Mes Anterior'!$A$4:$A$773,$B118,'[1]Cierre Mes Anterior'!$B$4:$B$773,$C118,'[1]Cierre Mes Anterior'!$C$4:$C$773,$D118,'[1]Cierre Mes Anterior'!$D$4:$D$773,$E118,'[1]Cierre Mes Anterior'!$E$4:$E$773,$F118,'[1]Cierre Mes Anterior'!$F$4:$F$773,$G118,'[1]Cierre Mes Anterior'!$G$4:$G$773,$H118,'[1]Cierre Mes Anterior'!$H$4:$H$773,$I118,'[1]Cierre Mes Anterior'!$I$4:$I$773,$J118,'[1]Cierre Mes Anterior'!$J$4:$J$773,$K118,'[1]Cierre Mes Anterior'!$K$4:$K$773,$L118,'[1]Cierre Mes Anterior'!$L$4:$L$773,$M118,'[1]Cierre Mes Anterior'!$M$4:$M$773,$N118,'[1]Cierre Mes Anterior'!$N$4:$N$773,$O118)/1000000</f>
        <v>2201.7656226700001</v>
      </c>
      <c r="AK118" s="241">
        <f>+AG118-AJ118</f>
        <v>-1838.93184967</v>
      </c>
      <c r="AL118" s="172" t="e">
        <f>HLOOKUP((HLOOKUP($W$1,#REF!,1,FALSE)),#REF!,#REF!,FALSE)</f>
        <v>#REF!</v>
      </c>
      <c r="AM118" s="342">
        <f>+SUMIFS('[1]SIIF 30 de Abril de 2023'!$X$4:$X$749,'[1]SIIF 30 de Abril de 2023'!$A$4:$A$749,$B118,'[1]SIIF 30 de Abril de 2023'!$B$4:$B$749,$C118,'[1]SIIF 30 de Abril de 2023'!$C$4:$C$749,$D118,'[1]SIIF 30 de Abril de 2023'!$D$4:$D$749,$E118,'[1]SIIF 30 de Abril de 2023'!$E$4:$E$749,$F118,'[1]SIIF 30 de Abril de 2023'!$F$4:$F$749,$G118,'[1]SIIF 30 de Abril de 2023'!$G$4:$G$749,$H118,'[1]SIIF 30 de Abril de 2023'!$H$4:$H$749,$I118,'[1]SIIF 30 de Abril de 2023'!$I$4:$I$749,$J118,'[1]SIIF 30 de Abril de 2023'!$J$4:$J$749,$K118,'[1]SIIF 30 de Abril de 2023'!$K$4:$K$749,$L118,'[1]SIIF 30 de Abril de 2023'!$L$4:$L$749,$M118,'[1]SIIF 30 de Abril de 2023'!$M$4:$M$749,$N118,'[1]SIIF 30 de Abril de 2023'!$N$4:$N$749,$O118)/1000000</f>
        <v>58.055019000000001</v>
      </c>
      <c r="AN118" s="263">
        <f t="shared" si="69"/>
        <v>1.346984199535963E-2</v>
      </c>
    </row>
    <row r="119" spans="1:155" ht="51.75" customHeight="1">
      <c r="A119" s="180"/>
      <c r="B119" s="180" t="s">
        <v>160</v>
      </c>
      <c r="C119" s="260" t="s">
        <v>161</v>
      </c>
      <c r="D119" s="244" t="s">
        <v>252</v>
      </c>
      <c r="E119" s="180" t="s">
        <v>154</v>
      </c>
      <c r="F119" s="180" t="s">
        <v>142</v>
      </c>
      <c r="G119" s="180" t="s">
        <v>142</v>
      </c>
      <c r="H119" s="180" t="s">
        <v>142</v>
      </c>
      <c r="I119" s="180" t="s">
        <v>142</v>
      </c>
      <c r="J119" s="180" t="s">
        <v>142</v>
      </c>
      <c r="K119" s="180" t="s">
        <v>142</v>
      </c>
      <c r="L119" s="180" t="s">
        <v>142</v>
      </c>
      <c r="M119" s="180" t="s">
        <v>142</v>
      </c>
      <c r="N119" s="180" t="s">
        <v>142</v>
      </c>
      <c r="O119" s="180" t="s">
        <v>142</v>
      </c>
      <c r="P119" s="180"/>
      <c r="Q119" s="180"/>
      <c r="R119" s="180" t="s">
        <v>230</v>
      </c>
      <c r="S119" s="231"/>
      <c r="T119" s="262" t="s">
        <v>253</v>
      </c>
      <c r="U119" s="250">
        <v>2021011000094</v>
      </c>
      <c r="V119" s="262" t="s">
        <v>253</v>
      </c>
      <c r="W119" s="342">
        <f>+SUMIFS('[1]SIIF 30 de Abril de 2023'!$P$4:$P$749,'[1]SIIF 30 de Abril de 2023'!$A$4:$A$749,$B119,'[1]SIIF 30 de Abril de 2023'!$B$4:$B$749,$C119,'[1]SIIF 30 de Abril de 2023'!$C$4:$C$749,$D119)/1000000</f>
        <v>6133.6695120000004</v>
      </c>
      <c r="X119" s="332"/>
      <c r="Y119" s="332">
        <f>+SUMIFS('[1]SIIF 30 de Abril de 2023'!$R$4:$R$749,'[1]SIIF 30 de Abril de 2023'!$A$4:$A$749,$B119,'[1]SIIF 30 de Abril de 2023'!$B$4:$B$749,$C119,'[1]SIIF 30 de Abril de 2023'!$C$4:$C$749,$D119)/1000000</f>
        <v>0</v>
      </c>
      <c r="Z119" s="332"/>
      <c r="AA119" s="332">
        <f>+SUMIFS('[1]SIIF 30 de Abril de 2023'!$Q$4:$Q$749,'[1]SIIF 30 de Abril de 2023'!$A$4:$A$749,$B119,'[1]SIIF 30 de Abril de 2023'!$B$4:$B$749,$C119,'[1]SIIF 30 de Abril de 2023'!$C$4:$C$749,$D119)/1000000</f>
        <v>0</v>
      </c>
      <c r="AB119" s="332"/>
      <c r="AC119" s="332">
        <f>+AA119+AB119</f>
        <v>0</v>
      </c>
      <c r="AD119" s="332">
        <f t="shared" si="65"/>
        <v>6133.6695120000004</v>
      </c>
      <c r="AE119" s="342">
        <f>+SUMIFS('[1]SIIF 30 de Abril de 2023'!$T$4:$T$749,'[1]SIIF 30 de Abril de 2023'!$A$4:$A$749,$B119,'[1]SIIF 30 de Abril de 2023'!$B$4:$B$749,$C119,'[1]SIIF 30 de Abril de 2023'!$C$4:$C$749,$D119)/1000000</f>
        <v>0</v>
      </c>
      <c r="AF119" s="337">
        <f t="shared" si="66"/>
        <v>6133.6695120000004</v>
      </c>
      <c r="AG119" s="342">
        <f>+SUMIFS('[1]SIIF 30 de Abril de 2023'!$W$4:$W$749,'[1]SIIF 30 de Abril de 2023'!$A$4:$A$749,$B119,'[1]SIIF 30 de Abril de 2023'!$B$4:$B$749,$C119,'[1]SIIF 30 de Abril de 2023'!$C$4:$C$749,$D119,'[1]SIIF 30 de Abril de 2023'!$D$4:$D$749,$E119,'[1]SIIF 30 de Abril de 2023'!$E$4:$E$749,$F119,'[1]SIIF 30 de Abril de 2023'!$F$4:$F$749,$G119,'[1]SIIF 30 de Abril de 2023'!$G$4:$G$749,$H119,'[1]SIIF 30 de Abril de 2023'!$H$4:$H$749,$I119,'[1]SIIF 30 de Abril de 2023'!$I$4:$I$749,$J119,'[1]SIIF 30 de Abril de 2023'!$J$4:$J$749,$K119,'[1]SIIF 30 de Abril de 2023'!$K$4:$K$749,$L119,'[1]SIIF 30 de Abril de 2023'!$L$4:$L$749,$M119,'[1]SIIF 30 de Abril de 2023'!$M$4:$M$749,$N119,'[1]SIIF 30 de Abril de 2023'!$N$4:$N$749,$O119)/1000000</f>
        <v>176.39762400000001</v>
      </c>
      <c r="AH119" s="263">
        <f t="shared" si="67"/>
        <v>2.8758905848268009E-2</v>
      </c>
      <c r="AI119" s="264"/>
      <c r="AJ119" s="238">
        <f>+SUMIFS('[1]Cierre Mes Anterior'!$W$4:$W$773,'[1]Cierre Mes Anterior'!$A$4:$A$773,$B119,'[1]Cierre Mes Anterior'!$B$4:$B$773,$C119,'[1]Cierre Mes Anterior'!$C$4:$C$773,$D119,'[1]Cierre Mes Anterior'!$D$4:$D$773,$E119,'[1]Cierre Mes Anterior'!$E$4:$E$773,$F119,'[1]Cierre Mes Anterior'!$F$4:$F$773,$G119,'[1]Cierre Mes Anterior'!$G$4:$G$773,$H119,'[1]Cierre Mes Anterior'!$H$4:$H$773,$I119,'[1]Cierre Mes Anterior'!$I$4:$I$773,$J119,'[1]Cierre Mes Anterior'!$J$4:$J$773,$K119,'[1]Cierre Mes Anterior'!$K$4:$K$773,$L119,'[1]Cierre Mes Anterior'!$L$4:$L$773,$M119,'[1]Cierre Mes Anterior'!$M$4:$M$773,$N119,'[1]Cierre Mes Anterior'!$N$4:$N$773,$O119)/1000000</f>
        <v>1100.7077314999999</v>
      </c>
      <c r="AK119" s="241">
        <f>+AG119-AJ119</f>
        <v>-924.31010749999996</v>
      </c>
      <c r="AL119" s="172" t="e">
        <f>HLOOKUP((HLOOKUP($W$1,#REF!,1,FALSE)),#REF!,#REF!,FALSE)</f>
        <v>#REF!</v>
      </c>
      <c r="AM119" s="342">
        <f>+SUMIFS('[1]SIIF 30 de Abril de 2023'!$X$4:$X$749,'[1]SIIF 30 de Abril de 2023'!$A$4:$A$749,$B119,'[1]SIIF 30 de Abril de 2023'!$B$4:$B$749,$C119,'[1]SIIF 30 de Abril de 2023'!$C$4:$C$749,$D119,'[1]SIIF 30 de Abril de 2023'!$D$4:$D$749,$E119,'[1]SIIF 30 de Abril de 2023'!$E$4:$E$749,$F119,'[1]SIIF 30 de Abril de 2023'!$F$4:$F$749,$G119,'[1]SIIF 30 de Abril de 2023'!$G$4:$G$749,$H119,'[1]SIIF 30 de Abril de 2023'!$H$4:$H$749,$I119,'[1]SIIF 30 de Abril de 2023'!$I$4:$I$749,$J119,'[1]SIIF 30 de Abril de 2023'!$J$4:$J$749,$K119,'[1]SIIF 30 de Abril de 2023'!$K$4:$K$749,$L119,'[1]SIIF 30 de Abril de 2023'!$L$4:$L$749,$M119,'[1]SIIF 30 de Abril de 2023'!$M$4:$M$749,$N119,'[1]SIIF 30 de Abril de 2023'!$N$4:$N$749,$O119)/1000000</f>
        <v>54.276017000000003</v>
      </c>
      <c r="AN119" s="263">
        <f t="shared" si="69"/>
        <v>8.8488655761145285E-3</v>
      </c>
    </row>
    <row r="120" spans="1:155" ht="34.5" customHeight="1">
      <c r="A120" s="180"/>
      <c r="B120" s="180"/>
      <c r="C120" s="180"/>
      <c r="D120" s="24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231"/>
      <c r="T120" s="162" t="s">
        <v>254</v>
      </c>
      <c r="U120" s="409"/>
      <c r="V120" s="162" t="s">
        <v>254</v>
      </c>
      <c r="W120" s="324">
        <f>+SUM(W111:W119)</f>
        <v>1212935.1963200001</v>
      </c>
      <c r="X120" s="344">
        <f>+SUM(X111:X119)</f>
        <v>0</v>
      </c>
      <c r="Y120" s="324">
        <f>+SUM(Y111:Y119)</f>
        <v>0</v>
      </c>
      <c r="Z120" s="324"/>
      <c r="AA120" s="324">
        <f t="shared" ref="AA120:AG120" si="70">+SUM(AA111:AA119)</f>
        <v>0</v>
      </c>
      <c r="AB120" s="324">
        <f t="shared" si="70"/>
        <v>0</v>
      </c>
      <c r="AC120" s="345">
        <f t="shared" si="70"/>
        <v>0</v>
      </c>
      <c r="AD120" s="324">
        <f t="shared" si="70"/>
        <v>1212935.1963200001</v>
      </c>
      <c r="AE120" s="324">
        <f t="shared" si="70"/>
        <v>0</v>
      </c>
      <c r="AF120" s="324">
        <f>+SUM(AF111:AF119)</f>
        <v>1212935.1963200001</v>
      </c>
      <c r="AG120" s="324">
        <f t="shared" si="70"/>
        <v>348368.47866443993</v>
      </c>
      <c r="AH120" s="169">
        <f t="shared" si="67"/>
        <v>0.2872111220132591</v>
      </c>
      <c r="AI120" s="253"/>
      <c r="AJ120" s="254">
        <f>+SUM(AJ111:AJ119)</f>
        <v>1203791.9815432704</v>
      </c>
      <c r="AK120" s="184">
        <f>+SUM(AK111:AK119)</f>
        <v>-855423.50287882995</v>
      </c>
      <c r="AL120" s="172" t="e">
        <f>HLOOKUP((HLOOKUP($W$1,#REF!,1,FALSE)),#REF!,#REF!,FALSE)</f>
        <v>#REF!</v>
      </c>
      <c r="AM120" s="324">
        <f>+SUM(AM111:AM119)</f>
        <v>330322.55016381998</v>
      </c>
      <c r="AN120" s="182">
        <f t="shared" si="69"/>
        <v>0.27233322206001292</v>
      </c>
    </row>
    <row r="121" spans="1:155" ht="47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231"/>
      <c r="T121" s="243" t="s">
        <v>124</v>
      </c>
      <c r="U121" s="408"/>
      <c r="V121" s="243" t="s">
        <v>124</v>
      </c>
      <c r="W121" s="162" t="s">
        <v>125</v>
      </c>
      <c r="X121" s="162" t="s">
        <v>126</v>
      </c>
      <c r="Y121" s="162" t="s">
        <v>127</v>
      </c>
      <c r="Z121" s="162" t="s">
        <v>128</v>
      </c>
      <c r="AA121" s="162" t="s">
        <v>129</v>
      </c>
      <c r="AB121" s="162" t="s">
        <v>130</v>
      </c>
      <c r="AC121" s="161" t="s">
        <v>131</v>
      </c>
      <c r="AD121" s="161" t="s">
        <v>132</v>
      </c>
      <c r="AE121" s="161" t="s">
        <v>133</v>
      </c>
      <c r="AF121" s="161" t="s">
        <v>134</v>
      </c>
      <c r="AG121" s="163" t="s">
        <v>0</v>
      </c>
      <c r="AH121" s="164" t="s">
        <v>135</v>
      </c>
      <c r="AI121" s="165" t="s">
        <v>136</v>
      </c>
      <c r="AJ121" s="165" t="s">
        <v>137</v>
      </c>
      <c r="AK121" s="165" t="s">
        <v>138</v>
      </c>
      <c r="AL121" s="166" t="s">
        <v>139</v>
      </c>
      <c r="AM121" s="163" t="s">
        <v>140</v>
      </c>
      <c r="AN121" s="164" t="s">
        <v>141</v>
      </c>
    </row>
    <row r="122" spans="1:155" ht="45.75" customHeight="1">
      <c r="A122" s="180"/>
      <c r="B122" s="180" t="s">
        <v>160</v>
      </c>
      <c r="C122" s="223" t="s">
        <v>161</v>
      </c>
      <c r="D122" s="244" t="s">
        <v>255</v>
      </c>
      <c r="E122" s="180" t="s">
        <v>154</v>
      </c>
      <c r="F122" s="180" t="s">
        <v>142</v>
      </c>
      <c r="G122" s="180" t="s">
        <v>142</v>
      </c>
      <c r="H122" s="180" t="s">
        <v>142</v>
      </c>
      <c r="I122" s="180" t="s">
        <v>142</v>
      </c>
      <c r="J122" s="180" t="s">
        <v>142</v>
      </c>
      <c r="K122" s="180" t="s">
        <v>142</v>
      </c>
      <c r="L122" s="180" t="s">
        <v>142</v>
      </c>
      <c r="M122" s="180" t="s">
        <v>142</v>
      </c>
      <c r="N122" s="180" t="s">
        <v>142</v>
      </c>
      <c r="O122" s="180" t="s">
        <v>142</v>
      </c>
      <c r="P122" s="180"/>
      <c r="Q122" s="180"/>
      <c r="R122" s="180" t="s">
        <v>256</v>
      </c>
      <c r="S122" s="231"/>
      <c r="T122" s="248" t="s">
        <v>257</v>
      </c>
      <c r="U122" s="250" t="s">
        <v>258</v>
      </c>
      <c r="V122" s="248" t="s">
        <v>257</v>
      </c>
      <c r="W122" s="337">
        <f>+SUMIFS('[1]SIIF 30 de Abril de 2023'!$P$4:$P$749,'[1]SIIF 30 de Abril de 2023'!$A$4:$A$749,$B122,'[1]SIIF 30 de Abril de 2023'!$B$4:$B$749,$C122,'[1]SIIF 30 de Abril de 2023'!$C$4:$C$749,$D122)/1000000</f>
        <v>3125229.847358</v>
      </c>
      <c r="X122" s="332"/>
      <c r="Y122" s="332">
        <f>+SUMIFS('[1]SIIF 30 de Abril de 2023'!$R$4:$R$749,'[1]SIIF 30 de Abril de 2023'!$A$4:$A$749,$B122,'[1]SIIF 30 de Abril de 2023'!$B$4:$B$749,$C122,'[1]SIIF 30 de Abril de 2023'!$C$4:$C$749,$D122)/1000000</f>
        <v>0</v>
      </c>
      <c r="Z122" s="332"/>
      <c r="AA122" s="332">
        <f>+SUMIFS('[1]SIIF 30 de Abril de 2023'!$Q$4:$Q$749,'[1]SIIF 30 de Abril de 2023'!$A$4:$A$749,$B122,'[1]SIIF 30 de Abril de 2023'!$B$4:$B$749,$C122,'[1]SIIF 30 de Abril de 2023'!$C$4:$C$749,$D122)/1000000</f>
        <v>0</v>
      </c>
      <c r="AB122" s="332"/>
      <c r="AC122" s="332"/>
      <c r="AD122" s="332">
        <f t="shared" ref="AD122:AD129" si="71">W122-Y122+AA122</f>
        <v>3125229.847358</v>
      </c>
      <c r="AE122" s="337">
        <f>+SUMIFS('[1]SIIF 30 de Abril de 2023'!$T$4:$T$749,'[1]SIIF 30 de Abril de 2023'!$A$4:$A$749,$B122,'[1]SIIF 30 de Abril de 2023'!$B$4:$B$749,$C122,'[1]SIIF 30 de Abril de 2023'!$C$4:$C$749,$D122)/1000000</f>
        <v>0</v>
      </c>
      <c r="AF122" s="337">
        <f t="shared" ref="AF122:AF129" si="72">AD122-AE122</f>
        <v>3125229.847358</v>
      </c>
      <c r="AG122" s="337">
        <f>+SUMIFS('[1]SIIF 30 de Abril de 2023'!$W$4:$W$749,'[1]SIIF 30 de Abril de 2023'!$A$4:$A$749,$B122,'[1]SIIF 30 de Abril de 2023'!$B$4:$B$749,$C122,'[1]SIIF 30 de Abril de 2023'!$C$4:$C$749,$D122,'[1]SIIF 30 de Abril de 2023'!$D$4:$D$749,$E122,'[1]SIIF 30 de Abril de 2023'!$E$4:$E$749,$F122,'[1]SIIF 30 de Abril de 2023'!$F$4:$F$749,$G122,'[1]SIIF 30 de Abril de 2023'!$G$4:$G$749,$H122,'[1]SIIF 30 de Abril de 2023'!$H$4:$H$749,$I122,'[1]SIIF 30 de Abril de 2023'!$I$4:$I$749,$J122,'[1]SIIF 30 de Abril de 2023'!$J$4:$J$749,$K122,'[1]SIIF 30 de Abril de 2023'!$K$4:$K$749,$L122,'[1]SIIF 30 de Abril de 2023'!$L$4:$L$749,$M122,'[1]SIIF 30 de Abril de 2023'!$M$4:$M$749,$N122,'[1]SIIF 30 de Abril de 2023'!$N$4:$N$749,$O122)/1000000</f>
        <v>1862405.472876</v>
      </c>
      <c r="AH122" s="257">
        <f t="shared" ref="AH122:AH133" si="73">+AG122/AD122</f>
        <v>0.59592592028085112</v>
      </c>
      <c r="AI122" s="258"/>
      <c r="AJ122" s="238">
        <f>+SUMIFS('[1]Cierre Mes Anterior'!$W$4:$W$773,'[1]Cierre Mes Anterior'!$A$4:$A$773,$B122,'[1]Cierre Mes Anterior'!$B$4:$B$773,$C122,'[1]Cierre Mes Anterior'!$C$4:$C$773,$D122,'[1]Cierre Mes Anterior'!$D$4:$D$773,$E122,'[1]Cierre Mes Anterior'!$E$4:$E$773,$F122,'[1]Cierre Mes Anterior'!$F$4:$F$773,$G122,'[1]Cierre Mes Anterior'!$G$4:$G$773,$H122,'[1]Cierre Mes Anterior'!$H$4:$H$773,$I122,'[1]Cierre Mes Anterior'!$I$4:$I$773,$J122,'[1]Cierre Mes Anterior'!$J$4:$J$773,$K122,'[1]Cierre Mes Anterior'!$K$4:$K$773,$L122,'[1]Cierre Mes Anterior'!$L$4:$L$773,$M122,'[1]Cierre Mes Anterior'!$M$4:$M$773,$N122,'[1]Cierre Mes Anterior'!$N$4:$N$773,$O122)/1000000</f>
        <v>1946342.22237966</v>
      </c>
      <c r="AK122" s="241">
        <f t="shared" ref="AK122:AK129" si="74">+AG122-AJ122</f>
        <v>-83936.749503660016</v>
      </c>
      <c r="AL122" s="172" t="e">
        <f>HLOOKUP((HLOOKUP($W$1,#REF!,1,FALSE)),#REF!,#REF!,FALSE)</f>
        <v>#REF!</v>
      </c>
      <c r="AM122" s="337">
        <f>+SUMIFS('[1]SIIF 30 de Abril de 2023'!$X$4:$X$749,'[1]SIIF 30 de Abril de 2023'!$A$4:$A$749,$B122,'[1]SIIF 30 de Abril de 2023'!$B$4:$B$749,$C122,'[1]SIIF 30 de Abril de 2023'!$C$4:$C$749,$D122,'[1]SIIF 30 de Abril de 2023'!$D$4:$D$749,$E122,'[1]SIIF 30 de Abril de 2023'!$E$4:$E$749,$F122,'[1]SIIF 30 de Abril de 2023'!$F$4:$F$749,$G122,'[1]SIIF 30 de Abril de 2023'!$G$4:$G$749,$H122,'[1]SIIF 30 de Abril de 2023'!$H$4:$H$749,$I122,'[1]SIIF 30 de Abril de 2023'!$I$4:$I$749,$J122,'[1]SIIF 30 de Abril de 2023'!$J$4:$J$749,$K122,'[1]SIIF 30 de Abril de 2023'!$K$4:$K$749,$L122,'[1]SIIF 30 de Abril de 2023'!$L$4:$L$749,$M122,'[1]SIIF 30 de Abril de 2023'!$M$4:$M$749,$N122,'[1]SIIF 30 de Abril de 2023'!$N$4:$N$749,$O122)/1000000</f>
        <v>1853215.8813219999</v>
      </c>
      <c r="AN122" s="257">
        <f t="shared" ref="AN122:AN133" si="75">+AM122/AD122</f>
        <v>0.59298546725728596</v>
      </c>
    </row>
    <row r="123" spans="1:155" ht="45.75" customHeight="1">
      <c r="A123" s="180"/>
      <c r="B123" s="180" t="s">
        <v>160</v>
      </c>
      <c r="C123" s="223" t="s">
        <v>161</v>
      </c>
      <c r="D123" s="244" t="s">
        <v>259</v>
      </c>
      <c r="E123" s="180" t="s">
        <v>154</v>
      </c>
      <c r="F123" s="180" t="s">
        <v>142</v>
      </c>
      <c r="G123" s="180" t="s">
        <v>142</v>
      </c>
      <c r="H123" s="180" t="s">
        <v>142</v>
      </c>
      <c r="I123" s="180" t="s">
        <v>142</v>
      </c>
      <c r="J123" s="180" t="s">
        <v>142</v>
      </c>
      <c r="K123" s="180" t="s">
        <v>142</v>
      </c>
      <c r="L123" s="180" t="s">
        <v>142</v>
      </c>
      <c r="M123" s="180" t="s">
        <v>142</v>
      </c>
      <c r="N123" s="180" t="s">
        <v>142</v>
      </c>
      <c r="O123" s="180" t="s">
        <v>142</v>
      </c>
      <c r="P123" s="180"/>
      <c r="Q123" s="180"/>
      <c r="R123" s="180" t="s">
        <v>256</v>
      </c>
      <c r="S123" s="231"/>
      <c r="T123" s="265" t="s">
        <v>260</v>
      </c>
      <c r="U123" s="250" t="s">
        <v>261</v>
      </c>
      <c r="V123" s="265" t="s">
        <v>260</v>
      </c>
      <c r="W123" s="332">
        <f>+SUMIFS('[1]SIIF 30 de Abril de 2023'!$P$4:$P$749,'[1]SIIF 30 de Abril de 2023'!$A$4:$A$749,$B123,'[1]SIIF 30 de Abril de 2023'!$B$4:$B$749,$C123,'[1]SIIF 30 de Abril de 2023'!$C$4:$C$749,$D123)/1000000</f>
        <v>200421.696329</v>
      </c>
      <c r="X123" s="332"/>
      <c r="Y123" s="332">
        <f>+SUMIFS('[1]SIIF 30 de Abril de 2023'!$R$4:$R$749,'[1]SIIF 30 de Abril de 2023'!$A$4:$A$749,$B123,'[1]SIIF 30 de Abril de 2023'!$B$4:$B$749,$C123,'[1]SIIF 30 de Abril de 2023'!$C$4:$C$749,$D123)/1000000</f>
        <v>0</v>
      </c>
      <c r="Z123" s="332"/>
      <c r="AA123" s="332">
        <f>+SUMIFS('[1]SIIF 30 de Abril de 2023'!$Q$4:$Q$749,'[1]SIIF 30 de Abril de 2023'!$A$4:$A$749,$B123,'[1]SIIF 30 de Abril de 2023'!$B$4:$B$749,$C123,'[1]SIIF 30 de Abril de 2023'!$C$4:$C$749,$D123)/1000000</f>
        <v>0</v>
      </c>
      <c r="AB123" s="332"/>
      <c r="AC123" s="332">
        <f t="shared" ref="AC123:AC129" si="76">+AA123+AB123</f>
        <v>0</v>
      </c>
      <c r="AD123" s="332">
        <f t="shared" si="71"/>
        <v>200421.696329</v>
      </c>
      <c r="AE123" s="332">
        <f>+SUMIFS('[1]SIIF 30 de Abril de 2023'!$T$4:$T$749,'[1]SIIF 30 de Abril de 2023'!$A$4:$A$749,$B123,'[1]SIIF 30 de Abril de 2023'!$B$4:$B$749,$C123,'[1]SIIF 30 de Abril de 2023'!$C$4:$C$749,$D123)/1000000</f>
        <v>0</v>
      </c>
      <c r="AF123" s="337">
        <f t="shared" si="72"/>
        <v>200421.696329</v>
      </c>
      <c r="AG123" s="332">
        <f>+SUMIFS('[1]SIIF 30 de Abril de 2023'!$W$4:$W$749,'[1]SIIF 30 de Abril de 2023'!$A$4:$A$749,$B123,'[1]SIIF 30 de Abril de 2023'!$B$4:$B$749,$C123,'[1]SIIF 30 de Abril de 2023'!$C$4:$C$749,$D123,'[1]SIIF 30 de Abril de 2023'!$D$4:$D$749,$E123,'[1]SIIF 30 de Abril de 2023'!$E$4:$E$749,$F123,'[1]SIIF 30 de Abril de 2023'!$F$4:$F$749,$G123,'[1]SIIF 30 de Abril de 2023'!$G$4:$G$749,$H123,'[1]SIIF 30 de Abril de 2023'!$H$4:$H$749,$I123,'[1]SIIF 30 de Abril de 2023'!$I$4:$I$749,$J123,'[1]SIIF 30 de Abril de 2023'!$J$4:$J$749,$K123,'[1]SIIF 30 de Abril de 2023'!$K$4:$K$749,$L123,'[1]SIIF 30 de Abril de 2023'!$L$4:$L$749,$M123,'[1]SIIF 30 de Abril de 2023'!$M$4:$M$749,$N123,'[1]SIIF 30 de Abril de 2023'!$N$4:$N$749,$O123)/1000000</f>
        <v>61066.816786000003</v>
      </c>
      <c r="AH123" s="239">
        <f t="shared" si="73"/>
        <v>0.30469164718452663</v>
      </c>
      <c r="AI123" s="240"/>
      <c r="AJ123" s="238">
        <f>+SUMIFS('[1]Cierre Mes Anterior'!$W$4:$W$773,'[1]Cierre Mes Anterior'!$A$4:$A$773,$B123,'[1]Cierre Mes Anterior'!$B$4:$B$773,$C123,'[1]Cierre Mes Anterior'!$C$4:$C$773,$D123,'[1]Cierre Mes Anterior'!$D$4:$D$773,$E123,'[1]Cierre Mes Anterior'!$E$4:$E$773,$F123,'[1]Cierre Mes Anterior'!$F$4:$F$773,$G123,'[1]Cierre Mes Anterior'!$G$4:$G$773,$H123,'[1]Cierre Mes Anterior'!$H$4:$H$773,$I123,'[1]Cierre Mes Anterior'!$I$4:$I$773,$J123,'[1]Cierre Mes Anterior'!$J$4:$J$773,$K123,'[1]Cierre Mes Anterior'!$K$4:$K$773,$L123,'[1]Cierre Mes Anterior'!$L$4:$L$773,$M123,'[1]Cierre Mes Anterior'!$M$4:$M$773,$N123,'[1]Cierre Mes Anterior'!$N$4:$N$773,$O123)/1000000</f>
        <v>152111.810234</v>
      </c>
      <c r="AK123" s="241">
        <f t="shared" si="74"/>
        <v>-91044.993447999994</v>
      </c>
      <c r="AL123" s="172" t="e">
        <f>HLOOKUP((HLOOKUP($W$1,#REF!,1,FALSE)),#REF!,#REF!,FALSE)</f>
        <v>#REF!</v>
      </c>
      <c r="AM123" s="332">
        <f>+SUMIFS('[1]SIIF 30 de Abril de 2023'!$X$4:$X$749,'[1]SIIF 30 de Abril de 2023'!$A$4:$A$749,$B123,'[1]SIIF 30 de Abril de 2023'!$B$4:$B$749,$C123,'[1]SIIF 30 de Abril de 2023'!$C$4:$C$749,$D123,'[1]SIIF 30 de Abril de 2023'!$D$4:$D$749,$E123,'[1]SIIF 30 de Abril de 2023'!$E$4:$E$749,$F123,'[1]SIIF 30 de Abril de 2023'!$F$4:$F$749,$G123,'[1]SIIF 30 de Abril de 2023'!$G$4:$G$749,$H123,'[1]SIIF 30 de Abril de 2023'!$H$4:$H$749,$I123,'[1]SIIF 30 de Abril de 2023'!$I$4:$I$749,$J123,'[1]SIIF 30 de Abril de 2023'!$J$4:$J$749,$K123,'[1]SIIF 30 de Abril de 2023'!$K$4:$K$749,$L123,'[1]SIIF 30 de Abril de 2023'!$L$4:$L$749,$M123,'[1]SIIF 30 de Abril de 2023'!$M$4:$M$749,$N123,'[1]SIIF 30 de Abril de 2023'!$N$4:$N$749,$O123)/1000000</f>
        <v>61034.832218000003</v>
      </c>
      <c r="AN123" s="239">
        <f t="shared" si="75"/>
        <v>0.30453206082942713</v>
      </c>
    </row>
    <row r="124" spans="1:155" ht="45.75" customHeight="1">
      <c r="A124" s="180"/>
      <c r="B124" s="180" t="s">
        <v>160</v>
      </c>
      <c r="C124" s="223" t="s">
        <v>161</v>
      </c>
      <c r="D124" s="244" t="s">
        <v>262</v>
      </c>
      <c r="E124" s="180" t="s">
        <v>154</v>
      </c>
      <c r="F124" s="180" t="s">
        <v>142</v>
      </c>
      <c r="G124" s="180" t="s">
        <v>142</v>
      </c>
      <c r="H124" s="180" t="s">
        <v>142</v>
      </c>
      <c r="I124" s="180" t="s">
        <v>142</v>
      </c>
      <c r="J124" s="180" t="s">
        <v>142</v>
      </c>
      <c r="K124" s="180" t="s">
        <v>142</v>
      </c>
      <c r="L124" s="180" t="s">
        <v>142</v>
      </c>
      <c r="M124" s="180" t="s">
        <v>142</v>
      </c>
      <c r="N124" s="180" t="s">
        <v>142</v>
      </c>
      <c r="O124" s="180" t="s">
        <v>142</v>
      </c>
      <c r="P124" s="180"/>
      <c r="Q124" s="180"/>
      <c r="R124" s="180" t="s">
        <v>256</v>
      </c>
      <c r="S124" s="231"/>
      <c r="T124" s="249" t="s">
        <v>263</v>
      </c>
      <c r="U124" s="250" t="s">
        <v>264</v>
      </c>
      <c r="V124" s="249" t="s">
        <v>263</v>
      </c>
      <c r="W124" s="342">
        <f>+SUMIFS('[1]SIIF 30 de Abril de 2023'!$P$4:$P$749,'[1]SIIF 30 de Abril de 2023'!$A$4:$A$749,$B124,'[1]SIIF 30 de Abril de 2023'!$B$4:$B$749,$C124,'[1]SIIF 30 de Abril de 2023'!$C$4:$C$749,$D124)/1000000</f>
        <v>144498.70000000001</v>
      </c>
      <c r="X124" s="332"/>
      <c r="Y124" s="332">
        <f>+SUMIFS('[1]SIIF 30 de Abril de 2023'!$R$4:$R$749,'[1]SIIF 30 de Abril de 2023'!$A$4:$A$749,$B124,'[1]SIIF 30 de Abril de 2023'!$B$4:$B$749,$C124,'[1]SIIF 30 de Abril de 2023'!$C$4:$C$749,$D124)/1000000</f>
        <v>0</v>
      </c>
      <c r="Z124" s="332"/>
      <c r="AA124" s="332">
        <f>+SUMIFS('[1]SIIF 30 de Abril de 2023'!$Q$4:$Q$749,'[1]SIIF 30 de Abril de 2023'!$A$4:$A$749,$B124,'[1]SIIF 30 de Abril de 2023'!$B$4:$B$749,$C124,'[1]SIIF 30 de Abril de 2023'!$C$4:$C$749,$D124)/1000000</f>
        <v>0</v>
      </c>
      <c r="AB124" s="332"/>
      <c r="AC124" s="332">
        <f>+AA124+AB124</f>
        <v>0</v>
      </c>
      <c r="AD124" s="332">
        <f>W124-Y124+AA124</f>
        <v>144498.70000000001</v>
      </c>
      <c r="AE124" s="342">
        <f>+SUMIFS('[1]SIIF 30 de Abril de 2023'!$T$4:$T$749,'[1]SIIF 30 de Abril de 2023'!$A$4:$A$749,$B124,'[1]SIIF 30 de Abril de 2023'!$B$4:$B$749,$C124,'[1]SIIF 30 de Abril de 2023'!$C$4:$C$749,$D124)/1000000</f>
        <v>0</v>
      </c>
      <c r="AF124" s="337">
        <f t="shared" si="72"/>
        <v>144498.70000000001</v>
      </c>
      <c r="AG124" s="342">
        <f>+SUMIFS('[1]SIIF 30 de Abril de 2023'!$W$4:$W$749,'[1]SIIF 30 de Abril de 2023'!$A$4:$A$749,$B124,'[1]SIIF 30 de Abril de 2023'!$B$4:$B$749,$C124,'[1]SIIF 30 de Abril de 2023'!$C$4:$C$749,$D124,'[1]SIIF 30 de Abril de 2023'!$D$4:$D$749,$E124,'[1]SIIF 30 de Abril de 2023'!$E$4:$E$749,$F124,'[1]SIIF 30 de Abril de 2023'!$F$4:$F$749,$G124,'[1]SIIF 30 de Abril de 2023'!$G$4:$G$749,$H124,'[1]SIIF 30 de Abril de 2023'!$H$4:$H$749,$I124,'[1]SIIF 30 de Abril de 2023'!$I$4:$I$749,$J124,'[1]SIIF 30 de Abril de 2023'!$J$4:$J$749,$K124,'[1]SIIF 30 de Abril de 2023'!$K$4:$K$749,$L124,'[1]SIIF 30 de Abril de 2023'!$L$4:$L$749,$M124,'[1]SIIF 30 de Abril de 2023'!$M$4:$M$749,$N124,'[1]SIIF 30 de Abril de 2023'!$N$4:$N$749,$O124)/1000000</f>
        <v>1238.210879</v>
      </c>
      <c r="AH124" s="239">
        <f>+AG124/AD124</f>
        <v>8.5690105101291561E-3</v>
      </c>
      <c r="AI124" s="264"/>
      <c r="AJ124" s="238">
        <f>+SUMIFS('[1]Cierre Mes Anterior'!$W$4:$W$773,'[1]Cierre Mes Anterior'!$A$4:$A$773,$B124,'[1]Cierre Mes Anterior'!$B$4:$B$773,$C124,'[1]Cierre Mes Anterior'!$C$4:$C$773,$D124,'[1]Cierre Mes Anterior'!$D$4:$D$773,$E124,'[1]Cierre Mes Anterior'!$E$4:$E$773,$F124,'[1]Cierre Mes Anterior'!$F$4:$F$773,$G124,'[1]Cierre Mes Anterior'!$G$4:$G$773,$H124,'[1]Cierre Mes Anterior'!$H$4:$H$773,$I124,'[1]Cierre Mes Anterior'!$I$4:$I$773,$J124,'[1]Cierre Mes Anterior'!$J$4:$J$773,$K124,'[1]Cierre Mes Anterior'!$K$4:$K$773,$L124,'[1]Cierre Mes Anterior'!$L$4:$L$773,$M124,'[1]Cierre Mes Anterior'!$M$4:$M$773,$N124,'[1]Cierre Mes Anterior'!$N$4:$N$773,$O124)/1000000</f>
        <v>109176.88344233</v>
      </c>
      <c r="AK124" s="241">
        <f>+AG124-AJ124</f>
        <v>-107938.67256332999</v>
      </c>
      <c r="AL124" s="172" t="e">
        <f>HLOOKUP((HLOOKUP($W$1,#REF!,1,FALSE)),#REF!,#REF!,FALSE)</f>
        <v>#REF!</v>
      </c>
      <c r="AM124" s="342">
        <f>+SUMIFS('[1]SIIF 30 de Abril de 2023'!$X$4:$X$749,'[1]SIIF 30 de Abril de 2023'!$A$4:$A$749,$B124,'[1]SIIF 30 de Abril de 2023'!$B$4:$B$749,$C124,'[1]SIIF 30 de Abril de 2023'!$C$4:$C$749,$D124,'[1]SIIF 30 de Abril de 2023'!$D$4:$D$749,$E124,'[1]SIIF 30 de Abril de 2023'!$E$4:$E$749,$F124,'[1]SIIF 30 de Abril de 2023'!$F$4:$F$749,$G124,'[1]SIIF 30 de Abril de 2023'!$G$4:$G$749,$H124,'[1]SIIF 30 de Abril de 2023'!$H$4:$H$749,$I124,'[1]SIIF 30 de Abril de 2023'!$I$4:$I$749,$J124,'[1]SIIF 30 de Abril de 2023'!$J$4:$J$749,$K124,'[1]SIIF 30 de Abril de 2023'!$K$4:$K$749,$L124,'[1]SIIF 30 de Abril de 2023'!$L$4:$L$749,$M124,'[1]SIIF 30 de Abril de 2023'!$M$4:$M$749,$N124,'[1]SIIF 30 de Abril de 2023'!$N$4:$N$749,$O124)/1000000</f>
        <v>354.28566787</v>
      </c>
      <c r="AN124" s="239">
        <f>+AM124/AD124</f>
        <v>2.4518259878462574E-3</v>
      </c>
    </row>
    <row r="125" spans="1:155" ht="44.25" customHeight="1">
      <c r="A125" s="180"/>
      <c r="B125" s="180" t="s">
        <v>160</v>
      </c>
      <c r="C125" s="223" t="s">
        <v>161</v>
      </c>
      <c r="D125" s="244" t="s">
        <v>265</v>
      </c>
      <c r="E125" s="180" t="s">
        <v>154</v>
      </c>
      <c r="F125" s="180" t="s">
        <v>142</v>
      </c>
      <c r="G125" s="180" t="s">
        <v>142</v>
      </c>
      <c r="H125" s="180" t="s">
        <v>142</v>
      </c>
      <c r="I125" s="180" t="s">
        <v>142</v>
      </c>
      <c r="J125" s="180" t="s">
        <v>142</v>
      </c>
      <c r="K125" s="180" t="s">
        <v>142</v>
      </c>
      <c r="L125" s="180" t="s">
        <v>142</v>
      </c>
      <c r="M125" s="180" t="s">
        <v>142</v>
      </c>
      <c r="N125" s="180" t="s">
        <v>142</v>
      </c>
      <c r="O125" s="180" t="s">
        <v>142</v>
      </c>
      <c r="P125" s="180"/>
      <c r="Q125" s="180"/>
      <c r="R125" s="180" t="s">
        <v>256</v>
      </c>
      <c r="S125" s="231"/>
      <c r="T125" s="265" t="s">
        <v>266</v>
      </c>
      <c r="U125" s="250">
        <v>2023011000082</v>
      </c>
      <c r="V125" s="265" t="s">
        <v>266</v>
      </c>
      <c r="W125" s="332">
        <f>+SUMIFS('[1]SIIF 30 de Abril de 2023'!$P$4:$P$749,'[1]SIIF 30 de Abril de 2023'!$A$4:$A$749,$B125,'[1]SIIF 30 de Abril de 2023'!$B$4:$B$749,$C125,'[1]SIIF 30 de Abril de 2023'!$C$4:$C$749,$D125)/1000000</f>
        <v>123857.5</v>
      </c>
      <c r="X125" s="332"/>
      <c r="Y125" s="332">
        <f>+SUMIFS('[1]SIIF 30 de Abril de 2023'!$R$4:$R$749,'[1]SIIF 30 de Abril de 2023'!$A$4:$A$749,$B125,'[1]SIIF 30 de Abril de 2023'!$B$4:$B$749,$C125,'[1]SIIF 30 de Abril de 2023'!$C$4:$C$749,$D125)/1000000</f>
        <v>0</v>
      </c>
      <c r="Z125" s="332"/>
      <c r="AA125" s="332">
        <f>+SUMIFS('[1]SIIF 30 de Abril de 2023'!$Q$4:$Q$749,'[1]SIIF 30 de Abril de 2023'!$A$4:$A$749,$B125,'[1]SIIF 30 de Abril de 2023'!$B$4:$B$749,$C125,'[1]SIIF 30 de Abril de 2023'!$C$4:$C$749,$D125)/1000000</f>
        <v>0</v>
      </c>
      <c r="AB125" s="332"/>
      <c r="AC125" s="332">
        <f>+AA125+AB125</f>
        <v>0</v>
      </c>
      <c r="AD125" s="332">
        <f>W125-Y125+AA125</f>
        <v>123857.5</v>
      </c>
      <c r="AE125" s="332">
        <f>+SUMIFS('[1]SIIF 30 de Abril de 2023'!$T$4:$T$749,'[1]SIIF 30 de Abril de 2023'!$A$4:$A$749,$B125,'[1]SIIF 30 de Abril de 2023'!$B$4:$B$749,$C125,'[1]SIIF 30 de Abril de 2023'!$C$4:$C$749,$D125)/1000000</f>
        <v>0</v>
      </c>
      <c r="AF125" s="337">
        <f t="shared" si="72"/>
        <v>123857.5</v>
      </c>
      <c r="AG125" s="332">
        <f>+SUMIFS('[1]SIIF 30 de Abril de 2023'!$W$4:$W$749,'[1]SIIF 30 de Abril de 2023'!$A$4:$A$749,$B125,'[1]SIIF 30 de Abril de 2023'!$B$4:$B$749,$C125,'[1]SIIF 30 de Abril de 2023'!$C$4:$C$749,$D125,'[1]SIIF 30 de Abril de 2023'!$D$4:$D$749,$E125,'[1]SIIF 30 de Abril de 2023'!$E$4:$E$749,$F125,'[1]SIIF 30 de Abril de 2023'!$F$4:$F$749,$G125,'[1]SIIF 30 de Abril de 2023'!$G$4:$G$749,$H125,'[1]SIIF 30 de Abril de 2023'!$H$4:$H$749,$I125,'[1]SIIF 30 de Abril de 2023'!$I$4:$I$749,$J125,'[1]SIIF 30 de Abril de 2023'!$J$4:$J$749,$K125,'[1]SIIF 30 de Abril de 2023'!$K$4:$K$749,$L125,'[1]SIIF 30 de Abril de 2023'!$L$4:$L$749,$M125,'[1]SIIF 30 de Abril de 2023'!$M$4:$M$749,$N125,'[1]SIIF 30 de Abril de 2023'!$N$4:$N$749,$O125)/1000000</f>
        <v>941.45419100000004</v>
      </c>
      <c r="AH125" s="239">
        <f>+AG125/AD125</f>
        <v>7.6011076519387202E-3</v>
      </c>
      <c r="AI125" s="240"/>
      <c r="AJ125" s="238">
        <f>+SUMIFS('[1]Cierre Mes Anterior'!$W$4:$W$773,'[1]Cierre Mes Anterior'!$A$4:$A$773,$B125,'[1]Cierre Mes Anterior'!$B$4:$B$773,$C125,'[1]Cierre Mes Anterior'!$C$4:$C$773,$D125,'[1]Cierre Mes Anterior'!$D$4:$D$773,$E125,'[1]Cierre Mes Anterior'!$E$4:$E$773,$F125,'[1]Cierre Mes Anterior'!$F$4:$F$773,$G125,'[1]Cierre Mes Anterior'!$G$4:$G$773,$H125,'[1]Cierre Mes Anterior'!$H$4:$H$773,$I125,'[1]Cierre Mes Anterior'!$I$4:$I$773,$J125,'[1]Cierre Mes Anterior'!$J$4:$J$773,$K125,'[1]Cierre Mes Anterior'!$K$4:$K$773,$L125,'[1]Cierre Mes Anterior'!$L$4:$L$773,$M125,'[1]Cierre Mes Anterior'!$M$4:$M$773,$N125,'[1]Cierre Mes Anterior'!$N$4:$N$773,$O125)/1000000</f>
        <v>0</v>
      </c>
      <c r="AK125" s="241">
        <f>+AG125-AJ125</f>
        <v>941.45419100000004</v>
      </c>
      <c r="AL125" s="172" t="e">
        <f>HLOOKUP((HLOOKUP($W$1,#REF!,1,FALSE)),#REF!,#REF!,FALSE)</f>
        <v>#REF!</v>
      </c>
      <c r="AM125" s="332">
        <f>+SUMIFS('[1]SIIF 30 de Abril de 2023'!$X$4:$X$749,'[1]SIIF 30 de Abril de 2023'!$A$4:$A$749,$B125,'[1]SIIF 30 de Abril de 2023'!$B$4:$B$749,$C125,'[1]SIIF 30 de Abril de 2023'!$C$4:$C$749,$D125,'[1]SIIF 30 de Abril de 2023'!$D$4:$D$749,$E125,'[1]SIIF 30 de Abril de 2023'!$E$4:$E$749,$F125,'[1]SIIF 30 de Abril de 2023'!$F$4:$F$749,$G125,'[1]SIIF 30 de Abril de 2023'!$G$4:$G$749,$H125,'[1]SIIF 30 de Abril de 2023'!$H$4:$H$749,$I125,'[1]SIIF 30 de Abril de 2023'!$I$4:$I$749,$J125,'[1]SIIF 30 de Abril de 2023'!$J$4:$J$749,$K125,'[1]SIIF 30 de Abril de 2023'!$K$4:$K$749,$L125,'[1]SIIF 30 de Abril de 2023'!$L$4:$L$749,$M125,'[1]SIIF 30 de Abril de 2023'!$M$4:$M$749,$N125,'[1]SIIF 30 de Abril de 2023'!$N$4:$N$749,$O125)/1000000</f>
        <v>134.01215500000001</v>
      </c>
      <c r="AN125" s="239">
        <f>+AM125/AD125</f>
        <v>1.0819865975011606E-3</v>
      </c>
    </row>
    <row r="126" spans="1:155" ht="45.75" customHeight="1">
      <c r="A126" s="180"/>
      <c r="B126" s="180" t="s">
        <v>160</v>
      </c>
      <c r="C126" s="223" t="s">
        <v>161</v>
      </c>
      <c r="D126" s="244" t="s">
        <v>267</v>
      </c>
      <c r="E126" s="180" t="s">
        <v>154</v>
      </c>
      <c r="F126" s="180" t="s">
        <v>142</v>
      </c>
      <c r="G126" s="180" t="s">
        <v>142</v>
      </c>
      <c r="H126" s="180" t="s">
        <v>142</v>
      </c>
      <c r="I126" s="180" t="s">
        <v>142</v>
      </c>
      <c r="J126" s="180" t="s">
        <v>142</v>
      </c>
      <c r="K126" s="180" t="s">
        <v>142</v>
      </c>
      <c r="L126" s="180" t="s">
        <v>142</v>
      </c>
      <c r="M126" s="180" t="s">
        <v>142</v>
      </c>
      <c r="N126" s="180" t="s">
        <v>142</v>
      </c>
      <c r="O126" s="180" t="s">
        <v>142</v>
      </c>
      <c r="P126" s="180"/>
      <c r="Q126" s="180"/>
      <c r="R126" s="180" t="s">
        <v>256</v>
      </c>
      <c r="S126" s="231"/>
      <c r="T126" s="265" t="s">
        <v>268</v>
      </c>
      <c r="U126" s="250" t="s">
        <v>269</v>
      </c>
      <c r="V126" s="265" t="s">
        <v>268</v>
      </c>
      <c r="W126" s="332">
        <f>+SUMIFS('[1]SIIF 30 de Abril de 2023'!$P$4:$P$749,'[1]SIIF 30 de Abril de 2023'!$A$4:$A$749,$B126,'[1]SIIF 30 de Abril de 2023'!$B$4:$B$749,$C126,'[1]SIIF 30 de Abril de 2023'!$C$4:$C$749,$D126)/1000000</f>
        <v>114167.8</v>
      </c>
      <c r="X126" s="332"/>
      <c r="Y126" s="332">
        <f>+SUMIFS('[1]SIIF 30 de Abril de 2023'!$R$4:$R$749,'[1]SIIF 30 de Abril de 2023'!$A$4:$A$749,$B126,'[1]SIIF 30 de Abril de 2023'!$B$4:$B$749,$C126,'[1]SIIF 30 de Abril de 2023'!$C$4:$C$749,$D126)/1000000</f>
        <v>0</v>
      </c>
      <c r="Z126" s="332"/>
      <c r="AA126" s="332">
        <f>+SUMIFS('[1]SIIF 30 de Abril de 2023'!$Q$4:$Q$749,'[1]SIIF 30 de Abril de 2023'!$A$4:$A$749,$B126,'[1]SIIF 30 de Abril de 2023'!$B$4:$B$749,$C126,'[1]SIIF 30 de Abril de 2023'!$C$4:$C$749,$D126)/1000000</f>
        <v>0</v>
      </c>
      <c r="AB126" s="332"/>
      <c r="AC126" s="332">
        <f t="shared" si="76"/>
        <v>0</v>
      </c>
      <c r="AD126" s="332">
        <f t="shared" si="71"/>
        <v>114167.8</v>
      </c>
      <c r="AE126" s="332">
        <f>+SUMIFS('[1]SIIF 30 de Abril de 2023'!$T$4:$T$749,'[1]SIIF 30 de Abril de 2023'!$A$4:$A$749,$B126,'[1]SIIF 30 de Abril de 2023'!$B$4:$B$749,$C126,'[1]SIIF 30 de Abril de 2023'!$C$4:$C$749,$D126)/1000000</f>
        <v>0</v>
      </c>
      <c r="AF126" s="337">
        <f t="shared" si="72"/>
        <v>114167.8</v>
      </c>
      <c r="AG126" s="332">
        <f>+SUMIFS('[1]SIIF 30 de Abril de 2023'!$W$4:$W$749,'[1]SIIF 30 de Abril de 2023'!$A$4:$A$749,$B126,'[1]SIIF 30 de Abril de 2023'!$B$4:$B$749,$C126,'[1]SIIF 30 de Abril de 2023'!$C$4:$C$749,$D126,'[1]SIIF 30 de Abril de 2023'!$D$4:$D$749,$E126,'[1]SIIF 30 de Abril de 2023'!$E$4:$E$749,$F126,'[1]SIIF 30 de Abril de 2023'!$F$4:$F$749,$G126,'[1]SIIF 30 de Abril de 2023'!$G$4:$G$749,$H126,'[1]SIIF 30 de Abril de 2023'!$H$4:$H$749,$I126,'[1]SIIF 30 de Abril de 2023'!$I$4:$I$749,$J126,'[1]SIIF 30 de Abril de 2023'!$J$4:$J$749,$K126,'[1]SIIF 30 de Abril de 2023'!$K$4:$K$749,$L126,'[1]SIIF 30 de Abril de 2023'!$L$4:$L$749,$M126,'[1]SIIF 30 de Abril de 2023'!$M$4:$M$749,$N126,'[1]SIIF 30 de Abril de 2023'!$N$4:$N$749,$O126)/1000000</f>
        <v>10308.262094</v>
      </c>
      <c r="AH126" s="239">
        <f t="shared" si="73"/>
        <v>9.0290450494798002E-2</v>
      </c>
      <c r="AI126" s="240"/>
      <c r="AJ126" s="238">
        <f>+SUMIFS('[1]Cierre Mes Anterior'!$W$4:$W$773,'[1]Cierre Mes Anterior'!$A$4:$A$773,$B126,'[1]Cierre Mes Anterior'!$B$4:$B$773,$C126,'[1]Cierre Mes Anterior'!$C$4:$C$773,$D126,'[1]Cierre Mes Anterior'!$D$4:$D$773,$E126,'[1]Cierre Mes Anterior'!$E$4:$E$773,$F126,'[1]Cierre Mes Anterior'!$F$4:$F$773,$G126,'[1]Cierre Mes Anterior'!$G$4:$G$773,$H126,'[1]Cierre Mes Anterior'!$H$4:$H$773,$I126,'[1]Cierre Mes Anterior'!$I$4:$I$773,$J126,'[1]Cierre Mes Anterior'!$J$4:$J$773,$K126,'[1]Cierre Mes Anterior'!$K$4:$K$773,$L126,'[1]Cierre Mes Anterior'!$L$4:$L$773,$M126,'[1]Cierre Mes Anterior'!$M$4:$M$773,$N126,'[1]Cierre Mes Anterior'!$N$4:$N$773,$O126)/1000000</f>
        <v>128703.87586499999</v>
      </c>
      <c r="AK126" s="241">
        <f t="shared" si="74"/>
        <v>-118395.61377099999</v>
      </c>
      <c r="AL126" s="172" t="e">
        <f>HLOOKUP((HLOOKUP($W$1,#REF!,1,FALSE)),#REF!,#REF!,FALSE)</f>
        <v>#REF!</v>
      </c>
      <c r="AM126" s="332">
        <f>+SUMIFS('[1]SIIF 30 de Abril de 2023'!$X$4:$X$749,'[1]SIIF 30 de Abril de 2023'!$A$4:$A$749,$B126,'[1]SIIF 30 de Abril de 2023'!$B$4:$B$749,$C126,'[1]SIIF 30 de Abril de 2023'!$C$4:$C$749,$D126,'[1]SIIF 30 de Abril de 2023'!$D$4:$D$749,$E126,'[1]SIIF 30 de Abril de 2023'!$E$4:$E$749,$F126,'[1]SIIF 30 de Abril de 2023'!$F$4:$F$749,$G126,'[1]SIIF 30 de Abril de 2023'!$G$4:$G$749,$H126,'[1]SIIF 30 de Abril de 2023'!$H$4:$H$749,$I126,'[1]SIIF 30 de Abril de 2023'!$I$4:$I$749,$J126,'[1]SIIF 30 de Abril de 2023'!$J$4:$J$749,$K126,'[1]SIIF 30 de Abril de 2023'!$K$4:$K$749,$L126,'[1]SIIF 30 de Abril de 2023'!$L$4:$L$749,$M126,'[1]SIIF 30 de Abril de 2023'!$M$4:$M$749,$N126,'[1]SIIF 30 de Abril de 2023'!$N$4:$N$749,$O126)/1000000</f>
        <v>41.503520999999999</v>
      </c>
      <c r="AN126" s="239">
        <f t="shared" si="75"/>
        <v>3.6353088173723237E-4</v>
      </c>
    </row>
    <row r="127" spans="1:155" ht="45.75" customHeight="1">
      <c r="A127" s="180"/>
      <c r="B127" s="180" t="s">
        <v>160</v>
      </c>
      <c r="C127" s="223" t="s">
        <v>161</v>
      </c>
      <c r="D127" s="244" t="s">
        <v>270</v>
      </c>
      <c r="E127" s="180" t="s">
        <v>154</v>
      </c>
      <c r="F127" s="180" t="s">
        <v>142</v>
      </c>
      <c r="G127" s="180" t="s">
        <v>142</v>
      </c>
      <c r="H127" s="180" t="s">
        <v>142</v>
      </c>
      <c r="I127" s="180" t="s">
        <v>142</v>
      </c>
      <c r="J127" s="180" t="s">
        <v>142</v>
      </c>
      <c r="K127" s="180" t="s">
        <v>142</v>
      </c>
      <c r="L127" s="180" t="s">
        <v>142</v>
      </c>
      <c r="M127" s="180" t="s">
        <v>142</v>
      </c>
      <c r="N127" s="180" t="s">
        <v>142</v>
      </c>
      <c r="O127" s="180" t="s">
        <v>142</v>
      </c>
      <c r="P127" s="180"/>
      <c r="Q127" s="180"/>
      <c r="R127" s="180" t="s">
        <v>256</v>
      </c>
      <c r="S127" s="231"/>
      <c r="T127" s="249" t="s">
        <v>271</v>
      </c>
      <c r="U127" s="250">
        <v>2020011000142</v>
      </c>
      <c r="V127" s="249" t="s">
        <v>271</v>
      </c>
      <c r="W127" s="342">
        <f>+SUMIFS('[1]SIIF 30 de Abril de 2023'!$P$4:$P$749,'[1]SIIF 30 de Abril de 2023'!$A$4:$A$749,$B127,'[1]SIIF 30 de Abril de 2023'!$B$4:$B$749,$C127,'[1]SIIF 30 de Abril de 2023'!$C$4:$C$749,$D127)/1000000</f>
        <v>1800</v>
      </c>
      <c r="X127" s="332"/>
      <c r="Y127" s="332">
        <f>+SUMIFS('[1]SIIF 30 de Abril de 2023'!$R$4:$R$749,'[1]SIIF 30 de Abril de 2023'!$A$4:$A$749,$B127,'[1]SIIF 30 de Abril de 2023'!$B$4:$B$749,$C127,'[1]SIIF 30 de Abril de 2023'!$C$4:$C$749,$D127)/1000000</f>
        <v>0</v>
      </c>
      <c r="Z127" s="332"/>
      <c r="AA127" s="332">
        <f>+SUMIFS('[1]SIIF 30 de Abril de 2023'!$Q$4:$Q$749,'[1]SIIF 30 de Abril de 2023'!$A$4:$A$749,$B127,'[1]SIIF 30 de Abril de 2023'!$B$4:$B$749,$C127,'[1]SIIF 30 de Abril de 2023'!$C$4:$C$749,$D127)/1000000</f>
        <v>0</v>
      </c>
      <c r="AB127" s="332"/>
      <c r="AC127" s="332">
        <f t="shared" si="76"/>
        <v>0</v>
      </c>
      <c r="AD127" s="332">
        <f t="shared" si="71"/>
        <v>1800</v>
      </c>
      <c r="AE127" s="342">
        <f>+SUMIFS('[1]SIIF 30 de Abril de 2023'!$T$4:$T$749,'[1]SIIF 30 de Abril de 2023'!$A$4:$A$749,$B127,'[1]SIIF 30 de Abril de 2023'!$B$4:$B$749,$C127,'[1]SIIF 30 de Abril de 2023'!$C$4:$C$749,$D127)/1000000</f>
        <v>0</v>
      </c>
      <c r="AF127" s="337">
        <f t="shared" si="72"/>
        <v>1800</v>
      </c>
      <c r="AG127" s="342">
        <f>+SUMIFS('[1]SIIF 30 de Abril de 2023'!$W$4:$W$749,'[1]SIIF 30 de Abril de 2023'!$A$4:$A$749,$B127,'[1]SIIF 30 de Abril de 2023'!$B$4:$B$749,$C127,'[1]SIIF 30 de Abril de 2023'!$C$4:$C$749,$D127,'[1]SIIF 30 de Abril de 2023'!$D$4:$D$749,$E127,'[1]SIIF 30 de Abril de 2023'!$E$4:$E$749,$F127,'[1]SIIF 30 de Abril de 2023'!$F$4:$F$749,$G127,'[1]SIIF 30 de Abril de 2023'!$G$4:$G$749,$H127,'[1]SIIF 30 de Abril de 2023'!$H$4:$H$749,$I127,'[1]SIIF 30 de Abril de 2023'!$I$4:$I$749,$J127,'[1]SIIF 30 de Abril de 2023'!$J$4:$J$749,$K127,'[1]SIIF 30 de Abril de 2023'!$K$4:$K$749,$L127,'[1]SIIF 30 de Abril de 2023'!$L$4:$L$749,$M127,'[1]SIIF 30 de Abril de 2023'!$M$4:$M$749,$N127,'[1]SIIF 30 de Abril de 2023'!$N$4:$N$749,$O127)/1000000</f>
        <v>284.28955100000002</v>
      </c>
      <c r="AH127" s="239">
        <f>+AG127/AD127</f>
        <v>0.15793863944444445</v>
      </c>
      <c r="AI127" s="264"/>
      <c r="AJ127" s="238">
        <f>+SUMIFS('[1]Cierre Mes Anterior'!$W$4:$W$773,'[1]Cierre Mes Anterior'!$A$4:$A$773,$B127,'[1]Cierre Mes Anterior'!$B$4:$B$773,$C127,'[1]Cierre Mes Anterior'!$C$4:$C$773,$D127,'[1]Cierre Mes Anterior'!$D$4:$D$773,$E127,'[1]Cierre Mes Anterior'!$E$4:$E$773,$F127,'[1]Cierre Mes Anterior'!$F$4:$F$773,$G127,'[1]Cierre Mes Anterior'!$G$4:$G$773,$H127,'[1]Cierre Mes Anterior'!$H$4:$H$773,$I127,'[1]Cierre Mes Anterior'!$I$4:$I$773,$J127,'[1]Cierre Mes Anterior'!$J$4:$J$773,$K127,'[1]Cierre Mes Anterior'!$K$4:$K$773,$L127,'[1]Cierre Mes Anterior'!$L$4:$L$773,$M127,'[1]Cierre Mes Anterior'!$M$4:$M$773,$N127,'[1]Cierre Mes Anterior'!$N$4:$N$773,$O127)/1000000</f>
        <v>1096.54606833</v>
      </c>
      <c r="AK127" s="241">
        <f t="shared" si="74"/>
        <v>-812.25651732999995</v>
      </c>
      <c r="AL127" s="172" t="e">
        <f>HLOOKUP((HLOOKUP($W$1,#REF!,1,FALSE)),#REF!,#REF!,FALSE)</f>
        <v>#REF!</v>
      </c>
      <c r="AM127" s="342">
        <f>+SUMIFS('[1]SIIF 30 de Abril de 2023'!$X$4:$X$749,'[1]SIIF 30 de Abril de 2023'!$A$4:$A$749,$B127,'[1]SIIF 30 de Abril de 2023'!$B$4:$B$749,$C127,'[1]SIIF 30 de Abril de 2023'!$C$4:$C$749,$D127,'[1]SIIF 30 de Abril de 2023'!$D$4:$D$749,$E127,'[1]SIIF 30 de Abril de 2023'!$E$4:$E$749,$F127,'[1]SIIF 30 de Abril de 2023'!$F$4:$F$749,$G127,'[1]SIIF 30 de Abril de 2023'!$G$4:$G$749,$H127,'[1]SIIF 30 de Abril de 2023'!$H$4:$H$749,$I127,'[1]SIIF 30 de Abril de 2023'!$I$4:$I$749,$J127,'[1]SIIF 30 de Abril de 2023'!$J$4:$J$749,$K127,'[1]SIIF 30 de Abril de 2023'!$K$4:$K$749,$L127,'[1]SIIF 30 de Abril de 2023'!$L$4:$L$749,$M127,'[1]SIIF 30 de Abril de 2023'!$M$4:$M$749,$N127,'[1]SIIF 30 de Abril de 2023'!$N$4:$N$749,$O127)/1000000</f>
        <v>78.870667339999997</v>
      </c>
      <c r="AN127" s="239">
        <f>+AM127/AD127</f>
        <v>4.3817037411111107E-2</v>
      </c>
    </row>
    <row r="128" spans="1:155" ht="45.75" customHeight="1">
      <c r="A128" s="180"/>
      <c r="B128" s="180" t="s">
        <v>160</v>
      </c>
      <c r="C128" s="223" t="s">
        <v>161</v>
      </c>
      <c r="D128" s="244" t="s">
        <v>272</v>
      </c>
      <c r="E128" s="180" t="s">
        <v>154</v>
      </c>
      <c r="F128" s="180" t="s">
        <v>142</v>
      </c>
      <c r="G128" s="180" t="s">
        <v>142</v>
      </c>
      <c r="H128" s="180" t="s">
        <v>142</v>
      </c>
      <c r="I128" s="180" t="s">
        <v>142</v>
      </c>
      <c r="J128" s="180" t="s">
        <v>142</v>
      </c>
      <c r="K128" s="180" t="s">
        <v>142</v>
      </c>
      <c r="L128" s="180" t="s">
        <v>142</v>
      </c>
      <c r="M128" s="180" t="s">
        <v>142</v>
      </c>
      <c r="N128" s="180" t="s">
        <v>142</v>
      </c>
      <c r="O128" s="180" t="s">
        <v>142</v>
      </c>
      <c r="P128" s="180"/>
      <c r="Q128" s="180"/>
      <c r="R128" s="180" t="s">
        <v>256</v>
      </c>
      <c r="S128" s="231"/>
      <c r="T128" s="249" t="s">
        <v>273</v>
      </c>
      <c r="U128" s="346">
        <v>2020011000141</v>
      </c>
      <c r="V128" s="249" t="s">
        <v>273</v>
      </c>
      <c r="W128" s="342">
        <f>+SUMIFS('[1]SIIF 30 de Abril de 2023'!$P$4:$P$749,'[1]SIIF 30 de Abril de 2023'!$A$4:$A$749,$B128,'[1]SIIF 30 de Abril de 2023'!$B$4:$B$749,$C128,'[1]SIIF 30 de Abril de 2023'!$C$4:$C$749,$D128)/1000000</f>
        <v>677.12209700000005</v>
      </c>
      <c r="X128" s="332"/>
      <c r="Y128" s="332">
        <f>+SUMIFS('[1]SIIF 30 de Abril de 2023'!$R$4:$R$749,'[1]SIIF 30 de Abril de 2023'!$A$4:$A$749,$B128,'[1]SIIF 30 de Abril de 2023'!$B$4:$B$749,$C128,'[1]SIIF 30 de Abril de 2023'!$C$4:$C$749,$D128)/1000000</f>
        <v>0</v>
      </c>
      <c r="Z128" s="332"/>
      <c r="AA128" s="332">
        <f>+SUMIFS('[1]SIIF 30 de Abril de 2023'!$Q$4:$Q$749,'[1]SIIF 30 de Abril de 2023'!$A$4:$A$749,$B128,'[1]SIIF 30 de Abril de 2023'!$B$4:$B$749,$C128,'[1]SIIF 30 de Abril de 2023'!$C$4:$C$749,$D128)/1000000</f>
        <v>0</v>
      </c>
      <c r="AB128" s="332"/>
      <c r="AC128" s="332">
        <f t="shared" si="76"/>
        <v>0</v>
      </c>
      <c r="AD128" s="332">
        <f t="shared" si="71"/>
        <v>677.12209700000005</v>
      </c>
      <c r="AE128" s="342">
        <f>+SUMIFS('[1]SIIF 30 de Abril de 2023'!$T$4:$T$749,'[1]SIIF 30 de Abril de 2023'!$A$4:$A$749,$B128,'[1]SIIF 30 de Abril de 2023'!$B$4:$B$749,$C128,'[1]SIIF 30 de Abril de 2023'!$C$4:$C$749,$D128)/1000000</f>
        <v>0</v>
      </c>
      <c r="AF128" s="337">
        <f t="shared" si="72"/>
        <v>677.12209700000005</v>
      </c>
      <c r="AG128" s="342">
        <f>+SUMIFS('[1]SIIF 30 de Abril de 2023'!$W$4:$W$749,'[1]SIIF 30 de Abril de 2023'!$A$4:$A$749,$B128,'[1]SIIF 30 de Abril de 2023'!$B$4:$B$749,$C128,'[1]SIIF 30 de Abril de 2023'!$C$4:$C$749,$D128,'[1]SIIF 30 de Abril de 2023'!$D$4:$D$749,$E128,'[1]SIIF 30 de Abril de 2023'!$E$4:$E$749,$F128,'[1]SIIF 30 de Abril de 2023'!$F$4:$F$749,$G128,'[1]SIIF 30 de Abril de 2023'!$G$4:$G$749,$H128,'[1]SIIF 30 de Abril de 2023'!$H$4:$H$749,$I128,'[1]SIIF 30 de Abril de 2023'!$I$4:$I$749,$J128,'[1]SIIF 30 de Abril de 2023'!$J$4:$J$749,$K128,'[1]SIIF 30 de Abril de 2023'!$K$4:$K$749,$L128,'[1]SIIF 30 de Abril de 2023'!$L$4:$L$749,$M128,'[1]SIIF 30 de Abril de 2023'!$M$4:$M$749,$N128,'[1]SIIF 30 de Abril de 2023'!$N$4:$N$749,$O128)/1000000</f>
        <v>196.77886599999999</v>
      </c>
      <c r="AH128" s="239">
        <f>+AG128/AD128</f>
        <v>0.29061061051150422</v>
      </c>
      <c r="AI128" s="264"/>
      <c r="AJ128" s="238">
        <f>+SUMIFS('[1]Cierre Mes Anterior'!$W$4:$W$773,'[1]Cierre Mes Anterior'!$A$4:$A$773,$B128,'[1]Cierre Mes Anterior'!$B$4:$B$773,$C128,'[1]Cierre Mes Anterior'!$C$4:$C$773,$D128,'[1]Cierre Mes Anterior'!$D$4:$D$773,$E128,'[1]Cierre Mes Anterior'!$E$4:$E$773,$F128,'[1]Cierre Mes Anterior'!$F$4:$F$773,$G128,'[1]Cierre Mes Anterior'!$G$4:$G$773,$H128,'[1]Cierre Mes Anterior'!$H$4:$H$773,$I128,'[1]Cierre Mes Anterior'!$I$4:$I$773,$J128,'[1]Cierre Mes Anterior'!$J$4:$J$773,$K128,'[1]Cierre Mes Anterior'!$K$4:$K$773,$L128,'[1]Cierre Mes Anterior'!$L$4:$L$773,$M128,'[1]Cierre Mes Anterior'!$M$4:$M$773,$N128,'[1]Cierre Mes Anterior'!$N$4:$N$773,$O128)/1000000</f>
        <v>542.50122397999996</v>
      </c>
      <c r="AK128" s="241">
        <f t="shared" si="74"/>
        <v>-345.72235797999997</v>
      </c>
      <c r="AL128" s="172" t="e">
        <f>HLOOKUP((HLOOKUP($W$1,#REF!,1,FALSE)),#REF!,#REF!,FALSE)</f>
        <v>#REF!</v>
      </c>
      <c r="AM128" s="342">
        <f>+SUMIFS('[1]SIIF 30 de Abril de 2023'!$X$4:$X$749,'[1]SIIF 30 de Abril de 2023'!$A$4:$A$749,$B128,'[1]SIIF 30 de Abril de 2023'!$B$4:$B$749,$C128,'[1]SIIF 30 de Abril de 2023'!$C$4:$C$749,$D128,'[1]SIIF 30 de Abril de 2023'!$D$4:$D$749,$E128,'[1]SIIF 30 de Abril de 2023'!$E$4:$E$749,$F128,'[1]SIIF 30 de Abril de 2023'!$F$4:$F$749,$G128,'[1]SIIF 30 de Abril de 2023'!$G$4:$G$749,$H128,'[1]SIIF 30 de Abril de 2023'!$H$4:$H$749,$I128,'[1]SIIF 30 de Abril de 2023'!$I$4:$I$749,$J128,'[1]SIIF 30 de Abril de 2023'!$J$4:$J$749,$K128,'[1]SIIF 30 de Abril de 2023'!$K$4:$K$749,$L128,'[1]SIIF 30 de Abril de 2023'!$L$4:$L$749,$M128,'[1]SIIF 30 de Abril de 2023'!$M$4:$M$749,$N128,'[1]SIIF 30 de Abril de 2023'!$N$4:$N$749,$O128)/1000000</f>
        <v>25.759719</v>
      </c>
      <c r="AN128" s="239">
        <f>+AM128/AD128</f>
        <v>3.8042945451239644E-2</v>
      </c>
    </row>
    <row r="129" spans="1:40" ht="45.75" customHeight="1">
      <c r="A129" s="180"/>
      <c r="B129" s="180" t="s">
        <v>160</v>
      </c>
      <c r="C129" s="223" t="s">
        <v>161</v>
      </c>
      <c r="D129" s="244" t="s">
        <v>274</v>
      </c>
      <c r="E129" s="180" t="s">
        <v>154</v>
      </c>
      <c r="F129" s="180" t="s">
        <v>142</v>
      </c>
      <c r="G129" s="180" t="s">
        <v>142</v>
      </c>
      <c r="H129" s="180" t="s">
        <v>142</v>
      </c>
      <c r="I129" s="180" t="s">
        <v>142</v>
      </c>
      <c r="J129" s="180" t="s">
        <v>142</v>
      </c>
      <c r="K129" s="180" t="s">
        <v>142</v>
      </c>
      <c r="L129" s="180" t="s">
        <v>142</v>
      </c>
      <c r="M129" s="180" t="s">
        <v>142</v>
      </c>
      <c r="N129" s="180" t="s">
        <v>142</v>
      </c>
      <c r="O129" s="180" t="s">
        <v>142</v>
      </c>
      <c r="P129" s="180"/>
      <c r="Q129" s="180"/>
      <c r="R129" s="180" t="s">
        <v>256</v>
      </c>
      <c r="S129" s="231"/>
      <c r="T129" s="249" t="s">
        <v>275</v>
      </c>
      <c r="U129" s="346">
        <v>2020011000140</v>
      </c>
      <c r="V129" s="249" t="s">
        <v>275</v>
      </c>
      <c r="W129" s="342">
        <f>+SUMIFS('[1]SIIF 30 de Abril de 2023'!$P$4:$P$749,'[1]SIIF 30 de Abril de 2023'!$A$4:$A$749,$B129,'[1]SIIF 30 de Abril de 2023'!$B$4:$B$749,$C129,'[1]SIIF 30 de Abril de 2023'!$C$4:$C$749,$D129)/1000000</f>
        <v>250</v>
      </c>
      <c r="X129" s="332"/>
      <c r="Y129" s="332">
        <f>+SUMIFS('[1]SIIF 30 de Abril de 2023'!$R$4:$R$749,'[1]SIIF 30 de Abril de 2023'!$A$4:$A$749,$B129,'[1]SIIF 30 de Abril de 2023'!$B$4:$B$749,$C129,'[1]SIIF 30 de Abril de 2023'!$C$4:$C$749,$D129)/1000000</f>
        <v>0</v>
      </c>
      <c r="Z129" s="332"/>
      <c r="AA129" s="332">
        <f>+SUMIFS('[1]SIIF 30 de Abril de 2023'!$Q$4:$Q$749,'[1]SIIF 30 de Abril de 2023'!$A$4:$A$749,$B129,'[1]SIIF 30 de Abril de 2023'!$B$4:$B$749,$C129,'[1]SIIF 30 de Abril de 2023'!$C$4:$C$749,$D129)/1000000</f>
        <v>0</v>
      </c>
      <c r="AB129" s="332"/>
      <c r="AC129" s="332">
        <f t="shared" si="76"/>
        <v>0</v>
      </c>
      <c r="AD129" s="332">
        <f t="shared" si="71"/>
        <v>250</v>
      </c>
      <c r="AE129" s="342">
        <f>+SUMIFS('[1]SIIF 30 de Abril de 2023'!$T$4:$T$749,'[1]SIIF 30 de Abril de 2023'!$A$4:$A$749,$B129,'[1]SIIF 30 de Abril de 2023'!$B$4:$B$749,$C129,'[1]SIIF 30 de Abril de 2023'!$C$4:$C$749,$D129)/1000000</f>
        <v>0</v>
      </c>
      <c r="AF129" s="337">
        <f t="shared" si="72"/>
        <v>250</v>
      </c>
      <c r="AG129" s="342">
        <f>+SUMIFS('[1]SIIF 30 de Abril de 2023'!$W$4:$W$749,'[1]SIIF 30 de Abril de 2023'!$A$4:$A$749,$B129,'[1]SIIF 30 de Abril de 2023'!$B$4:$B$749,$C129,'[1]SIIF 30 de Abril de 2023'!$C$4:$C$749,$D129,'[1]SIIF 30 de Abril de 2023'!$D$4:$D$749,$E129,'[1]SIIF 30 de Abril de 2023'!$E$4:$E$749,$F129,'[1]SIIF 30 de Abril de 2023'!$F$4:$F$749,$G129,'[1]SIIF 30 de Abril de 2023'!$G$4:$G$749,$H129,'[1]SIIF 30 de Abril de 2023'!$H$4:$H$749,$I129,'[1]SIIF 30 de Abril de 2023'!$I$4:$I$749,$J129,'[1]SIIF 30 de Abril de 2023'!$J$4:$J$749,$K129,'[1]SIIF 30 de Abril de 2023'!$K$4:$K$749,$L129,'[1]SIIF 30 de Abril de 2023'!$L$4:$L$749,$M129,'[1]SIIF 30 de Abril de 2023'!$M$4:$M$749,$N129,'[1]SIIF 30 de Abril de 2023'!$N$4:$N$749,$O129)/1000000</f>
        <v>118.320407</v>
      </c>
      <c r="AH129" s="239">
        <f>+AG129/AD129</f>
        <v>0.47328162800000001</v>
      </c>
      <c r="AI129" s="264"/>
      <c r="AJ129" s="238">
        <f>+SUMIFS('[1]Cierre Mes Anterior'!$W$4:$W$773,'[1]Cierre Mes Anterior'!$A$4:$A$773,$B129,'[1]Cierre Mes Anterior'!$B$4:$B$773,$C129,'[1]Cierre Mes Anterior'!$C$4:$C$773,$D129,'[1]Cierre Mes Anterior'!$D$4:$D$773,$E129,'[1]Cierre Mes Anterior'!$E$4:$E$773,$F129,'[1]Cierre Mes Anterior'!$F$4:$F$773,$G129,'[1]Cierre Mes Anterior'!$G$4:$G$773,$H129,'[1]Cierre Mes Anterior'!$H$4:$H$773,$I129,'[1]Cierre Mes Anterior'!$I$4:$I$773,$J129,'[1]Cierre Mes Anterior'!$J$4:$J$773,$K129,'[1]Cierre Mes Anterior'!$K$4:$K$773,$L129,'[1]Cierre Mes Anterior'!$L$4:$L$773,$M129,'[1]Cierre Mes Anterior'!$M$4:$M$773,$N129,'[1]Cierre Mes Anterior'!$N$4:$N$773,$O129)/1000000</f>
        <v>120.461743</v>
      </c>
      <c r="AK129" s="241">
        <f t="shared" si="74"/>
        <v>-2.1413359999999955</v>
      </c>
      <c r="AL129" s="172" t="e">
        <f>HLOOKUP((HLOOKUP($W$1,#REF!,1,FALSE)),#REF!,#REF!,FALSE)</f>
        <v>#REF!</v>
      </c>
      <c r="AM129" s="342">
        <f>+SUMIFS('[1]SIIF 30 de Abril de 2023'!$X$4:$X$749,'[1]SIIF 30 de Abril de 2023'!$A$4:$A$749,$B129,'[1]SIIF 30 de Abril de 2023'!$B$4:$B$749,$C129,'[1]SIIF 30 de Abril de 2023'!$C$4:$C$749,$D129,'[1]SIIF 30 de Abril de 2023'!$D$4:$D$749,$E129,'[1]SIIF 30 de Abril de 2023'!$E$4:$E$749,$F129,'[1]SIIF 30 de Abril de 2023'!$F$4:$F$749,$G129,'[1]SIIF 30 de Abril de 2023'!$G$4:$G$749,$H129,'[1]SIIF 30 de Abril de 2023'!$H$4:$H$749,$I129,'[1]SIIF 30 de Abril de 2023'!$I$4:$I$749,$J129,'[1]SIIF 30 de Abril de 2023'!$J$4:$J$749,$K129,'[1]SIIF 30 de Abril de 2023'!$K$4:$K$749,$L129,'[1]SIIF 30 de Abril de 2023'!$L$4:$L$749,$M129,'[1]SIIF 30 de Abril de 2023'!$M$4:$M$749,$N129,'[1]SIIF 30 de Abril de 2023'!$N$4:$N$749,$O129)/1000000</f>
        <v>21.922809999999998</v>
      </c>
      <c r="AN129" s="239">
        <f>+AM129/AD129</f>
        <v>8.769123999999999E-2</v>
      </c>
    </row>
    <row r="130" spans="1:40" ht="34.5" customHeight="1">
      <c r="A130" s="180"/>
      <c r="B130" s="180"/>
      <c r="C130" s="180" t="s">
        <v>161</v>
      </c>
      <c r="D130" s="24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231"/>
      <c r="T130" s="162" t="s">
        <v>276</v>
      </c>
      <c r="U130" s="409"/>
      <c r="V130" s="162" t="s">
        <v>276</v>
      </c>
      <c r="W130" s="324">
        <f t="shared" ref="W130:AG130" si="77">SUM(W122:W129)</f>
        <v>3710902.665784</v>
      </c>
      <c r="X130" s="324">
        <f t="shared" si="77"/>
        <v>0</v>
      </c>
      <c r="Y130" s="324">
        <f t="shared" si="77"/>
        <v>0</v>
      </c>
      <c r="Z130" s="324">
        <f t="shared" si="77"/>
        <v>0</v>
      </c>
      <c r="AA130" s="324">
        <f t="shared" si="77"/>
        <v>0</v>
      </c>
      <c r="AB130" s="324">
        <f t="shared" si="77"/>
        <v>0</v>
      </c>
      <c r="AC130" s="324">
        <f t="shared" si="77"/>
        <v>0</v>
      </c>
      <c r="AD130" s="324">
        <f t="shared" si="77"/>
        <v>3710902.665784</v>
      </c>
      <c r="AE130" s="324">
        <f t="shared" si="77"/>
        <v>0</v>
      </c>
      <c r="AF130" s="324">
        <f>SUM(AF122:AF129)</f>
        <v>3710902.665784</v>
      </c>
      <c r="AG130" s="324">
        <f t="shared" si="77"/>
        <v>1936559.6056499998</v>
      </c>
      <c r="AH130" s="169">
        <f t="shared" si="73"/>
        <v>0.52185675024727818</v>
      </c>
      <c r="AI130" s="253"/>
      <c r="AJ130" s="324">
        <f>SUM(AJ122:AJ129)</f>
        <v>2338094.3009563</v>
      </c>
      <c r="AK130" s="184">
        <f>SUM(AK122:AK126)</f>
        <v>-400374.57509498997</v>
      </c>
      <c r="AL130" s="172" t="e">
        <f>HLOOKUP((HLOOKUP($W$1,#REF!,1,FALSE)),#REF!,#REF!,FALSE)</f>
        <v>#REF!</v>
      </c>
      <c r="AM130" s="324">
        <f>SUM(AM122:AM129)</f>
        <v>1914907.0680802097</v>
      </c>
      <c r="AN130" s="182">
        <f t="shared" si="75"/>
        <v>0.51602190640471801</v>
      </c>
    </row>
    <row r="131" spans="1:40" ht="34.5" customHeight="1">
      <c r="A131" s="180"/>
      <c r="B131" s="232" t="s">
        <v>160</v>
      </c>
      <c r="C131" s="223" t="s">
        <v>161</v>
      </c>
      <c r="D131" s="244" t="s">
        <v>277</v>
      </c>
      <c r="E131" s="232" t="s">
        <v>154</v>
      </c>
      <c r="F131" s="232" t="s">
        <v>142</v>
      </c>
      <c r="G131" s="232" t="s">
        <v>142</v>
      </c>
      <c r="H131" s="232" t="s">
        <v>142</v>
      </c>
      <c r="I131" s="232" t="s">
        <v>142</v>
      </c>
      <c r="J131" s="232" t="s">
        <v>142</v>
      </c>
      <c r="K131" s="232" t="s">
        <v>142</v>
      </c>
      <c r="L131" s="232" t="s">
        <v>142</v>
      </c>
      <c r="M131" s="232" t="s">
        <v>142</v>
      </c>
      <c r="N131" s="232" t="s">
        <v>142</v>
      </c>
      <c r="O131" s="232" t="s">
        <v>142</v>
      </c>
      <c r="P131" s="232"/>
      <c r="Q131" s="232"/>
      <c r="R131" s="180" t="s">
        <v>256</v>
      </c>
      <c r="S131" s="233"/>
      <c r="T131" s="265" t="s">
        <v>278</v>
      </c>
      <c r="U131" s="266">
        <v>2023011000054</v>
      </c>
      <c r="V131" s="265" t="s">
        <v>278</v>
      </c>
      <c r="W131" s="332">
        <f>+SUMIFS('[1]SIIF 30 de Abril de 2023'!$P$4:$P$749,'[1]SIIF 30 de Abril de 2023'!$A$4:$A$749,$B131,'[1]SIIF 30 de Abril de 2023'!$B$4:$B$749,$C131,'[1]SIIF 30 de Abril de 2023'!$C$4:$C$749,$D131)/1000000</f>
        <v>58460</v>
      </c>
      <c r="X131" s="332"/>
      <c r="Y131" s="332"/>
      <c r="Z131" s="332"/>
      <c r="AA131" s="332">
        <f>+SUMIFS('[1]SIIF 30 de Abril de 2023'!$Q$4:$Q$749,'[1]SIIF 30 de Abril de 2023'!$A$4:$A$749,$B131,'[1]SIIF 30 de Abril de 2023'!$B$4:$B$749,$C131,'[1]SIIF 30 de Abril de 2023'!$C$4:$C$749,$D131)/1000000</f>
        <v>0</v>
      </c>
      <c r="AB131" s="332"/>
      <c r="AC131" s="332">
        <f>+AA131+AB131</f>
        <v>0</v>
      </c>
      <c r="AD131" s="332">
        <f>W131-Y131+AA131</f>
        <v>58460</v>
      </c>
      <c r="AE131" s="335">
        <f>+SUMIFS('[1]SIIF 30 de Abril de 2023'!$T$4:$T$749,'[1]SIIF 30 de Abril de 2023'!$A$4:$A$749,$B131,'[1]SIIF 30 de Abril de 2023'!$B$4:$B$749,$C131,'[1]SIIF 30 de Abril de 2023'!$C$4:$C$749,$D131)/1000000</f>
        <v>0</v>
      </c>
      <c r="AF131" s="335">
        <f>AD131-AE131</f>
        <v>58460</v>
      </c>
      <c r="AG131" s="335">
        <f>+SUMIFS('[1]SIIF 30 de Abril de 2023'!$W$4:$W$749,'[1]SIIF 30 de Abril de 2023'!$A$4:$A$749,$B131,'[1]SIIF 30 de Abril de 2023'!$B$4:$B$749,$C131,'[1]SIIF 30 de Abril de 2023'!$C$4:$C$749,$D131,'[1]SIIF 30 de Abril de 2023'!$D$4:$D$749,$E131,'[1]SIIF 30 de Abril de 2023'!$E$4:$E$749,$F131,'[1]SIIF 30 de Abril de 2023'!$F$4:$F$749,$G131,'[1]SIIF 30 de Abril de 2023'!$G$4:$G$749,$H131,'[1]SIIF 30 de Abril de 2023'!$H$4:$H$749,$I131,'[1]SIIF 30 de Abril de 2023'!$I$4:$I$749,$J131,'[1]SIIF 30 de Abril de 2023'!$J$4:$J$749,$K131,'[1]SIIF 30 de Abril de 2023'!$K$4:$K$749,$L131,'[1]SIIF 30 de Abril de 2023'!$L$4:$L$749,$M131,'[1]SIIF 30 de Abril de 2023'!$M$4:$M$749,$N131,'[1]SIIF 30 de Abril de 2023'!$N$4:$N$749,$O131)/1000000</f>
        <v>124.95</v>
      </c>
      <c r="AH131" s="239">
        <v>0</v>
      </c>
      <c r="AI131" s="240"/>
      <c r="AJ131" s="238">
        <v>0</v>
      </c>
      <c r="AK131" s="241">
        <f>+AG131-AJ131</f>
        <v>124.95</v>
      </c>
      <c r="AL131" s="172" t="e">
        <f>HLOOKUP((HLOOKUP($W$1,#REF!,1,FALSE)),#REF!,#REF!,FALSE)</f>
        <v>#REF!</v>
      </c>
      <c r="AM131" s="342">
        <f>+SUMIFS('[1]SIIF 30 de Abril de 2023'!$X$4:$X$749,'[1]SIIF 30 de Abril de 2023'!$A$4:$A$749,$B131,'[1]SIIF 30 de Abril de 2023'!$B$4:$B$749,$C131,'[1]SIIF 30 de Abril de 2023'!$C$4:$C$749,$D131,'[1]SIIF 30 de Abril de 2023'!$D$4:$D$749,$E131,'[1]SIIF 30 de Abril de 2023'!$E$4:$E$749,$F131,'[1]SIIF 30 de Abril de 2023'!$F$4:$F$749,$G131,'[1]SIIF 30 de Abril de 2023'!$G$4:$G$749,$H131,'[1]SIIF 30 de Abril de 2023'!$H$4:$H$749,$I131,'[1]SIIF 30 de Abril de 2023'!$I$4:$I$749,$J131,'[1]SIIF 30 de Abril de 2023'!$J$4:$J$749,$K131,'[1]SIIF 30 de Abril de 2023'!$K$4:$K$749,$L131,'[1]SIIF 30 de Abril de 2023'!$L$4:$L$749,$M131,'[1]SIIF 30 de Abril de 2023'!$M$4:$M$749,$N131,'[1]SIIF 30 de Abril de 2023'!$N$4:$N$749,$O131)/1000000</f>
        <v>0</v>
      </c>
      <c r="AN131" s="239">
        <v>0</v>
      </c>
    </row>
    <row r="132" spans="1:40" ht="34.5" customHeight="1">
      <c r="A132" s="180"/>
      <c r="B132" s="180"/>
      <c r="C132" s="180"/>
      <c r="D132" s="24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231"/>
      <c r="T132" s="162" t="s">
        <v>279</v>
      </c>
      <c r="U132" s="409"/>
      <c r="V132" s="162" t="s">
        <v>279</v>
      </c>
      <c r="W132" s="324">
        <f t="shared" ref="W132:AG132" si="78">SUM(W131:W131)</f>
        <v>58460</v>
      </c>
      <c r="X132" s="324">
        <f t="shared" si="78"/>
        <v>0</v>
      </c>
      <c r="Y132" s="324">
        <f t="shared" si="78"/>
        <v>0</v>
      </c>
      <c r="Z132" s="324">
        <f t="shared" si="78"/>
        <v>0</v>
      </c>
      <c r="AA132" s="324">
        <f t="shared" si="78"/>
        <v>0</v>
      </c>
      <c r="AB132" s="324">
        <f t="shared" si="78"/>
        <v>0</v>
      </c>
      <c r="AC132" s="324">
        <f t="shared" si="78"/>
        <v>0</v>
      </c>
      <c r="AD132" s="324">
        <f t="shared" si="78"/>
        <v>58460</v>
      </c>
      <c r="AE132" s="324">
        <f t="shared" si="78"/>
        <v>0</v>
      </c>
      <c r="AF132" s="324">
        <f>SUM(AF131:AF131)</f>
        <v>58460</v>
      </c>
      <c r="AG132" s="324">
        <f t="shared" si="78"/>
        <v>124.95</v>
      </c>
      <c r="AH132" s="169">
        <f t="shared" si="73"/>
        <v>2.137358877865207E-3</v>
      </c>
      <c r="AI132" s="253"/>
      <c r="AJ132" s="254">
        <f>SUM(AJ126:AJ130)</f>
        <v>2468557.6858566101</v>
      </c>
      <c r="AK132" s="184">
        <f>SUM(AK126:AK130)</f>
        <v>-519930.30907729996</v>
      </c>
      <c r="AL132" s="172" t="e">
        <f>HLOOKUP((HLOOKUP($W$1,#REF!,1,FALSE)),#REF!,#REF!,FALSE)</f>
        <v>#REF!</v>
      </c>
      <c r="AM132" s="324">
        <f>SUM(AM131:AM131)</f>
        <v>0</v>
      </c>
      <c r="AN132" s="182">
        <f t="shared" si="75"/>
        <v>0</v>
      </c>
    </row>
    <row r="133" spans="1:40" ht="34.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231"/>
      <c r="T133" s="162" t="s">
        <v>280</v>
      </c>
      <c r="U133" s="409"/>
      <c r="V133" s="162" t="s">
        <v>280</v>
      </c>
      <c r="W133" s="336">
        <f t="shared" ref="W133:AG133" si="79">W120+W130+W132</f>
        <v>4982297.8621040005</v>
      </c>
      <c r="X133" s="336">
        <f t="shared" si="79"/>
        <v>0</v>
      </c>
      <c r="Y133" s="336">
        <f t="shared" si="79"/>
        <v>0</v>
      </c>
      <c r="Z133" s="336">
        <f t="shared" si="79"/>
        <v>0</v>
      </c>
      <c r="AA133" s="336">
        <f t="shared" si="79"/>
        <v>0</v>
      </c>
      <c r="AB133" s="336">
        <f t="shared" si="79"/>
        <v>0</v>
      </c>
      <c r="AC133" s="336">
        <f t="shared" si="79"/>
        <v>0</v>
      </c>
      <c r="AD133" s="336">
        <f t="shared" si="79"/>
        <v>4982297.8621040005</v>
      </c>
      <c r="AE133" s="336">
        <f t="shared" si="79"/>
        <v>0</v>
      </c>
      <c r="AF133" s="336">
        <f>AF120+AF130+AF132</f>
        <v>4982297.8621040005</v>
      </c>
      <c r="AG133" s="336">
        <f t="shared" si="79"/>
        <v>2285053.0343144401</v>
      </c>
      <c r="AH133" s="169">
        <f t="shared" si="73"/>
        <v>0.45863436863035584</v>
      </c>
      <c r="AI133" s="253"/>
      <c r="AJ133" s="336">
        <f>AJ120+AJ130+AJ132</f>
        <v>6010443.9683561809</v>
      </c>
      <c r="AK133" s="336">
        <f>AK120+AK130+AK132</f>
        <v>-1775728.3870511197</v>
      </c>
      <c r="AL133" s="172" t="e">
        <f>HLOOKUP((HLOOKUP($W$1,#REF!,1,FALSE)),#REF!,#REF!,FALSE)</f>
        <v>#REF!</v>
      </c>
      <c r="AM133" s="336">
        <f>AM120+AM130+AM132</f>
        <v>2245229.6182440296</v>
      </c>
      <c r="AN133" s="182">
        <f t="shared" si="75"/>
        <v>0.45064138684311417</v>
      </c>
    </row>
    <row r="134" spans="1:40" ht="55.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231"/>
      <c r="T134" s="259" t="s">
        <v>124</v>
      </c>
      <c r="U134" s="409"/>
      <c r="V134" s="259" t="s">
        <v>124</v>
      </c>
      <c r="W134" s="162" t="s">
        <v>125</v>
      </c>
      <c r="X134" s="162" t="s">
        <v>126</v>
      </c>
      <c r="Y134" s="162" t="s">
        <v>127</v>
      </c>
      <c r="Z134" s="162" t="s">
        <v>128</v>
      </c>
      <c r="AA134" s="162" t="s">
        <v>129</v>
      </c>
      <c r="AB134" s="162" t="s">
        <v>130</v>
      </c>
      <c r="AC134" s="161" t="s">
        <v>131</v>
      </c>
      <c r="AD134" s="161" t="s">
        <v>132</v>
      </c>
      <c r="AE134" s="161" t="s">
        <v>133</v>
      </c>
      <c r="AF134" s="161" t="s">
        <v>134</v>
      </c>
      <c r="AG134" s="163" t="s">
        <v>0</v>
      </c>
      <c r="AH134" s="164" t="s">
        <v>135</v>
      </c>
      <c r="AI134" s="165" t="s">
        <v>136</v>
      </c>
      <c r="AJ134" s="165" t="s">
        <v>137</v>
      </c>
      <c r="AK134" s="165" t="s">
        <v>138</v>
      </c>
      <c r="AL134" s="166" t="s">
        <v>139</v>
      </c>
      <c r="AM134" s="163" t="s">
        <v>140</v>
      </c>
      <c r="AN134" s="164" t="s">
        <v>141</v>
      </c>
    </row>
    <row r="135" spans="1:40" ht="49.5" customHeight="1">
      <c r="A135" s="180"/>
      <c r="B135" s="180" t="s">
        <v>160</v>
      </c>
      <c r="C135" s="223" t="s">
        <v>161</v>
      </c>
      <c r="D135" s="244" t="s">
        <v>281</v>
      </c>
      <c r="E135" s="180" t="s">
        <v>154</v>
      </c>
      <c r="F135" s="180" t="s">
        <v>142</v>
      </c>
      <c r="G135" s="180" t="s">
        <v>142</v>
      </c>
      <c r="H135" s="180" t="s">
        <v>142</v>
      </c>
      <c r="I135" s="180" t="s">
        <v>142</v>
      </c>
      <c r="J135" s="180" t="s">
        <v>142</v>
      </c>
      <c r="K135" s="180" t="s">
        <v>142</v>
      </c>
      <c r="L135" s="180" t="s">
        <v>142</v>
      </c>
      <c r="M135" s="180" t="s">
        <v>142</v>
      </c>
      <c r="N135" s="180" t="s">
        <v>142</v>
      </c>
      <c r="O135" s="180" t="s">
        <v>142</v>
      </c>
      <c r="P135" s="180"/>
      <c r="Q135" s="180"/>
      <c r="R135" s="180" t="s">
        <v>282</v>
      </c>
      <c r="S135" s="231"/>
      <c r="T135" s="248" t="s">
        <v>283</v>
      </c>
      <c r="U135" s="250">
        <v>2023011000042</v>
      </c>
      <c r="V135" s="248" t="s">
        <v>283</v>
      </c>
      <c r="W135" s="337">
        <f>+SUMIFS('[1]SIIF 30 de Abril de 2023'!$P$4:$P$749,'[1]SIIF 30 de Abril de 2023'!$A$4:$A$749,$B135,'[1]SIIF 30 de Abril de 2023'!$B$4:$B$749,$C135,'[1]SIIF 30 de Abril de 2023'!$C$4:$C$749,$D135)/1000000</f>
        <v>4398.921824</v>
      </c>
      <c r="X135" s="332"/>
      <c r="Y135" s="332">
        <f>+SUMIFS('[1]SIIF 30 de Abril de 2023'!$R$4:$R$749,'[1]SIIF 30 de Abril de 2023'!$A$4:$A$749,$B135,'[1]SIIF 30 de Abril de 2023'!$B$4:$B$749,$C135,'[1]SIIF 30 de Abril de 2023'!$C$4:$C$749,$D135)/1000000</f>
        <v>0</v>
      </c>
      <c r="Z135" s="332"/>
      <c r="AA135" s="332">
        <f>+SUMIFS('[1]SIIF 30 de Abril de 2023'!$Q$4:$Q$749,'[1]SIIF 30 de Abril de 2023'!$A$4:$A$749,$B135,'[1]SIIF 30 de Abril de 2023'!$B$4:$B$749,$C135,'[1]SIIF 30 de Abril de 2023'!$C$4:$C$749,$D135)/1000000</f>
        <v>0</v>
      </c>
      <c r="AB135" s="332"/>
      <c r="AC135" s="332">
        <f>+AA135+AB135</f>
        <v>0</v>
      </c>
      <c r="AD135" s="332">
        <f>W135-Y135+AA135</f>
        <v>4398.921824</v>
      </c>
      <c r="AE135" s="337">
        <f>+SUMIFS('[1]SIIF 30 de Abril de 2023'!$T$4:$T$749,'[1]SIIF 30 de Abril de 2023'!$A$4:$A$749,$B135,'[1]SIIF 30 de Abril de 2023'!$B$4:$B$749,$C135,'[1]SIIF 30 de Abril de 2023'!$C$4:$C$749,$D135)/1000000</f>
        <v>0</v>
      </c>
      <c r="AF135" s="337">
        <f>AD135-AE135</f>
        <v>4398.921824</v>
      </c>
      <c r="AG135" s="337">
        <f>+SUMIFS('[1]SIIF 30 de Abril de 2023'!$W$4:$W$749,'[1]SIIF 30 de Abril de 2023'!$A$4:$A$749,$B135,'[1]SIIF 30 de Abril de 2023'!$B$4:$B$749,$C135,'[1]SIIF 30 de Abril de 2023'!$C$4:$C$749,$D135,'[1]SIIF 30 de Abril de 2023'!$D$4:$D$749,$E135,'[1]SIIF 30 de Abril de 2023'!$E$4:$E$749,$F135,'[1]SIIF 30 de Abril de 2023'!$F$4:$F$749,$G135,'[1]SIIF 30 de Abril de 2023'!$G$4:$G$749,$H135,'[1]SIIF 30 de Abril de 2023'!$H$4:$H$749,$I135,'[1]SIIF 30 de Abril de 2023'!$I$4:$I$749,$J135,'[1]SIIF 30 de Abril de 2023'!$J$4:$J$749,$K135,'[1]SIIF 30 de Abril de 2023'!$K$4:$K$749,$L135,'[1]SIIF 30 de Abril de 2023'!$L$4:$L$749,$M135,'[1]SIIF 30 de Abril de 2023'!$M$4:$M$749,$N135,'[1]SIIF 30 de Abril de 2023'!$N$4:$N$749,$O135)/1000000</f>
        <v>669.845507</v>
      </c>
      <c r="AH135" s="257">
        <f>+AG135/AD135</f>
        <v>0.15227492867579545</v>
      </c>
      <c r="AI135" s="258">
        <f>+AG135/AF135</f>
        <v>0.15227492867579545</v>
      </c>
      <c r="AJ135" s="238">
        <f>+SUMIFS('[1]Cierre Mes Anterior'!$W$4:$W$773,'[1]Cierre Mes Anterior'!$A$4:$A$773,$B135,'[1]Cierre Mes Anterior'!$B$4:$B$773,$C135,'[1]Cierre Mes Anterior'!$C$4:$C$773,$D135,'[1]Cierre Mes Anterior'!$D$4:$D$773,$E135,'[1]Cierre Mes Anterior'!$E$4:$E$773,$F135,'[1]Cierre Mes Anterior'!$F$4:$F$773,$G135,'[1]Cierre Mes Anterior'!$G$4:$G$773,$H135,'[1]Cierre Mes Anterior'!$H$4:$H$773,$I135,'[1]Cierre Mes Anterior'!$I$4:$I$773,$J135,'[1]Cierre Mes Anterior'!$J$4:$J$773,$K135,'[1]Cierre Mes Anterior'!$K$4:$K$773,$L135,'[1]Cierre Mes Anterior'!$L$4:$L$773,$M135,'[1]Cierre Mes Anterior'!$M$4:$M$773,$N135,'[1]Cierre Mes Anterior'!$N$4:$N$773,$O135)/1000000</f>
        <v>0</v>
      </c>
      <c r="AK135" s="241">
        <f>+AG135-AJ135</f>
        <v>669.845507</v>
      </c>
      <c r="AL135" s="172" t="e">
        <f>HLOOKUP((HLOOKUP($W$1,#REF!,1,FALSE)),#REF!,#REF!,FALSE)</f>
        <v>#REF!</v>
      </c>
      <c r="AM135" s="338">
        <f>+SUMIFS('[1]SIIF 30 de Abril de 2023'!$X$4:$X$749,'[1]SIIF 30 de Abril de 2023'!$A$4:$A$749,$B135,'[1]SIIF 30 de Abril de 2023'!$B$4:$B$749,$C135,'[1]SIIF 30 de Abril de 2023'!$C$4:$C$749,$D135,'[1]SIIF 30 de Abril de 2023'!$D$4:$D$749,$E135,'[1]SIIF 30 de Abril de 2023'!$E$4:$E$749,$F135,'[1]SIIF 30 de Abril de 2023'!$F$4:$F$749,$G135,'[1]SIIF 30 de Abril de 2023'!$G$4:$G$749,$H135,'[1]SIIF 30 de Abril de 2023'!$H$4:$H$749,$I135,'[1]SIIF 30 de Abril de 2023'!$I$4:$I$749,$J135,'[1]SIIF 30 de Abril de 2023'!$J$4:$J$749,$K135,'[1]SIIF 30 de Abril de 2023'!$K$4:$K$749,$L135,'[1]SIIF 30 de Abril de 2023'!$L$4:$L$749,$M135,'[1]SIIF 30 de Abril de 2023'!$M$4:$M$749,$N135,'[1]SIIF 30 de Abril de 2023'!$N$4:$N$749,$O135)/1000000</f>
        <v>81.769129329999998</v>
      </c>
      <c r="AN135" s="257">
        <f>+AM135/AD135</f>
        <v>1.8588447942829364E-2</v>
      </c>
    </row>
    <row r="136" spans="1:40" ht="49.5" customHeight="1">
      <c r="A136" s="180"/>
      <c r="B136" s="180" t="s">
        <v>160</v>
      </c>
      <c r="C136" s="223" t="s">
        <v>161</v>
      </c>
      <c r="D136" s="244" t="s">
        <v>284</v>
      </c>
      <c r="E136" s="180" t="s">
        <v>154</v>
      </c>
      <c r="F136" s="180" t="s">
        <v>142</v>
      </c>
      <c r="G136" s="180" t="s">
        <v>142</v>
      </c>
      <c r="H136" s="180" t="s">
        <v>142</v>
      </c>
      <c r="I136" s="180" t="s">
        <v>142</v>
      </c>
      <c r="J136" s="180" t="s">
        <v>142</v>
      </c>
      <c r="K136" s="180" t="s">
        <v>142</v>
      </c>
      <c r="L136" s="180" t="s">
        <v>142</v>
      </c>
      <c r="M136" s="180" t="s">
        <v>142</v>
      </c>
      <c r="N136" s="180" t="s">
        <v>142</v>
      </c>
      <c r="O136" s="180" t="s">
        <v>142</v>
      </c>
      <c r="P136" s="180"/>
      <c r="Q136" s="180"/>
      <c r="R136" s="180" t="s">
        <v>282</v>
      </c>
      <c r="S136" s="231"/>
      <c r="T136" s="265" t="s">
        <v>285</v>
      </c>
      <c r="U136" s="250" t="s">
        <v>286</v>
      </c>
      <c r="V136" s="265" t="s">
        <v>285</v>
      </c>
      <c r="W136" s="332">
        <f>+SUMIFS('[1]SIIF 30 de Abril de 2023'!$P$4:$P$749,'[1]SIIF 30 de Abril de 2023'!$A$4:$A$749,$B136,'[1]SIIF 30 de Abril de 2023'!$B$4:$B$749,$C136,'[1]SIIF 30 de Abril de 2023'!$C$4:$C$749,$D136)/1000000</f>
        <v>3667.2521769999998</v>
      </c>
      <c r="X136" s="332"/>
      <c r="Y136" s="332">
        <f>+SUMIFS('[1]SIIF 30 de Abril de 2023'!$R$4:$R$749,'[1]SIIF 30 de Abril de 2023'!$A$4:$A$749,$B136,'[1]SIIF 30 de Abril de 2023'!$B$4:$B$749,$C136,'[1]SIIF 30 de Abril de 2023'!$C$4:$C$749,$D136)/1000000</f>
        <v>0</v>
      </c>
      <c r="Z136" s="332"/>
      <c r="AA136" s="332">
        <f>+SUMIFS('[1]SIIF 30 de Abril de 2023'!$Q$4:$Q$749,'[1]SIIF 30 de Abril de 2023'!$A$4:$A$749,$B136,'[1]SIIF 30 de Abril de 2023'!$B$4:$B$749,$C136,'[1]SIIF 30 de Abril de 2023'!$C$4:$C$749,$D136)/1000000</f>
        <v>0</v>
      </c>
      <c r="AB136" s="332"/>
      <c r="AC136" s="332">
        <f>+AA136+AB136</f>
        <v>0</v>
      </c>
      <c r="AD136" s="332">
        <f>W136-Y136+AA136</f>
        <v>3667.2521769999998</v>
      </c>
      <c r="AE136" s="332">
        <f>+SUMIFS('[1]SIIF 30 de Abril de 2023'!$T$4:$T$749,'[1]SIIF 30 de Abril de 2023'!$A$4:$A$749,$B136,'[1]SIIF 30 de Abril de 2023'!$B$4:$B$749,$C136,'[1]SIIF 30 de Abril de 2023'!$C$4:$C$749,$D136)/1000000</f>
        <v>0</v>
      </c>
      <c r="AF136" s="332">
        <f>AD136-AE136</f>
        <v>3667.2521769999998</v>
      </c>
      <c r="AG136" s="332">
        <f>+SUMIFS('[1]SIIF 30 de Abril de 2023'!$W$4:$W$749,'[1]SIIF 30 de Abril de 2023'!$A$4:$A$749,$B136,'[1]SIIF 30 de Abril de 2023'!$B$4:$B$749,$C136,'[1]SIIF 30 de Abril de 2023'!$C$4:$C$749,$D136,'[1]SIIF 30 de Abril de 2023'!$D$4:$D$749,$E136,'[1]SIIF 30 de Abril de 2023'!$E$4:$E$749,$F136,'[1]SIIF 30 de Abril de 2023'!$F$4:$F$749,$G136,'[1]SIIF 30 de Abril de 2023'!$G$4:$G$749,$H136,'[1]SIIF 30 de Abril de 2023'!$H$4:$H$749,$I136,'[1]SIIF 30 de Abril de 2023'!$I$4:$I$749,$J136,'[1]SIIF 30 de Abril de 2023'!$J$4:$J$749,$K136,'[1]SIIF 30 de Abril de 2023'!$K$4:$K$749,$L136,'[1]SIIF 30 de Abril de 2023'!$L$4:$L$749,$M136,'[1]SIIF 30 de Abril de 2023'!$M$4:$M$749,$N136,'[1]SIIF 30 de Abril de 2023'!$N$4:$N$749,$O136)/1000000</f>
        <v>727.64347299999997</v>
      </c>
      <c r="AH136" s="239">
        <f>+AG136/AD136</f>
        <v>0.19841653583671728</v>
      </c>
      <c r="AI136" s="258">
        <f>+AG136/AF136</f>
        <v>0.19841653583671728</v>
      </c>
      <c r="AJ136" s="238">
        <f>+SUMIFS('[1]Cierre Mes Anterior'!$W$4:$W$773,'[1]Cierre Mes Anterior'!$A$4:$A$773,$B136,'[1]Cierre Mes Anterior'!$B$4:$B$773,$C136,'[1]Cierre Mes Anterior'!$C$4:$C$773,$D136,'[1]Cierre Mes Anterior'!$D$4:$D$773,$E136,'[1]Cierre Mes Anterior'!$E$4:$E$773,$F136,'[1]Cierre Mes Anterior'!$F$4:$F$773,$G136,'[1]Cierre Mes Anterior'!$G$4:$G$773,$H136,'[1]Cierre Mes Anterior'!$H$4:$H$773,$I136,'[1]Cierre Mes Anterior'!$I$4:$I$773,$J136,'[1]Cierre Mes Anterior'!$J$4:$J$773,$K136,'[1]Cierre Mes Anterior'!$K$4:$K$773,$L136,'[1]Cierre Mes Anterior'!$L$4:$L$773,$M136,'[1]Cierre Mes Anterior'!$M$4:$M$773,$N136,'[1]Cierre Mes Anterior'!$N$4:$N$773,$O136)/1000000</f>
        <v>3488.8155015000002</v>
      </c>
      <c r="AK136" s="241">
        <f>+AG136-AJ136</f>
        <v>-2761.1720285000001</v>
      </c>
      <c r="AL136" s="172" t="e">
        <f>HLOOKUP((HLOOKUP($W$1,#REF!,1,FALSE)),#REF!,#REF!,FALSE)</f>
        <v>#REF!</v>
      </c>
      <c r="AM136" s="334">
        <f>+SUMIFS('[1]SIIF 30 de Abril de 2023'!$X$4:$X$749,'[1]SIIF 30 de Abril de 2023'!$A$4:$A$749,$B136,'[1]SIIF 30 de Abril de 2023'!$B$4:$B$749,$C136,'[1]SIIF 30 de Abril de 2023'!$C$4:$C$749,$D136,'[1]SIIF 30 de Abril de 2023'!$D$4:$D$749,$E136,'[1]SIIF 30 de Abril de 2023'!$E$4:$E$749,$F136,'[1]SIIF 30 de Abril de 2023'!$F$4:$F$749,$G136,'[1]SIIF 30 de Abril de 2023'!$G$4:$G$749,$H136,'[1]SIIF 30 de Abril de 2023'!$H$4:$H$749,$I136,'[1]SIIF 30 de Abril de 2023'!$I$4:$I$749,$J136,'[1]SIIF 30 de Abril de 2023'!$J$4:$J$749,$K136,'[1]SIIF 30 de Abril de 2023'!$K$4:$K$749,$L136,'[1]SIIF 30 de Abril de 2023'!$L$4:$L$749,$M136,'[1]SIIF 30 de Abril de 2023'!$M$4:$M$749,$N136,'[1]SIIF 30 de Abril de 2023'!$N$4:$N$749,$O136)/1000000</f>
        <v>85.285010329999992</v>
      </c>
      <c r="AN136" s="239">
        <f>+AM136/AD136</f>
        <v>2.32558346723152E-2</v>
      </c>
    </row>
    <row r="137" spans="1:40" ht="49.5" customHeight="1">
      <c r="A137" s="180"/>
      <c r="B137" s="180" t="s">
        <v>160</v>
      </c>
      <c r="C137" s="223" t="s">
        <v>161</v>
      </c>
      <c r="D137" s="244" t="s">
        <v>287</v>
      </c>
      <c r="E137" s="180" t="s">
        <v>154</v>
      </c>
      <c r="F137" s="180" t="s">
        <v>142</v>
      </c>
      <c r="G137" s="180" t="s">
        <v>142</v>
      </c>
      <c r="H137" s="180" t="s">
        <v>142</v>
      </c>
      <c r="I137" s="180" t="s">
        <v>142</v>
      </c>
      <c r="J137" s="180" t="s">
        <v>142</v>
      </c>
      <c r="K137" s="180" t="s">
        <v>142</v>
      </c>
      <c r="L137" s="180" t="s">
        <v>142</v>
      </c>
      <c r="M137" s="180" t="s">
        <v>142</v>
      </c>
      <c r="N137" s="180" t="s">
        <v>142</v>
      </c>
      <c r="O137" s="180" t="s">
        <v>142</v>
      </c>
      <c r="P137" s="180"/>
      <c r="Q137" s="180"/>
      <c r="R137" s="180" t="s">
        <v>282</v>
      </c>
      <c r="S137" s="231"/>
      <c r="T137" s="265" t="s">
        <v>288</v>
      </c>
      <c r="U137" s="250">
        <v>2021011000107</v>
      </c>
      <c r="V137" s="265" t="s">
        <v>288</v>
      </c>
      <c r="W137" s="332">
        <f>+SUMIFS('[1]SIIF 30 de Abril de 2023'!$P$4:$P$749,'[1]SIIF 30 de Abril de 2023'!$A$4:$A$749,$B137,'[1]SIIF 30 de Abril de 2023'!$B$4:$B$749,$C137,'[1]SIIF 30 de Abril de 2023'!$C$4:$C$749,$D137)/1000000</f>
        <v>5670.907467</v>
      </c>
      <c r="X137" s="332"/>
      <c r="Y137" s="332">
        <f>+SUMIFS('[1]SIIF 30 de Abril de 2023'!$R$4:$R$749,'[1]SIIF 30 de Abril de 2023'!$A$4:$A$749,$B137,'[1]SIIF 30 de Abril de 2023'!$B$4:$B$749,$C137,'[1]SIIF 30 de Abril de 2023'!$C$4:$C$749,$D137)/1000000</f>
        <v>0</v>
      </c>
      <c r="Z137" s="332"/>
      <c r="AA137" s="332">
        <f>+SUMIFS('[1]SIIF 30 de Abril de 2023'!$Q$4:$Q$749,'[1]SIIF 30 de Abril de 2023'!$A$4:$A$749,$B137,'[1]SIIF 30 de Abril de 2023'!$B$4:$B$749,$C137,'[1]SIIF 30 de Abril de 2023'!$C$4:$C$749,$D137)/1000000</f>
        <v>0</v>
      </c>
      <c r="AB137" s="332"/>
      <c r="AC137" s="332">
        <f>+AA137+AB137</f>
        <v>0</v>
      </c>
      <c r="AD137" s="332">
        <f>W137-Y137+AA137</f>
        <v>5670.907467</v>
      </c>
      <c r="AE137" s="332">
        <f>+SUMIFS('[1]SIIF 30 de Abril de 2023'!$T$4:$T$749,'[1]SIIF 30 de Abril de 2023'!$A$4:$A$749,$B137,'[1]SIIF 30 de Abril de 2023'!$B$4:$B$749,$C137,'[1]SIIF 30 de Abril de 2023'!$C$4:$C$749,$D137)/1000000</f>
        <v>0</v>
      </c>
      <c r="AF137" s="332">
        <f>AD137-AE137</f>
        <v>5670.907467</v>
      </c>
      <c r="AG137" s="332">
        <f>+SUMIFS('[1]SIIF 30 de Abril de 2023'!$W$4:$W$749,'[1]SIIF 30 de Abril de 2023'!$A$4:$A$749,$B137,'[1]SIIF 30 de Abril de 2023'!$B$4:$B$749,$C137,'[1]SIIF 30 de Abril de 2023'!$C$4:$C$749,$D137,'[1]SIIF 30 de Abril de 2023'!$D$4:$D$749,$E137,'[1]SIIF 30 de Abril de 2023'!$E$4:$E$749,$F137,'[1]SIIF 30 de Abril de 2023'!$F$4:$F$749,$G137,'[1]SIIF 30 de Abril de 2023'!$G$4:$G$749,$H137,'[1]SIIF 30 de Abril de 2023'!$H$4:$H$749,$I137,'[1]SIIF 30 de Abril de 2023'!$I$4:$I$749,$J137,'[1]SIIF 30 de Abril de 2023'!$J$4:$J$749,$K137,'[1]SIIF 30 de Abril de 2023'!$K$4:$K$749,$L137,'[1]SIIF 30 de Abril de 2023'!$L$4:$L$749,$M137,'[1]SIIF 30 de Abril de 2023'!$M$4:$M$749,$N137,'[1]SIIF 30 de Abril de 2023'!$N$4:$N$749,$O137)/1000000</f>
        <v>614.70254299999999</v>
      </c>
      <c r="AH137" s="239">
        <f>+AG137/AD137</f>
        <v>0.1083957984814708</v>
      </c>
      <c r="AI137" s="258">
        <f>+AG137/AF137</f>
        <v>0.1083957984814708</v>
      </c>
      <c r="AJ137" s="238">
        <f>+SUMIFS('[1]Cierre Mes Anterior'!$W$4:$W$773,'[1]Cierre Mes Anterior'!$A$4:$A$773,$B137,'[1]Cierre Mes Anterior'!$B$4:$B$773,$C137,'[1]Cierre Mes Anterior'!$C$4:$C$773,$D137,'[1]Cierre Mes Anterior'!$D$4:$D$773,$E137,'[1]Cierre Mes Anterior'!$E$4:$E$773,$F137,'[1]Cierre Mes Anterior'!$F$4:$F$773,$G137,'[1]Cierre Mes Anterior'!$G$4:$G$773,$H137,'[1]Cierre Mes Anterior'!$H$4:$H$773,$I137,'[1]Cierre Mes Anterior'!$I$4:$I$773,$J137,'[1]Cierre Mes Anterior'!$J$4:$J$773,$K137,'[1]Cierre Mes Anterior'!$K$4:$K$773,$L137,'[1]Cierre Mes Anterior'!$L$4:$L$773,$M137,'[1]Cierre Mes Anterior'!$M$4:$M$773,$N137,'[1]Cierre Mes Anterior'!$N$4:$N$773,$O137)/1000000</f>
        <v>2525.7840926700001</v>
      </c>
      <c r="AK137" s="241">
        <f>+AG137-AJ137</f>
        <v>-1911.0815496700002</v>
      </c>
      <c r="AL137" s="172" t="e">
        <f>HLOOKUP((HLOOKUP($W$1,#REF!,1,FALSE)),#REF!,#REF!,FALSE)</f>
        <v>#REF!</v>
      </c>
      <c r="AM137" s="334">
        <f>+SUMIFS('[1]SIIF 30 de Abril de 2023'!$X$4:$X$749,'[1]SIIF 30 de Abril de 2023'!$A$4:$A$749,$B137,'[1]SIIF 30 de Abril de 2023'!$B$4:$B$749,$C137,'[1]SIIF 30 de Abril de 2023'!$C$4:$C$749,$D137,'[1]SIIF 30 de Abril de 2023'!$D$4:$D$749,$E137,'[1]SIIF 30 de Abril de 2023'!$E$4:$E$749,$F137,'[1]SIIF 30 de Abril de 2023'!$F$4:$F$749,$G137,'[1]SIIF 30 de Abril de 2023'!$G$4:$G$749,$H137,'[1]SIIF 30 de Abril de 2023'!$H$4:$H$749,$I137,'[1]SIIF 30 de Abril de 2023'!$I$4:$I$749,$J137,'[1]SIIF 30 de Abril de 2023'!$J$4:$J$749,$K137,'[1]SIIF 30 de Abril de 2023'!$K$4:$K$749,$L137,'[1]SIIF 30 de Abril de 2023'!$L$4:$L$749,$M137,'[1]SIIF 30 de Abril de 2023'!$M$4:$M$749,$N137,'[1]SIIF 30 de Abril de 2023'!$N$4:$N$749,$O137)/1000000</f>
        <v>76.266812999999999</v>
      </c>
      <c r="AN137" s="239">
        <f>+AM137/AD137</f>
        <v>1.344878459819877E-2</v>
      </c>
    </row>
    <row r="138" spans="1:40" ht="34.5" customHeight="1">
      <c r="A138" s="180"/>
      <c r="B138" s="180"/>
      <c r="C138" s="180"/>
      <c r="D138" s="24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231"/>
      <c r="T138" s="267" t="s">
        <v>289</v>
      </c>
      <c r="U138" s="419"/>
      <c r="V138" s="267" t="s">
        <v>289</v>
      </c>
      <c r="W138" s="324">
        <f>+SUM(W135:W137)</f>
        <v>13737.081468</v>
      </c>
      <c r="X138" s="324">
        <f t="shared" ref="X138:AE138" si="80">+SUM(X135:X137)</f>
        <v>0</v>
      </c>
      <c r="Y138" s="324">
        <f t="shared" si="80"/>
        <v>0</v>
      </c>
      <c r="Z138" s="324">
        <f t="shared" si="80"/>
        <v>0</v>
      </c>
      <c r="AA138" s="324">
        <f t="shared" si="80"/>
        <v>0</v>
      </c>
      <c r="AB138" s="324">
        <f t="shared" si="80"/>
        <v>0</v>
      </c>
      <c r="AC138" s="324">
        <f t="shared" si="80"/>
        <v>0</v>
      </c>
      <c r="AD138" s="324">
        <f t="shared" si="80"/>
        <v>13737.081468</v>
      </c>
      <c r="AE138" s="324">
        <f t="shared" si="80"/>
        <v>0</v>
      </c>
      <c r="AF138" s="324">
        <f>+SUM(AF135:AF137)</f>
        <v>13737.081468</v>
      </c>
      <c r="AG138" s="324">
        <f>+SUM(AG135:AG137)</f>
        <v>2012.191523</v>
      </c>
      <c r="AH138" s="169">
        <f>+AG138/AD138</f>
        <v>0.14647882286257982</v>
      </c>
      <c r="AI138" s="247">
        <f>+AG138/AF138</f>
        <v>0.14647882286257982</v>
      </c>
      <c r="AJ138" s="184">
        <f>+SUM(AJ135:AJ136)</f>
        <v>3488.8155015000002</v>
      </c>
      <c r="AK138" s="184">
        <f>+SUM(AK135:AK136)</f>
        <v>-2091.3265215000001</v>
      </c>
      <c r="AL138" s="172" t="e">
        <f>HLOOKUP((HLOOKUP($W$1,#REF!,1,FALSE)),#REF!,#REF!,FALSE)</f>
        <v>#REF!</v>
      </c>
      <c r="AM138" s="324">
        <f>+SUM(AM135:AM137)</f>
        <v>243.32095265999999</v>
      </c>
      <c r="AN138" s="182">
        <f>+AM138/AD138</f>
        <v>1.7712710900550946E-2</v>
      </c>
    </row>
    <row r="139" spans="1:40" ht="34.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231"/>
      <c r="T139" s="259" t="s">
        <v>124</v>
      </c>
      <c r="U139" s="418"/>
      <c r="V139" s="259" t="s">
        <v>124</v>
      </c>
      <c r="W139" s="162" t="s">
        <v>125</v>
      </c>
      <c r="X139" s="162" t="s">
        <v>126</v>
      </c>
      <c r="Y139" s="162" t="s">
        <v>127</v>
      </c>
      <c r="Z139" s="162" t="s">
        <v>128</v>
      </c>
      <c r="AA139" s="162" t="s">
        <v>129</v>
      </c>
      <c r="AB139" s="162" t="s">
        <v>130</v>
      </c>
      <c r="AC139" s="161" t="s">
        <v>131</v>
      </c>
      <c r="AD139" s="161" t="s">
        <v>132</v>
      </c>
      <c r="AE139" s="161" t="s">
        <v>133</v>
      </c>
      <c r="AF139" s="161" t="s">
        <v>134</v>
      </c>
      <c r="AG139" s="163" t="s">
        <v>0</v>
      </c>
      <c r="AH139" s="164" t="s">
        <v>135</v>
      </c>
      <c r="AI139" s="165" t="s">
        <v>136</v>
      </c>
      <c r="AJ139" s="165" t="s">
        <v>137</v>
      </c>
      <c r="AK139" s="165" t="s">
        <v>138</v>
      </c>
      <c r="AL139" s="166" t="s">
        <v>139</v>
      </c>
      <c r="AM139" s="163" t="s">
        <v>140</v>
      </c>
      <c r="AN139" s="164" t="s">
        <v>141</v>
      </c>
    </row>
    <row r="140" spans="1:40" ht="55.5" customHeight="1">
      <c r="A140" s="180"/>
      <c r="B140" s="180" t="s">
        <v>160</v>
      </c>
      <c r="C140" s="223" t="s">
        <v>161</v>
      </c>
      <c r="D140" s="244" t="s">
        <v>290</v>
      </c>
      <c r="E140" s="180" t="s">
        <v>154</v>
      </c>
      <c r="F140" s="180" t="s">
        <v>142</v>
      </c>
      <c r="G140" s="180" t="s">
        <v>142</v>
      </c>
      <c r="H140" s="180" t="s">
        <v>142</v>
      </c>
      <c r="I140" s="180" t="s">
        <v>142</v>
      </c>
      <c r="J140" s="180" t="s">
        <v>142</v>
      </c>
      <c r="K140" s="180" t="s">
        <v>142</v>
      </c>
      <c r="L140" s="180" t="s">
        <v>142</v>
      </c>
      <c r="M140" s="180" t="s">
        <v>142</v>
      </c>
      <c r="N140" s="180" t="s">
        <v>142</v>
      </c>
      <c r="O140" s="180" t="s">
        <v>142</v>
      </c>
      <c r="P140" s="180"/>
      <c r="Q140" s="180"/>
      <c r="R140" s="180"/>
      <c r="S140" s="231"/>
      <c r="T140" s="265" t="s">
        <v>291</v>
      </c>
      <c r="U140" s="235">
        <v>2023011000018</v>
      </c>
      <c r="V140" s="265" t="s">
        <v>291</v>
      </c>
      <c r="W140" s="332">
        <f>+SUMIFS('[1]SIIF 30 de Abril de 2023'!$P$4:$P$749,'[1]SIIF 30 de Abril de 2023'!$A$4:$A$749,$B140,'[1]SIIF 30 de Abril de 2023'!$B$4:$B$749,$C140,'[1]SIIF 30 de Abril de 2023'!$C$4:$C$749,$D140)/1000000</f>
        <v>7366</v>
      </c>
      <c r="X140" s="332"/>
      <c r="Y140" s="332">
        <f>+SUMIFS('[1]SIIF 30 de Abril de 2023'!$R$4:$R$749,'[1]SIIF 30 de Abril de 2023'!$A$4:$A$749,$B140,'[1]SIIF 30 de Abril de 2023'!$B$4:$B$749,$C140,'[1]SIIF 30 de Abril de 2023'!$C$4:$C$749,#REF!)/1000000</f>
        <v>0</v>
      </c>
      <c r="Z140" s="332"/>
      <c r="AA140" s="332">
        <f>+SUMIFS('[1]SIIF 30 de Abril de 2023'!$Q$4:$Q$749,'[1]SIIF 30 de Abril de 2023'!$A$4:$A$749,$B140,'[1]SIIF 30 de Abril de 2023'!$B$4:$B$749,$C140,'[1]SIIF 30 de Abril de 2023'!$C$4:$C$749,#REF!)/1000000</f>
        <v>0</v>
      </c>
      <c r="AB140" s="332"/>
      <c r="AC140" s="332"/>
      <c r="AD140" s="332">
        <f>W140-Y140+AA140</f>
        <v>7366</v>
      </c>
      <c r="AE140" s="332">
        <f>+SUMIFS('[1]SIIF 30 de Abril de 2023'!$T$4:$T$749,'[1]SIIF 30 de Abril de 2023'!$A$4:$A$749,$B140,'[1]SIIF 30 de Abril de 2023'!$B$4:$B$749,$C140,'[1]SIIF 30 de Abril de 2023'!$C$4:$C$749,#REF!)/1000000</f>
        <v>0</v>
      </c>
      <c r="AF140" s="332">
        <f>AD140-AE140</f>
        <v>7366</v>
      </c>
      <c r="AG140" s="332">
        <f>+SUMIFS('[1]SIIF 30 de Abril de 2023'!$W$4:$W$749,'[1]SIIF 30 de Abril de 2023'!$A$4:$A$749,$B140,'[1]SIIF 30 de Abril de 2023'!$B$4:$B$749,$C140,'[1]SIIF 30 de Abril de 2023'!$C$4:$C$749,$D140,'[1]SIIF 30 de Abril de 2023'!$D$4:$D$749,$E140,'[1]SIIF 30 de Abril de 2023'!$E$4:$E$749,$F140,'[1]SIIF 30 de Abril de 2023'!$F$4:$F$749,$G140,'[1]SIIF 30 de Abril de 2023'!$G$4:$G$749,$H140,'[1]SIIF 30 de Abril de 2023'!$H$4:$H$749,$I140,'[1]SIIF 30 de Abril de 2023'!$I$4:$I$749,$J140,'[1]SIIF 30 de Abril de 2023'!$J$4:$J$749,$K140,'[1]SIIF 30 de Abril de 2023'!$K$4:$K$749,$L140,'[1]SIIF 30 de Abril de 2023'!$L$4:$L$749,$M140,'[1]SIIF 30 de Abril de 2023'!$M$4:$M$749,$N140,'[1]SIIF 30 de Abril de 2023'!$N$4:$N$749,$O140)/1000000</f>
        <v>670.23740699999996</v>
      </c>
      <c r="AH140" s="239">
        <f>+AG140/AD140</f>
        <v>9.0990687890306815E-2</v>
      </c>
      <c r="AI140" s="240">
        <f>+AG140/AF140</f>
        <v>9.0990687890306815E-2</v>
      </c>
      <c r="AJ140" s="238">
        <f>+SUMIFS('[1]Cierre Mes Anterior'!$W$4:$W$773,'[1]Cierre Mes Anterior'!$A$4:$A$773,$B140,'[1]Cierre Mes Anterior'!$B$4:$B$773,$C140,'[1]Cierre Mes Anterior'!$C$4:$C$773,#REF!,'[1]Cierre Mes Anterior'!$D$4:$D$773,$E140,'[1]Cierre Mes Anterior'!$E$4:$E$773,$F140,'[1]Cierre Mes Anterior'!$F$4:$F$773,$G140,'[1]Cierre Mes Anterior'!$G$4:$G$773,$H140,'[1]Cierre Mes Anterior'!$H$4:$H$773,$I140,'[1]Cierre Mes Anterior'!$I$4:$I$773,$J140,'[1]Cierre Mes Anterior'!$J$4:$J$773,$K140,'[1]Cierre Mes Anterior'!$K$4:$K$773,$L140,'[1]Cierre Mes Anterior'!$L$4:$L$773,$M140,'[1]Cierre Mes Anterior'!$M$4:$M$773,$N140,'[1]Cierre Mes Anterior'!$N$4:$N$773,$O140)/1000000</f>
        <v>0</v>
      </c>
      <c r="AK140" s="241"/>
      <c r="AL140" s="172" t="e">
        <f>HLOOKUP((HLOOKUP($W$1,#REF!,1,FALSE)),#REF!,#REF!,FALSE)</f>
        <v>#REF!</v>
      </c>
      <c r="AM140" s="334">
        <f>+SUMIFS('[1]SIIF 30 de Abril de 2023'!$X$4:$X$749,'[1]SIIF 30 de Abril de 2023'!$A$4:$A$749,$B140,'[1]SIIF 30 de Abril de 2023'!$B$4:$B$749,$C140,'[1]SIIF 30 de Abril de 2023'!$C$4:$C$749,$D140,'[1]SIIF 30 de Abril de 2023'!$D$4:$D$749,$E140,'[1]SIIF 30 de Abril de 2023'!$E$4:$E$749,$F140,'[1]SIIF 30 de Abril de 2023'!$F$4:$F$749,$G140,'[1]SIIF 30 de Abril de 2023'!$G$4:$G$749,$H140,'[1]SIIF 30 de Abril de 2023'!$H$4:$H$749,$I140,'[1]SIIF 30 de Abril de 2023'!$I$4:$I$749,$J140,'[1]SIIF 30 de Abril de 2023'!$J$4:$J$749,$K140,'[1]SIIF 30 de Abril de 2023'!$K$4:$K$749,$L140,'[1]SIIF 30 de Abril de 2023'!$L$4:$L$749,$M140,'[1]SIIF 30 de Abril de 2023'!$M$4:$M$749,$N140,'[1]SIIF 30 de Abril de 2023'!$N$4:$N$749,$O140)/1000000</f>
        <v>61.949441</v>
      </c>
      <c r="AN140" s="239">
        <f>+AM140/AD140</f>
        <v>8.410187483030138E-3</v>
      </c>
    </row>
    <row r="141" spans="1:40" ht="34.5" customHeight="1">
      <c r="A141" s="180"/>
      <c r="B141" s="180"/>
      <c r="C141" s="180"/>
      <c r="D141" s="24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231"/>
      <c r="T141" s="162" t="s">
        <v>292</v>
      </c>
      <c r="U141" s="409"/>
      <c r="V141" s="162" t="s">
        <v>292</v>
      </c>
      <c r="W141" s="324">
        <f>SUM(W140)</f>
        <v>7366</v>
      </c>
      <c r="X141" s="324">
        <f>+SUM(X140:X140)</f>
        <v>0</v>
      </c>
      <c r="Y141" s="324">
        <f>+SUM(Y140:Y140)</f>
        <v>0</v>
      </c>
      <c r="Z141" s="324"/>
      <c r="AA141" s="324">
        <f>+SUM(AA140:AA140)</f>
        <v>0</v>
      </c>
      <c r="AB141" s="324">
        <f>+SUM(AB140:AB140)</f>
        <v>0</v>
      </c>
      <c r="AC141" s="324">
        <f>+SUM(AC140:AC140)</f>
        <v>0</v>
      </c>
      <c r="AD141" s="324">
        <f>+SUM(AD140:AD140)</f>
        <v>7366</v>
      </c>
      <c r="AE141" s="324">
        <f>+SUM(AE140:AE140)</f>
        <v>0</v>
      </c>
      <c r="AF141" s="324">
        <f>+AF140</f>
        <v>7366</v>
      </c>
      <c r="AG141" s="324">
        <f>SUM(AG140:AG140)</f>
        <v>670.23740699999996</v>
      </c>
      <c r="AH141" s="169">
        <f>+AG141/AD141</f>
        <v>9.0990687890306815E-2</v>
      </c>
      <c r="AI141" s="246">
        <f>+AG141/AF141</f>
        <v>9.0990687890306815E-2</v>
      </c>
      <c r="AJ141" s="184">
        <f>+AJ140</f>
        <v>0</v>
      </c>
      <c r="AK141" s="184" t="e">
        <f>SUM(#REF!)</f>
        <v>#REF!</v>
      </c>
      <c r="AL141" s="172" t="e">
        <f>HLOOKUP((HLOOKUP($W$1,#REF!,1,FALSE)),#REF!,#REF!,FALSE)</f>
        <v>#REF!</v>
      </c>
      <c r="AM141" s="324">
        <f>SUM(AM140:AM140)</f>
        <v>61.949441</v>
      </c>
      <c r="AN141" s="182">
        <f>+AM141/AD141</f>
        <v>8.410187483030138E-3</v>
      </c>
    </row>
    <row r="142" spans="1:40" ht="34.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231"/>
      <c r="T142" s="259" t="s">
        <v>124</v>
      </c>
      <c r="U142" s="418"/>
      <c r="V142" s="259" t="s">
        <v>124</v>
      </c>
      <c r="W142" s="162" t="s">
        <v>125</v>
      </c>
      <c r="X142" s="162" t="s">
        <v>126</v>
      </c>
      <c r="Y142" s="162" t="s">
        <v>127</v>
      </c>
      <c r="Z142" s="162" t="s">
        <v>128</v>
      </c>
      <c r="AA142" s="162" t="s">
        <v>129</v>
      </c>
      <c r="AB142" s="162" t="s">
        <v>130</v>
      </c>
      <c r="AC142" s="161" t="s">
        <v>131</v>
      </c>
      <c r="AD142" s="161" t="s">
        <v>132</v>
      </c>
      <c r="AE142" s="161" t="s">
        <v>133</v>
      </c>
      <c r="AF142" s="161" t="s">
        <v>134</v>
      </c>
      <c r="AG142" s="163" t="s">
        <v>0</v>
      </c>
      <c r="AH142" s="164" t="s">
        <v>135</v>
      </c>
      <c r="AI142" s="165" t="s">
        <v>136</v>
      </c>
      <c r="AJ142" s="165" t="s">
        <v>137</v>
      </c>
      <c r="AK142" s="165" t="s">
        <v>138</v>
      </c>
      <c r="AL142" s="166" t="s">
        <v>139</v>
      </c>
      <c r="AM142" s="163" t="s">
        <v>140</v>
      </c>
      <c r="AN142" s="164" t="s">
        <v>141</v>
      </c>
    </row>
    <row r="143" spans="1:40" ht="51.75" customHeight="1">
      <c r="A143" s="180"/>
      <c r="B143" s="180" t="s">
        <v>160</v>
      </c>
      <c r="C143" s="223" t="s">
        <v>161</v>
      </c>
      <c r="D143" s="244" t="s">
        <v>293</v>
      </c>
      <c r="E143" s="180" t="s">
        <v>154</v>
      </c>
      <c r="F143" s="180" t="s">
        <v>142</v>
      </c>
      <c r="G143" s="180" t="s">
        <v>142</v>
      </c>
      <c r="H143" s="180" t="s">
        <v>142</v>
      </c>
      <c r="I143" s="180" t="s">
        <v>142</v>
      </c>
      <c r="J143" s="180" t="s">
        <v>142</v>
      </c>
      <c r="K143" s="180" t="s">
        <v>142</v>
      </c>
      <c r="L143" s="180" t="s">
        <v>142</v>
      </c>
      <c r="M143" s="180" t="s">
        <v>142</v>
      </c>
      <c r="N143" s="180" t="s">
        <v>142</v>
      </c>
      <c r="O143" s="180" t="s">
        <v>142</v>
      </c>
      <c r="P143" s="180"/>
      <c r="Q143" s="180"/>
      <c r="R143" s="180" t="s">
        <v>225</v>
      </c>
      <c r="S143" s="231"/>
      <c r="T143" s="245" t="s">
        <v>294</v>
      </c>
      <c r="U143" s="235">
        <v>2023011000038</v>
      </c>
      <c r="V143" s="245" t="s">
        <v>294</v>
      </c>
      <c r="W143" s="331">
        <f>+SUMIFS('[1]SIIF 30 de Abril de 2023'!$P$4:$P$749,'[1]SIIF 30 de Abril de 2023'!$A$4:$A$749,$B143,'[1]SIIF 30 de Abril de 2023'!$B$4:$B$749,$C143,'[1]SIIF 30 de Abril de 2023'!$C$4:$C$749,$D143)/1000000</f>
        <v>8363.4</v>
      </c>
      <c r="X143" s="332">
        <v>0</v>
      </c>
      <c r="Y143" s="332">
        <f>+SUMIFS('[1]SIIF 30 de Abril de 2023'!$R$4:$R$749,'[1]SIIF 30 de Abril de 2023'!$A$4:$A$749,$B143,'[1]SIIF 30 de Abril de 2023'!$B$4:$B$749,$C143,'[1]SIIF 30 de Abril de 2023'!$C$4:$C$749,$D143)/1000000</f>
        <v>0</v>
      </c>
      <c r="Z143" s="332"/>
      <c r="AA143" s="332">
        <f>+SUMIFS('[1]SIIF 30 de Abril de 2023'!$Q$4:$Q$749,'[1]SIIF 30 de Abril de 2023'!$A$4:$A$749,$B143,'[1]SIIF 30 de Abril de 2023'!$B$4:$B$749,$C143,'[1]SIIF 30 de Abril de 2023'!$C$4:$C$749,$D143)/1000000</f>
        <v>0</v>
      </c>
      <c r="AB143" s="332"/>
      <c r="AC143" s="332">
        <f>+AA143+AB143</f>
        <v>0</v>
      </c>
      <c r="AD143" s="332">
        <f>W143-Y143+AA143</f>
        <v>8363.4</v>
      </c>
      <c r="AE143" s="332">
        <f>+SUMIFS('[1]SIIF 30 de Abril de 2023'!$T$4:$T$749,'[1]SIIF 30 de Abril de 2023'!$A$4:$A$749,$B143,'[1]SIIF 30 de Abril de 2023'!$B$4:$B$749,$C143,'[1]SIIF 30 de Abril de 2023'!$C$4:$C$749,$D143)/1000000</f>
        <v>0</v>
      </c>
      <c r="AF143" s="332">
        <f>AD143-AE143</f>
        <v>8363.4</v>
      </c>
      <c r="AG143" s="331">
        <f>+SUMIFS('[1]SIIF 30 de Abril de 2023'!$W$4:$W$749,'[1]SIIF 30 de Abril de 2023'!$A$4:$A$749,$B143,'[1]SIIF 30 de Abril de 2023'!$B$4:$B$749,$C143,'[1]SIIF 30 de Abril de 2023'!$C$4:$C$749,$D143,'[1]SIIF 30 de Abril de 2023'!$D$4:$D$749,$E143,'[1]SIIF 30 de Abril de 2023'!$E$4:$E$749,$F143,'[1]SIIF 30 de Abril de 2023'!$F$4:$F$749,$G143,'[1]SIIF 30 de Abril de 2023'!$G$4:$G$749,$H143,'[1]SIIF 30 de Abril de 2023'!$H$4:$H$749,$I143,'[1]SIIF 30 de Abril de 2023'!$I$4:$I$749,$J143,'[1]SIIF 30 de Abril de 2023'!$J$4:$J$749,$K143,'[1]SIIF 30 de Abril de 2023'!$K$4:$K$749,$L143,'[1]SIIF 30 de Abril de 2023'!$L$4:$L$749,$M143,'[1]SIIF 30 de Abril de 2023'!$M$4:$M$749,$N143,'[1]SIIF 30 de Abril de 2023'!$N$4:$N$749,$O143)/1000000</f>
        <v>373.29000400000001</v>
      </c>
      <c r="AH143" s="239">
        <f>+AG143/AD143</f>
        <v>4.4633761867183208E-2</v>
      </c>
      <c r="AI143" s="240">
        <f>+AG143/AF143</f>
        <v>4.4633761867183208E-2</v>
      </c>
      <c r="AJ143" s="238">
        <f>+SUMIFS('[1]Cierre Mes Anterior'!$W$4:$W$773,'[1]Cierre Mes Anterior'!$A$4:$A$773,$B143,'[1]Cierre Mes Anterior'!$B$4:$B$773,$C143,'[1]Cierre Mes Anterior'!$C$4:$C$773,$D143,'[1]Cierre Mes Anterior'!$D$4:$D$773,$E143,'[1]Cierre Mes Anterior'!$E$4:$E$773,$F143,'[1]Cierre Mes Anterior'!$F$4:$F$773,$G143,'[1]Cierre Mes Anterior'!$G$4:$G$773,$H143,'[1]Cierre Mes Anterior'!$H$4:$H$773,$I143,'[1]Cierre Mes Anterior'!$I$4:$I$773,$J143,'[1]Cierre Mes Anterior'!$J$4:$J$773,$K143,'[1]Cierre Mes Anterior'!$K$4:$K$773,$L143,'[1]Cierre Mes Anterior'!$L$4:$L$773,$M143,'[1]Cierre Mes Anterior'!$M$4:$M$773,$N143,'[1]Cierre Mes Anterior'!$N$4:$N$773,$O143)/1000000</f>
        <v>0</v>
      </c>
      <c r="AK143" s="241">
        <f>+AG143-AJ143</f>
        <v>373.29000400000001</v>
      </c>
      <c r="AL143" s="268" t="e">
        <f>HLOOKUP((HLOOKUP($W$1,#REF!,1,FALSE)),#REF!,#REF!,FALSE)</f>
        <v>#REF!</v>
      </c>
      <c r="AM143" s="339">
        <f>+SUMIFS('[1]SIIF 30 de Abril de 2023'!$X$4:$X$749,'[1]SIIF 30 de Abril de 2023'!$A$4:$A$749,$B143,'[1]SIIF 30 de Abril de 2023'!$B$4:$B$749,$C143,'[1]SIIF 30 de Abril de 2023'!$C$4:$C$749,$D143,'[1]SIIF 30 de Abril de 2023'!$D$4:$D$749,$E143,'[1]SIIF 30 de Abril de 2023'!$E$4:$E$749,$F143,'[1]SIIF 30 de Abril de 2023'!$F$4:$F$749,$G143,'[1]SIIF 30 de Abril de 2023'!$G$4:$G$749,$H143,'[1]SIIF 30 de Abril de 2023'!$H$4:$H$749,$I143,'[1]SIIF 30 de Abril de 2023'!$I$4:$I$749,$J143,'[1]SIIF 30 de Abril de 2023'!$J$4:$J$749,$K143,'[1]SIIF 30 de Abril de 2023'!$K$4:$K$749,$L143,'[1]SIIF 30 de Abril de 2023'!$L$4:$L$749,$M143,'[1]SIIF 30 de Abril de 2023'!$M$4:$M$749,$N143,'[1]SIIF 30 de Abril de 2023'!$N$4:$N$749,$O143)/1000000</f>
        <v>83.786586</v>
      </c>
      <c r="AN143" s="239">
        <f>+AM143/AD143</f>
        <v>1.0018244493866131E-2</v>
      </c>
    </row>
    <row r="144" spans="1:40" ht="34.5" customHeight="1">
      <c r="A144" s="180"/>
      <c r="B144" s="180"/>
      <c r="C144" s="180"/>
      <c r="D144" s="24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231"/>
      <c r="T144" s="162" t="s">
        <v>295</v>
      </c>
      <c r="U144" s="409"/>
      <c r="V144" s="162" t="s">
        <v>295</v>
      </c>
      <c r="W144" s="324">
        <f>SUM(W143)</f>
        <v>8363.4</v>
      </c>
      <c r="X144" s="324">
        <f>SUM(X143)</f>
        <v>0</v>
      </c>
      <c r="Y144" s="324">
        <f>SUM(Y143)</f>
        <v>0</v>
      </c>
      <c r="Z144" s="324">
        <f>SUM(Z108:Z143)</f>
        <v>0</v>
      </c>
      <c r="AA144" s="324">
        <f>SUM(AA143)</f>
        <v>0</v>
      </c>
      <c r="AB144" s="324">
        <f>SUM(AB108:AB143)</f>
        <v>0</v>
      </c>
      <c r="AC144" s="324">
        <f>SUM(AC108:AC143)</f>
        <v>0</v>
      </c>
      <c r="AD144" s="324">
        <f>SUM(AD143)</f>
        <v>8363.4</v>
      </c>
      <c r="AE144" s="324">
        <f>AE143</f>
        <v>0</v>
      </c>
      <c r="AF144" s="324">
        <f>AF143</f>
        <v>8363.4</v>
      </c>
      <c r="AG144" s="324">
        <f>SUM(AG143)</f>
        <v>373.29000400000001</v>
      </c>
      <c r="AH144" s="169">
        <f>+AG144/AD144</f>
        <v>4.4633761867183208E-2</v>
      </c>
      <c r="AI144" s="246">
        <f>+AG144/AF144</f>
        <v>4.4633761867183208E-2</v>
      </c>
      <c r="AJ144" s="184">
        <f>SUM(AJ108:AJ143)</f>
        <v>15580187.369285343</v>
      </c>
      <c r="AK144" s="184" t="e">
        <f>SUM(AK108:AK143)</f>
        <v>#REF!</v>
      </c>
      <c r="AL144" s="268" t="e">
        <f>HLOOKUP((HLOOKUP($W$1,#REF!,1,FALSE)),#REF!,#REF!,FALSE)</f>
        <v>#REF!</v>
      </c>
      <c r="AM144" s="324">
        <f>SUM(AM143)</f>
        <v>83.786586</v>
      </c>
      <c r="AN144" s="182">
        <f>+AM144/AD144</f>
        <v>1.0018244493866131E-2</v>
      </c>
    </row>
    <row r="145" spans="1:40" ht="34.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231"/>
      <c r="T145" s="162" t="s">
        <v>296</v>
      </c>
      <c r="U145" s="409"/>
      <c r="V145" s="162" t="s">
        <v>296</v>
      </c>
      <c r="W145" s="336">
        <f>SUM(W144+W141+W138)</f>
        <v>29466.481467999998</v>
      </c>
      <c r="X145" s="336">
        <f>SUM(X144+X108+X141+X138)</f>
        <v>0</v>
      </c>
      <c r="Y145" s="336">
        <f>SUM(Y144+Y108+Y141+Y138)</f>
        <v>0</v>
      </c>
      <c r="Z145" s="336"/>
      <c r="AA145" s="324">
        <f>SUM(AA143)</f>
        <v>0</v>
      </c>
      <c r="AB145" s="324">
        <f>SUM(AB143)</f>
        <v>0</v>
      </c>
      <c r="AC145" s="324">
        <f>SUM(AC143)</f>
        <v>0</v>
      </c>
      <c r="AD145" s="336">
        <f>SUM(AD144+AD141+AD138)</f>
        <v>29466.481467999998</v>
      </c>
      <c r="AE145" s="336">
        <f>SUM(AE144+AE141+AE138)</f>
        <v>0</v>
      </c>
      <c r="AF145" s="336">
        <f>SUM(AF144+AF141+AF138)</f>
        <v>29466.481467999998</v>
      </c>
      <c r="AG145" s="336">
        <f>SUM(AG144+AG141+AG138)</f>
        <v>3055.718934</v>
      </c>
      <c r="AH145" s="169">
        <f>+AG145/AD145</f>
        <v>0.10370152056730794</v>
      </c>
      <c r="AI145" s="246">
        <f>+AG145/AF145</f>
        <v>0.10370152056730794</v>
      </c>
      <c r="AJ145" s="184">
        <f>SUM(AJ107:AJ143)</f>
        <v>15580187.369285343</v>
      </c>
      <c r="AK145" s="184" t="e">
        <f>SUM(AK107:AK143)</f>
        <v>#REF!</v>
      </c>
      <c r="AL145" s="268" t="e">
        <f>HLOOKUP((HLOOKUP($W$1,#REF!,1,FALSE)),#REF!,#REF!,FALSE)</f>
        <v>#REF!</v>
      </c>
      <c r="AM145" s="336">
        <f>SUM(AM144+AM141+AM138)</f>
        <v>389.05697966000002</v>
      </c>
      <c r="AN145" s="182">
        <f>+AM145/AD145</f>
        <v>1.320337414843737E-2</v>
      </c>
    </row>
    <row r="146" spans="1:40" ht="51.7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231"/>
      <c r="T146" s="243" t="s">
        <v>124</v>
      </c>
      <c r="U146" s="410"/>
      <c r="V146" s="243" t="s">
        <v>124</v>
      </c>
      <c r="W146" s="162" t="s">
        <v>125</v>
      </c>
      <c r="X146" s="162" t="s">
        <v>126</v>
      </c>
      <c r="Y146" s="162" t="s">
        <v>127</v>
      </c>
      <c r="Z146" s="162" t="s">
        <v>128</v>
      </c>
      <c r="AA146" s="162" t="s">
        <v>129</v>
      </c>
      <c r="AB146" s="162" t="s">
        <v>130</v>
      </c>
      <c r="AC146" s="161" t="s">
        <v>131</v>
      </c>
      <c r="AD146" s="161" t="s">
        <v>132</v>
      </c>
      <c r="AE146" s="161" t="s">
        <v>133</v>
      </c>
      <c r="AF146" s="161" t="s">
        <v>134</v>
      </c>
      <c r="AG146" s="163" t="s">
        <v>0</v>
      </c>
      <c r="AH146" s="164" t="s">
        <v>135</v>
      </c>
      <c r="AI146" s="165" t="s">
        <v>136</v>
      </c>
      <c r="AJ146" s="165" t="s">
        <v>137</v>
      </c>
      <c r="AK146" s="165" t="s">
        <v>138</v>
      </c>
      <c r="AL146" s="166" t="s">
        <v>139</v>
      </c>
      <c r="AM146" s="163" t="s">
        <v>140</v>
      </c>
      <c r="AN146" s="164" t="s">
        <v>141</v>
      </c>
    </row>
    <row r="147" spans="1:40" ht="51" customHeight="1">
      <c r="A147" s="232"/>
      <c r="B147" s="232" t="s">
        <v>160</v>
      </c>
      <c r="C147" s="223" t="s">
        <v>161</v>
      </c>
      <c r="D147" s="244" t="s">
        <v>297</v>
      </c>
      <c r="E147" s="232" t="s">
        <v>154</v>
      </c>
      <c r="F147" s="232" t="s">
        <v>142</v>
      </c>
      <c r="G147" s="232" t="s">
        <v>142</v>
      </c>
      <c r="H147" s="232" t="s">
        <v>142</v>
      </c>
      <c r="I147" s="232" t="s">
        <v>142</v>
      </c>
      <c r="J147" s="232" t="s">
        <v>142</v>
      </c>
      <c r="K147" s="232" t="s">
        <v>142</v>
      </c>
      <c r="L147" s="232" t="s">
        <v>142</v>
      </c>
      <c r="M147" s="232" t="s">
        <v>142</v>
      </c>
      <c r="N147" s="232" t="s">
        <v>142</v>
      </c>
      <c r="O147" s="232" t="s">
        <v>142</v>
      </c>
      <c r="P147" s="232"/>
      <c r="Q147" s="232"/>
      <c r="R147" s="180" t="s">
        <v>225</v>
      </c>
      <c r="S147" s="233"/>
      <c r="T147" s="234" t="s">
        <v>298</v>
      </c>
      <c r="U147" s="235">
        <v>2018011001069</v>
      </c>
      <c r="V147" s="234" t="s">
        <v>298</v>
      </c>
      <c r="W147" s="347">
        <f>+SUMIFS('[1]SIIF 30 de Abril de 2023'!$P$4:$P$749,'[1]SIIF 30 de Abril de 2023'!$A$4:$A$749,$B147,'[1]SIIF 30 de Abril de 2023'!$B$4:$B$749,$C147,'[1]SIIF 30 de Abril de 2023'!$C$4:$C$749,$D147)/1000000</f>
        <v>24000</v>
      </c>
      <c r="X147" s="332">
        <v>0</v>
      </c>
      <c r="Y147" s="332">
        <f>+SUMIFS('[1]SIIF 30 de Abril de 2023'!$R$4:$R$749,'[1]SIIF 30 de Abril de 2023'!$A$4:$A$749,$B147,'[1]SIIF 30 de Abril de 2023'!$B$4:$B$749,$C147,'[1]SIIF 30 de Abril de 2023'!$C$4:$C$749,$D147)/1000000</f>
        <v>0</v>
      </c>
      <c r="Z147" s="332"/>
      <c r="AA147" s="332">
        <f>+SUMIFS('[1]SIIF 30 de Abril de 2023'!$Q$4:$Q$749,'[1]SIIF 30 de Abril de 2023'!$A$4:$A$749,$B147,'[1]SIIF 30 de Abril de 2023'!$B$4:$B$749,$C147,'[1]SIIF 30 de Abril de 2023'!$C$4:$C$749,$D147)/1000000</f>
        <v>0</v>
      </c>
      <c r="AB147" s="332"/>
      <c r="AC147" s="332">
        <f>+AA147+AB147</f>
        <v>0</v>
      </c>
      <c r="AD147" s="332">
        <f>W147-Y147+AA147</f>
        <v>24000</v>
      </c>
      <c r="AE147" s="335">
        <f>+SUMIFS('[1]SIIF 30 de Abril de 2023'!$T$4:$T$749,'[1]SIIF 30 de Abril de 2023'!$A$4:$A$749,$B147,'[1]SIIF 30 de Abril de 2023'!$B$4:$B$749,$C147,'[1]SIIF 30 de Abril de 2023'!$C$4:$C$749,$D147)/1000000</f>
        <v>0</v>
      </c>
      <c r="AF147" s="335">
        <f>AD147-AE147</f>
        <v>24000</v>
      </c>
      <c r="AG147" s="347">
        <f>+SUMIFS('[1]SIIF 30 de Abril de 2023'!$W$4:$W$749,'[1]SIIF 30 de Abril de 2023'!$A$4:$A$749,$B147,'[1]SIIF 30 de Abril de 2023'!$B$4:$B$749,$C147,'[1]SIIF 30 de Abril de 2023'!$C$4:$C$749,$D147,'[1]SIIF 30 de Abril de 2023'!$D$4:$D$749,$E147,'[1]SIIF 30 de Abril de 2023'!$E$4:$E$749,$F147,'[1]SIIF 30 de Abril de 2023'!$F$4:$F$749,$G147,'[1]SIIF 30 de Abril de 2023'!$G$4:$G$749,$H147,'[1]SIIF 30 de Abril de 2023'!$H$4:$H$749,$I147,'[1]SIIF 30 de Abril de 2023'!$I$4:$I$749,$J147,'[1]SIIF 30 de Abril de 2023'!$J$4:$J$749,$K147,'[1]SIIF 30 de Abril de 2023'!$K$4:$K$749,$L147,'[1]SIIF 30 de Abril de 2023'!$L$4:$L$749,$M147,'[1]SIIF 30 de Abril de 2023'!$M$4:$M$749,$N147,'[1]SIIF 30 de Abril de 2023'!$N$4:$N$749,$O147)/1000000</f>
        <v>9157.9943660000008</v>
      </c>
      <c r="AH147" s="252">
        <f>+AG147/AD147</f>
        <v>0.38158309858333339</v>
      </c>
      <c r="AI147" s="251">
        <f>+AG147/AF147</f>
        <v>0.38158309858333339</v>
      </c>
      <c r="AJ147" s="238">
        <f>+SUMIFS('[1]Cierre Mes Anterior'!$W$4:$W$773,'[1]Cierre Mes Anterior'!$A$4:$A$773,$B147,'[1]Cierre Mes Anterior'!$B$4:$B$773,$C147,'[1]Cierre Mes Anterior'!$C$4:$C$773,$D147,'[1]Cierre Mes Anterior'!$D$4:$D$773,$E147,'[1]Cierre Mes Anterior'!$E$4:$E$773,$F147,'[1]Cierre Mes Anterior'!$F$4:$F$773,$G147,'[1]Cierre Mes Anterior'!$G$4:$G$773,$H147,'[1]Cierre Mes Anterior'!$H$4:$H$773,$I147,'[1]Cierre Mes Anterior'!$I$4:$I$773,$J147,'[1]Cierre Mes Anterior'!$J$4:$J$773,$K147,'[1]Cierre Mes Anterior'!$K$4:$K$773,$L147,'[1]Cierre Mes Anterior'!$L$4:$L$773,$M147,'[1]Cierre Mes Anterior'!$M$4:$M$773,$N147,'[1]Cierre Mes Anterior'!$N$4:$N$773,$O147)/1000000</f>
        <v>21381.618915049999</v>
      </c>
      <c r="AK147" s="241">
        <f>+AG147-AJ147</f>
        <v>-12223.624549049999</v>
      </c>
      <c r="AL147" s="268" t="e">
        <f>HLOOKUP((HLOOKUP($W$1,#REF!,1,FALSE)),#REF!,#REF!,FALSE)</f>
        <v>#REF!</v>
      </c>
      <c r="AM147" s="348">
        <f>+SUMIFS('[1]SIIF 30 de Abril de 2023'!$X$4:$X$749,'[1]SIIF 30 de Abril de 2023'!$A$4:$A$749,$B147,'[1]SIIF 30 de Abril de 2023'!$B$4:$B$749,$C147,'[1]SIIF 30 de Abril de 2023'!$C$4:$C$749,$D147,'[1]SIIF 30 de Abril de 2023'!$D$4:$D$749,$E147,'[1]SIIF 30 de Abril de 2023'!$E$4:$E$749,$F147,'[1]SIIF 30 de Abril de 2023'!$F$4:$F$749,$G147,'[1]SIIF 30 de Abril de 2023'!$G$4:$G$749,$H147,'[1]SIIF 30 de Abril de 2023'!$H$4:$H$749,$I147,'[1]SIIF 30 de Abril de 2023'!$I$4:$I$749,$J147,'[1]SIIF 30 de Abril de 2023'!$J$4:$J$749,$K147,'[1]SIIF 30 de Abril de 2023'!$K$4:$K$749,$L147,'[1]SIIF 30 de Abril de 2023'!$L$4:$L$749,$M147,'[1]SIIF 30 de Abril de 2023'!$M$4:$M$749,$N147,'[1]SIIF 30 de Abril de 2023'!$N$4:$N$749,$O147)/1000000</f>
        <v>2092.0387479000001</v>
      </c>
      <c r="AN147" s="252">
        <f>+AM147/AD147</f>
        <v>8.71682811625E-2</v>
      </c>
    </row>
    <row r="148" spans="1:40" ht="34.5" customHeight="1">
      <c r="A148" s="180"/>
      <c r="B148" s="180"/>
      <c r="C148" s="180"/>
      <c r="D148" s="24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231"/>
      <c r="T148" s="162" t="s">
        <v>299</v>
      </c>
      <c r="U148" s="409"/>
      <c r="V148" s="162" t="s">
        <v>299</v>
      </c>
      <c r="W148" s="324">
        <f>SUM(W147)</f>
        <v>24000</v>
      </c>
      <c r="X148" s="344">
        <f>SUM(X147)</f>
        <v>0</v>
      </c>
      <c r="Y148" s="324">
        <f>SUM(Y147)</f>
        <v>0</v>
      </c>
      <c r="Z148" s="324">
        <f>SUM(Z145:Z147)</f>
        <v>0</v>
      </c>
      <c r="AA148" s="324">
        <f>SUM(AA147)</f>
        <v>0</v>
      </c>
      <c r="AB148" s="324">
        <f>SUM(AB145:AB147)</f>
        <v>0</v>
      </c>
      <c r="AC148" s="345">
        <f>SUM(AC145:AC147)</f>
        <v>0</v>
      </c>
      <c r="AD148" s="324">
        <f>SUM(AD147)</f>
        <v>24000</v>
      </c>
      <c r="AE148" s="324">
        <f>AE147</f>
        <v>0</v>
      </c>
      <c r="AF148" s="324">
        <f>AF147</f>
        <v>24000</v>
      </c>
      <c r="AG148" s="324">
        <f>SUM(AG147)</f>
        <v>9157.9943660000008</v>
      </c>
      <c r="AH148" s="169">
        <f>+AG148/AD148</f>
        <v>0.38158309858333339</v>
      </c>
      <c r="AI148" s="253"/>
      <c r="AJ148" s="254">
        <f>SUM(AJ145:AJ147)</f>
        <v>15601568.988200393</v>
      </c>
      <c r="AK148" s="184" t="e">
        <f>SUM(AK145:AK147)</f>
        <v>#REF!</v>
      </c>
      <c r="AL148" s="268" t="e">
        <f>HLOOKUP((HLOOKUP($W$1,#REF!,1,FALSE)),#REF!,#REF!,FALSE)</f>
        <v>#REF!</v>
      </c>
      <c r="AM148" s="324">
        <f>SUM(AM147)</f>
        <v>2092.0387479000001</v>
      </c>
      <c r="AN148" s="182">
        <f>+AM148/AD148</f>
        <v>8.71682811625E-2</v>
      </c>
    </row>
    <row r="149" spans="1:40" ht="50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231"/>
      <c r="T149" s="243" t="s">
        <v>124</v>
      </c>
      <c r="U149" s="408"/>
      <c r="V149" s="243" t="s">
        <v>124</v>
      </c>
      <c r="W149" s="162" t="s">
        <v>125</v>
      </c>
      <c r="X149" s="162" t="s">
        <v>126</v>
      </c>
      <c r="Y149" s="162" t="s">
        <v>127</v>
      </c>
      <c r="Z149" s="162" t="s">
        <v>128</v>
      </c>
      <c r="AA149" s="162" t="s">
        <v>129</v>
      </c>
      <c r="AB149" s="162" t="s">
        <v>130</v>
      </c>
      <c r="AC149" s="161" t="s">
        <v>131</v>
      </c>
      <c r="AD149" s="161" t="s">
        <v>132</v>
      </c>
      <c r="AE149" s="161" t="s">
        <v>133</v>
      </c>
      <c r="AF149" s="161" t="s">
        <v>134</v>
      </c>
      <c r="AG149" s="163" t="s">
        <v>0</v>
      </c>
      <c r="AH149" s="164" t="s">
        <v>135</v>
      </c>
      <c r="AI149" s="165" t="s">
        <v>136</v>
      </c>
      <c r="AJ149" s="165" t="s">
        <v>137</v>
      </c>
      <c r="AK149" s="165" t="s">
        <v>138</v>
      </c>
      <c r="AL149" s="166" t="s">
        <v>139</v>
      </c>
      <c r="AM149" s="163" t="s">
        <v>140</v>
      </c>
      <c r="AN149" s="164" t="s">
        <v>141</v>
      </c>
    </row>
    <row r="150" spans="1:40" ht="51" customHeight="1">
      <c r="A150" s="269"/>
      <c r="B150" s="232" t="s">
        <v>160</v>
      </c>
      <c r="C150" s="223" t="s">
        <v>161</v>
      </c>
      <c r="D150" s="244" t="s">
        <v>300</v>
      </c>
      <c r="E150" s="232" t="s">
        <v>154</v>
      </c>
      <c r="F150" s="232" t="s">
        <v>142</v>
      </c>
      <c r="G150" s="232" t="s">
        <v>142</v>
      </c>
      <c r="H150" s="232" t="s">
        <v>142</v>
      </c>
      <c r="I150" s="232" t="s">
        <v>142</v>
      </c>
      <c r="J150" s="232" t="s">
        <v>142</v>
      </c>
      <c r="K150" s="232" t="s">
        <v>142</v>
      </c>
      <c r="L150" s="232" t="s">
        <v>142</v>
      </c>
      <c r="M150" s="232" t="s">
        <v>142</v>
      </c>
      <c r="N150" s="232" t="s">
        <v>142</v>
      </c>
      <c r="O150" s="232" t="s">
        <v>142</v>
      </c>
      <c r="P150" s="269"/>
      <c r="Q150" s="269"/>
      <c r="R150" s="232" t="s">
        <v>301</v>
      </c>
      <c r="S150" s="270"/>
      <c r="T150" s="249" t="s">
        <v>302</v>
      </c>
      <c r="U150" s="250">
        <v>2020011000126</v>
      </c>
      <c r="V150" s="249" t="s">
        <v>302</v>
      </c>
      <c r="W150" s="332">
        <f>+SUMIFS('[1]SIIF 30 de Abril de 2023'!$P$4:$P$749,'[1]SIIF 30 de Abril de 2023'!$A$4:$A$749,$B150,'[1]SIIF 30 de Abril de 2023'!$B$4:$B$749,$C150,'[1]SIIF 30 de Abril de 2023'!$C$4:$C$749,$D150)/1000000</f>
        <v>7220.771984</v>
      </c>
      <c r="X150" s="332">
        <v>0</v>
      </c>
      <c r="Y150" s="332">
        <f>+SUMIFS('[1]SIIF 30 de Abril de 2023'!$R$4:$R$749,'[1]SIIF 30 de Abril de 2023'!$A$4:$A$749,$B150,'[1]SIIF 30 de Abril de 2023'!$B$4:$B$749,$C150,'[1]SIIF 30 de Abril de 2023'!$C$4:$C$749,$D150)/1000000</f>
        <v>0</v>
      </c>
      <c r="Z150" s="332"/>
      <c r="AA150" s="332">
        <f>+SUMIFS('[1]SIIF 30 de Abril de 2023'!$Q$4:$Q$749,'[1]SIIF 30 de Abril de 2023'!$A$4:$A$749,$B150,'[1]SIIF 30 de Abril de 2023'!$B$4:$B$749,$C150,'[1]SIIF 30 de Abril de 2023'!$C$4:$C$749,$D150)/1000000</f>
        <v>0</v>
      </c>
      <c r="AB150" s="332"/>
      <c r="AC150" s="332">
        <f>+AA150+AB150</f>
        <v>0</v>
      </c>
      <c r="AD150" s="332">
        <f>W150-Y150+AA150</f>
        <v>7220.771984</v>
      </c>
      <c r="AE150" s="332">
        <f>+SUMIFS('[1]SIIF 30 de Abril de 2023'!$T$4:$T$749,'[1]SIIF 30 de Abril de 2023'!$A$4:$A$749,$B150,'[1]SIIF 30 de Abril de 2023'!$B$4:$B$749,$C150,'[1]SIIF 30 de Abril de 2023'!$C$4:$C$749,$D150)/1000000</f>
        <v>0</v>
      </c>
      <c r="AF150" s="332">
        <f>AD150-AE150</f>
        <v>7220.771984</v>
      </c>
      <c r="AG150" s="332">
        <f>+SUMIFS('[1]SIIF 30 de Abril de 2023'!$W$4:$W$749,'[1]SIIF 30 de Abril de 2023'!$A$4:$A$749,$B150,'[1]SIIF 30 de Abril de 2023'!$B$4:$B$749,$C150,'[1]SIIF 30 de Abril de 2023'!$C$4:$C$749,$D150,'[1]SIIF 30 de Abril de 2023'!$D$4:$D$749,$E150,'[1]SIIF 30 de Abril de 2023'!$E$4:$E$749,$F150,'[1]SIIF 30 de Abril de 2023'!$F$4:$F$749,$G150,'[1]SIIF 30 de Abril de 2023'!$G$4:$G$749,$H150,'[1]SIIF 30 de Abril de 2023'!$H$4:$H$749,$I150,'[1]SIIF 30 de Abril de 2023'!$I$4:$I$749,$J150,'[1]SIIF 30 de Abril de 2023'!$J$4:$J$749,$K150,'[1]SIIF 30 de Abril de 2023'!$K$4:$K$749,$L150,'[1]SIIF 30 de Abril de 2023'!$L$4:$L$749,$M150,'[1]SIIF 30 de Abril de 2023'!$M$4:$M$749,$N150,'[1]SIIF 30 de Abril de 2023'!$N$4:$N$749,$O150)/1000000</f>
        <v>2535.3147873299999</v>
      </c>
      <c r="AH150" s="239">
        <f>+AG150/AD150</f>
        <v>0.35111409042521013</v>
      </c>
      <c r="AI150" s="240"/>
      <c r="AJ150" s="238">
        <f>+SUMIFS('[1]Cierre Mes Anterior'!$W$4:$W$773,'[1]Cierre Mes Anterior'!$A$4:$A$773,$B150,'[1]Cierre Mes Anterior'!$B$4:$B$773,$C150,'[1]Cierre Mes Anterior'!$C$4:$C$773,$D150,'[1]Cierre Mes Anterior'!$D$4:$D$773,$E150,'[1]Cierre Mes Anterior'!$E$4:$E$773,$F150,'[1]Cierre Mes Anterior'!$F$4:$F$773,$G150,'[1]Cierre Mes Anterior'!$G$4:$G$773,$H150,'[1]Cierre Mes Anterior'!$H$4:$H$773,$I150,'[1]Cierre Mes Anterior'!$I$4:$I$773,$J150,'[1]Cierre Mes Anterior'!$J$4:$J$773,$K150,'[1]Cierre Mes Anterior'!$K$4:$K$773,$L150,'[1]Cierre Mes Anterior'!$L$4:$L$773,$M150,'[1]Cierre Mes Anterior'!$M$4:$M$773,$N150,'[1]Cierre Mes Anterior'!$N$4:$N$773,$O150)/1000000</f>
        <v>4806.7987091299992</v>
      </c>
      <c r="AK150" s="241">
        <f>+AG150-AJ150</f>
        <v>-2271.4839217999993</v>
      </c>
      <c r="AL150" s="172" t="e">
        <f>HLOOKUP((HLOOKUP($W$1,#REF!,1,FALSE)),#REF!,#REF!,FALSE)</f>
        <v>#REF!</v>
      </c>
      <c r="AM150" s="333">
        <f>+SUMIFS('[1]SIIF 30 de Abril de 2023'!$X$4:$X$749,'[1]SIIF 30 de Abril de 2023'!$A$4:$A$749,$B150,'[1]SIIF 30 de Abril de 2023'!$B$4:$B$749,$C150,'[1]SIIF 30 de Abril de 2023'!$C$4:$C$749,$D150,'[1]SIIF 30 de Abril de 2023'!$D$4:$D$749,$E150,'[1]SIIF 30 de Abril de 2023'!$E$4:$E$749,$F150,'[1]SIIF 30 de Abril de 2023'!$F$4:$F$749,$G150,'[1]SIIF 30 de Abril de 2023'!$G$4:$G$749,$H150,'[1]SIIF 30 de Abril de 2023'!$H$4:$H$749,$I150,'[1]SIIF 30 de Abril de 2023'!$I$4:$I$749,$J150,'[1]SIIF 30 de Abril de 2023'!$J$4:$J$749,$K150,'[1]SIIF 30 de Abril de 2023'!$K$4:$K$749,$L150,'[1]SIIF 30 de Abril de 2023'!$L$4:$L$749,$M150,'[1]SIIF 30 de Abril de 2023'!$M$4:$M$749,$N150,'[1]SIIF 30 de Abril de 2023'!$N$4:$N$749,$O150)/1000000</f>
        <v>112.46733233</v>
      </c>
      <c r="AN150" s="239">
        <f>+AM150/AD150</f>
        <v>1.5575527461496977E-2</v>
      </c>
    </row>
    <row r="151" spans="1:40" ht="51" customHeight="1">
      <c r="A151" s="232"/>
      <c r="B151" s="232" t="s">
        <v>160</v>
      </c>
      <c r="C151" s="223" t="s">
        <v>161</v>
      </c>
      <c r="D151" s="244" t="s">
        <v>303</v>
      </c>
      <c r="E151" s="232" t="s">
        <v>154</v>
      </c>
      <c r="F151" s="232" t="s">
        <v>142</v>
      </c>
      <c r="G151" s="232" t="s">
        <v>142</v>
      </c>
      <c r="H151" s="232" t="s">
        <v>142</v>
      </c>
      <c r="I151" s="232" t="s">
        <v>142</v>
      </c>
      <c r="J151" s="232" t="s">
        <v>142</v>
      </c>
      <c r="K151" s="232" t="s">
        <v>142</v>
      </c>
      <c r="L151" s="232" t="s">
        <v>142</v>
      </c>
      <c r="M151" s="232" t="s">
        <v>142</v>
      </c>
      <c r="N151" s="232" t="s">
        <v>142</v>
      </c>
      <c r="O151" s="232" t="s">
        <v>142</v>
      </c>
      <c r="P151" s="232"/>
      <c r="Q151" s="232"/>
      <c r="R151" s="232" t="s">
        <v>301</v>
      </c>
      <c r="S151" s="233"/>
      <c r="T151" s="265" t="s">
        <v>304</v>
      </c>
      <c r="U151" s="250">
        <v>2023011000079</v>
      </c>
      <c r="V151" s="265" t="s">
        <v>304</v>
      </c>
      <c r="W151" s="332">
        <f>+SUMIFS('[1]SIIF 30 de Abril de 2023'!$P$4:$P$749,'[1]SIIF 30 de Abril de 2023'!$A$4:$A$749,$B151,'[1]SIIF 30 de Abril de 2023'!$B$4:$B$749,$C151,'[1]SIIF 30 de Abril de 2023'!$C$4:$C$749,$D151)/1000000</f>
        <v>1562.356223</v>
      </c>
      <c r="X151" s="332">
        <v>0</v>
      </c>
      <c r="Y151" s="332">
        <f>+SUMIFS('[1]SIIF 30 de Abril de 2023'!$R$4:$R$749,'[1]SIIF 30 de Abril de 2023'!$A$4:$A$749,$B151,'[1]SIIF 30 de Abril de 2023'!$B$4:$B$749,$C151,'[1]SIIF 30 de Abril de 2023'!$C$4:$C$749,$D151)/1000000</f>
        <v>0</v>
      </c>
      <c r="Z151" s="332"/>
      <c r="AA151" s="332">
        <f>+SUMIFS('[1]SIIF 30 de Abril de 2023'!$Q$4:$Q$749,'[1]SIIF 30 de Abril de 2023'!$A$4:$A$749,$B151,'[1]SIIF 30 de Abril de 2023'!$B$4:$B$749,$C151,'[1]SIIF 30 de Abril de 2023'!$C$4:$C$749,$D151)/1000000</f>
        <v>0</v>
      </c>
      <c r="AB151" s="332"/>
      <c r="AC151" s="332">
        <f>+AA151+AB151</f>
        <v>0</v>
      </c>
      <c r="AD151" s="332">
        <f>W151-Y151+AA151</f>
        <v>1562.356223</v>
      </c>
      <c r="AE151" s="332">
        <f>+SUMIFS('[1]SIIF 30 de Abril de 2023'!$T$4:$T$749,'[1]SIIF 30 de Abril de 2023'!$A$4:$A$749,$B151,'[1]SIIF 30 de Abril de 2023'!$B$4:$B$749,$C151,'[1]SIIF 30 de Abril de 2023'!$C$4:$C$749,$D151)/1000000</f>
        <v>0</v>
      </c>
      <c r="AF151" s="332">
        <f>AD151-AE151</f>
        <v>1562.356223</v>
      </c>
      <c r="AG151" s="332">
        <f>+SUMIFS('[1]SIIF 30 de Abril de 2023'!$W$4:$W$749,'[1]SIIF 30 de Abril de 2023'!$A$4:$A$749,$B151,'[1]SIIF 30 de Abril de 2023'!$B$4:$B$749,$C151,'[1]SIIF 30 de Abril de 2023'!$C$4:$C$749,$D151,'[1]SIIF 30 de Abril de 2023'!$D$4:$D$749,$E151,'[1]SIIF 30 de Abril de 2023'!$E$4:$E$749,$F151,'[1]SIIF 30 de Abril de 2023'!$F$4:$F$749,$G151,'[1]SIIF 30 de Abril de 2023'!$G$4:$G$749,$H151,'[1]SIIF 30 de Abril de 2023'!$H$4:$H$749,$I151,'[1]SIIF 30 de Abril de 2023'!$I$4:$I$749,$J151,'[1]SIIF 30 de Abril de 2023'!$J$4:$J$749,$K151,'[1]SIIF 30 de Abril de 2023'!$K$4:$K$749,$L151,'[1]SIIF 30 de Abril de 2023'!$L$4:$L$749,$M151,'[1]SIIF 30 de Abril de 2023'!$M$4:$M$749,$N151,'[1]SIIF 30 de Abril de 2023'!$N$4:$N$749,$O151)/1000000</f>
        <v>273.19333</v>
      </c>
      <c r="AH151" s="239">
        <f>+AG151/AD151</f>
        <v>0.17485982132513964</v>
      </c>
      <c r="AI151" s="240"/>
      <c r="AJ151" s="238">
        <f>+SUMIFS('[1]Cierre Mes Anterior'!$W$4:$W$773,'[1]Cierre Mes Anterior'!$A$4:$A$773,$B151,'[1]Cierre Mes Anterior'!$B$4:$B$773,$C151,'[1]Cierre Mes Anterior'!$C$4:$C$773,$D151,'[1]Cierre Mes Anterior'!$D$4:$D$773,$E151,'[1]Cierre Mes Anterior'!$E$4:$E$773,$F151,'[1]Cierre Mes Anterior'!$F$4:$F$773,$G151,'[1]Cierre Mes Anterior'!$G$4:$G$773,$H151,'[1]Cierre Mes Anterior'!$H$4:$H$773,$I151,'[1]Cierre Mes Anterior'!$I$4:$I$773,$J151,'[1]Cierre Mes Anterior'!$J$4:$J$773,$K151,'[1]Cierre Mes Anterior'!$K$4:$K$773,$L151,'[1]Cierre Mes Anterior'!$L$4:$L$773,$M151,'[1]Cierre Mes Anterior'!$M$4:$M$773,$N151,'[1]Cierre Mes Anterior'!$N$4:$N$773,$O151)/1000000</f>
        <v>0</v>
      </c>
      <c r="AK151" s="241">
        <f>+AG151-AJ151</f>
        <v>273.19333</v>
      </c>
      <c r="AL151" s="172" t="e">
        <f>HLOOKUP((HLOOKUP($W$1,#REF!,1,FALSE)),#REF!,#REF!,FALSE)</f>
        <v>#REF!</v>
      </c>
      <c r="AM151" s="333">
        <f>+SUMIFS('[1]SIIF 30 de Abril de 2023'!$X$4:$X$749,'[1]SIIF 30 de Abril de 2023'!$A$4:$A$749,$B151,'[1]SIIF 30 de Abril de 2023'!$B$4:$B$749,$C151,'[1]SIIF 30 de Abril de 2023'!$C$4:$C$749,$D151,'[1]SIIF 30 de Abril de 2023'!$D$4:$D$749,$E151,'[1]SIIF 30 de Abril de 2023'!$E$4:$E$749,$F151,'[1]SIIF 30 de Abril de 2023'!$F$4:$F$749,$G151,'[1]SIIF 30 de Abril de 2023'!$G$4:$G$749,$H151,'[1]SIIF 30 de Abril de 2023'!$H$4:$H$749,$I151,'[1]SIIF 30 de Abril de 2023'!$I$4:$I$749,$J151,'[1]SIIF 30 de Abril de 2023'!$J$4:$J$749,$K151,'[1]SIIF 30 de Abril de 2023'!$K$4:$K$749,$L151,'[1]SIIF 30 de Abril de 2023'!$L$4:$L$749,$M151,'[1]SIIF 30 de Abril de 2023'!$M$4:$M$749,$N151,'[1]SIIF 30 de Abril de 2023'!$N$4:$N$749,$O151)/1000000</f>
        <v>49.746107000000002</v>
      </c>
      <c r="AN151" s="239">
        <f>+AM151/AD151</f>
        <v>3.1840438350531027E-2</v>
      </c>
    </row>
    <row r="152" spans="1:40" ht="51" customHeight="1">
      <c r="A152" s="232"/>
      <c r="B152" s="232" t="s">
        <v>160</v>
      </c>
      <c r="C152" s="223" t="s">
        <v>161</v>
      </c>
      <c r="D152" s="244" t="s">
        <v>305</v>
      </c>
      <c r="E152" s="232" t="s">
        <v>154</v>
      </c>
      <c r="F152" s="232" t="s">
        <v>142</v>
      </c>
      <c r="G152" s="232" t="s">
        <v>142</v>
      </c>
      <c r="H152" s="232" t="s">
        <v>142</v>
      </c>
      <c r="I152" s="232" t="s">
        <v>142</v>
      </c>
      <c r="J152" s="232" t="s">
        <v>142</v>
      </c>
      <c r="K152" s="232" t="s">
        <v>142</v>
      </c>
      <c r="L152" s="232" t="s">
        <v>142</v>
      </c>
      <c r="M152" s="232" t="s">
        <v>142</v>
      </c>
      <c r="N152" s="232" t="s">
        <v>142</v>
      </c>
      <c r="O152" s="232" t="s">
        <v>142</v>
      </c>
      <c r="P152" s="232"/>
      <c r="Q152" s="232"/>
      <c r="R152" s="232" t="s">
        <v>301</v>
      </c>
      <c r="S152" s="233"/>
      <c r="T152" s="248" t="s">
        <v>306</v>
      </c>
      <c r="U152" s="250" t="s">
        <v>307</v>
      </c>
      <c r="V152" s="248" t="s">
        <v>306</v>
      </c>
      <c r="W152" s="337">
        <f>+SUMIFS('[1]SIIF 30 de Abril de 2023'!$P$4:$P$749,'[1]SIIF 30 de Abril de 2023'!$A$4:$A$749,$B152,'[1]SIIF 30 de Abril de 2023'!$B$4:$B$749,$C152,'[1]SIIF 30 de Abril de 2023'!$C$4:$C$749,$D152)/1000000</f>
        <v>1306.2543430000001</v>
      </c>
      <c r="X152" s="332">
        <v>0</v>
      </c>
      <c r="Y152" s="332">
        <f>+SUMIFS('[1]SIIF 30 de Abril de 2023'!$R$4:$R$749,'[1]SIIF 30 de Abril de 2023'!$A$4:$A$749,$B152,'[1]SIIF 30 de Abril de 2023'!$B$4:$B$749,$C152,'[1]SIIF 30 de Abril de 2023'!$C$4:$C$749,$D152)/1000000</f>
        <v>0</v>
      </c>
      <c r="Z152" s="332"/>
      <c r="AA152" s="332">
        <f>+SUMIFS('[1]SIIF 30 de Abril de 2023'!$Q$4:$Q$749,'[1]SIIF 30 de Abril de 2023'!$A$4:$A$749,$B152,'[1]SIIF 30 de Abril de 2023'!$B$4:$B$749,$C152,'[1]SIIF 30 de Abril de 2023'!$C$4:$C$749,$D152)/1000000</f>
        <v>0</v>
      </c>
      <c r="AB152" s="332"/>
      <c r="AC152" s="332">
        <f>+AA152+AB152</f>
        <v>0</v>
      </c>
      <c r="AD152" s="332">
        <f>W152-Y152+AA152</f>
        <v>1306.2543430000001</v>
      </c>
      <c r="AE152" s="337">
        <f>+SUMIFS('[1]SIIF 30 de Abril de 2023'!$T$4:$T$749,'[1]SIIF 30 de Abril de 2023'!$A$4:$A$749,$B152,'[1]SIIF 30 de Abril de 2023'!$B$4:$B$749,$C152,'[1]SIIF 30 de Abril de 2023'!$C$4:$C$749,$D152)/1000000</f>
        <v>0</v>
      </c>
      <c r="AF152" s="337">
        <f>AD152-AE152</f>
        <v>1306.2543430000001</v>
      </c>
      <c r="AG152" s="337">
        <f>+SUMIFS('[1]SIIF 30 de Abril de 2023'!$W$4:$W$749,'[1]SIIF 30 de Abril de 2023'!$A$4:$A$749,$B152,'[1]SIIF 30 de Abril de 2023'!$B$4:$B$749,$C152,'[1]SIIF 30 de Abril de 2023'!$C$4:$C$749,$D152,'[1]SIIF 30 de Abril de 2023'!$D$4:$D$749,$E152,'[1]SIIF 30 de Abril de 2023'!$E$4:$E$749,$F152,'[1]SIIF 30 de Abril de 2023'!$F$4:$F$749,$G152,'[1]SIIF 30 de Abril de 2023'!$G$4:$G$749,$H152,'[1]SIIF 30 de Abril de 2023'!$H$4:$H$749,$I152,'[1]SIIF 30 de Abril de 2023'!$I$4:$I$749,$J152,'[1]SIIF 30 de Abril de 2023'!$J$4:$J$749,$K152,'[1]SIIF 30 de Abril de 2023'!$K$4:$K$749,$L152,'[1]SIIF 30 de Abril de 2023'!$L$4:$L$749,$M152,'[1]SIIF 30 de Abril de 2023'!$M$4:$M$749,$N152,'[1]SIIF 30 de Abril de 2023'!$N$4:$N$749,$O152)/1000000</f>
        <v>296.62</v>
      </c>
      <c r="AH152" s="257">
        <f t="shared" ref="AH152:AH157" si="81">+AG152/AD152</f>
        <v>0.22707675698039764</v>
      </c>
      <c r="AI152" s="258"/>
      <c r="AJ152" s="238">
        <f>+SUMIFS('[1]Cierre Mes Anterior'!$W$4:$W$773,'[1]Cierre Mes Anterior'!$A$4:$A$773,$B152,'[1]Cierre Mes Anterior'!$B$4:$B$773,$C152,'[1]Cierre Mes Anterior'!$C$4:$C$773,$D152,'[1]Cierre Mes Anterior'!$D$4:$D$773,$E152,'[1]Cierre Mes Anterior'!$E$4:$E$773,$F152,'[1]Cierre Mes Anterior'!$F$4:$F$773,$G152,'[1]Cierre Mes Anterior'!$G$4:$G$773,$H152,'[1]Cierre Mes Anterior'!$H$4:$H$773,$I152,'[1]Cierre Mes Anterior'!$I$4:$I$773,$J152,'[1]Cierre Mes Anterior'!$J$4:$J$773,$K152,'[1]Cierre Mes Anterior'!$K$4:$K$773,$L152,'[1]Cierre Mes Anterior'!$L$4:$L$773,$M152,'[1]Cierre Mes Anterior'!$M$4:$M$773,$N152,'[1]Cierre Mes Anterior'!$N$4:$N$773,$O152)/1000000</f>
        <v>1106.13422567</v>
      </c>
      <c r="AK152" s="241">
        <f>+AG152-AJ152</f>
        <v>-809.51422566999997</v>
      </c>
      <c r="AL152" s="172" t="e">
        <f>HLOOKUP((HLOOKUP($W$1,#REF!,1,FALSE)),#REF!,#REF!,FALSE)</f>
        <v>#REF!</v>
      </c>
      <c r="AM152" s="349">
        <f>+SUMIFS('[1]SIIF 30 de Abril de 2023'!$X$4:$X$749,'[1]SIIF 30 de Abril de 2023'!$A$4:$A$749,$B152,'[1]SIIF 30 de Abril de 2023'!$B$4:$B$749,$C152,'[1]SIIF 30 de Abril de 2023'!$C$4:$C$749,$D152,'[1]SIIF 30 de Abril de 2023'!$D$4:$D$749,$E152,'[1]SIIF 30 de Abril de 2023'!$E$4:$E$749,$F152,'[1]SIIF 30 de Abril de 2023'!$F$4:$F$749,$G152,'[1]SIIF 30 de Abril de 2023'!$G$4:$G$749,$H152,'[1]SIIF 30 de Abril de 2023'!$H$4:$H$749,$I152,'[1]SIIF 30 de Abril de 2023'!$I$4:$I$749,$J152,'[1]SIIF 30 de Abril de 2023'!$J$4:$J$749,$K152,'[1]SIIF 30 de Abril de 2023'!$K$4:$K$749,$L152,'[1]SIIF 30 de Abril de 2023'!$L$4:$L$749,$M152,'[1]SIIF 30 de Abril de 2023'!$M$4:$M$749,$N152,'[1]SIIF 30 de Abril de 2023'!$N$4:$N$749,$O152)/1000000</f>
        <v>70.959333000000001</v>
      </c>
      <c r="AN152" s="257">
        <f t="shared" ref="AN152:AN157" si="82">+AM152/AD152</f>
        <v>5.4322753742607074E-2</v>
      </c>
    </row>
    <row r="153" spans="1:40" ht="51" customHeight="1">
      <c r="A153" s="232"/>
      <c r="B153" s="232" t="s">
        <v>160</v>
      </c>
      <c r="C153" s="223" t="s">
        <v>161</v>
      </c>
      <c r="D153" s="244" t="s">
        <v>308</v>
      </c>
      <c r="E153" s="232" t="s">
        <v>154</v>
      </c>
      <c r="F153" s="232" t="s">
        <v>142</v>
      </c>
      <c r="G153" s="232" t="s">
        <v>142</v>
      </c>
      <c r="H153" s="232" t="s">
        <v>142</v>
      </c>
      <c r="I153" s="232" t="s">
        <v>142</v>
      </c>
      <c r="J153" s="232" t="s">
        <v>142</v>
      </c>
      <c r="K153" s="232" t="s">
        <v>142</v>
      </c>
      <c r="L153" s="232" t="s">
        <v>142</v>
      </c>
      <c r="M153" s="232" t="s">
        <v>142</v>
      </c>
      <c r="N153" s="232" t="s">
        <v>142</v>
      </c>
      <c r="O153" s="232" t="s">
        <v>142</v>
      </c>
      <c r="P153" s="232"/>
      <c r="Q153" s="232"/>
      <c r="R153" s="232" t="s">
        <v>301</v>
      </c>
      <c r="S153" s="233"/>
      <c r="T153" s="265" t="s">
        <v>309</v>
      </c>
      <c r="U153" s="250" t="s">
        <v>310</v>
      </c>
      <c r="V153" s="265" t="s">
        <v>309</v>
      </c>
      <c r="W153" s="332">
        <f>+SUMIFS('[1]SIIF 30 de Abril de 2023'!$P$4:$P$749,'[1]SIIF 30 de Abril de 2023'!$A$4:$A$749,$B153,'[1]SIIF 30 de Abril de 2023'!$B$4:$B$749,$C153,'[1]SIIF 30 de Abril de 2023'!$C$4:$C$749,$D153)/1000000</f>
        <v>988.44637499999999</v>
      </c>
      <c r="X153" s="332">
        <v>0</v>
      </c>
      <c r="Y153" s="332">
        <f>+SUMIFS('[1]SIIF 30 de Abril de 2023'!$R$4:$R$749,'[1]SIIF 30 de Abril de 2023'!$A$4:$A$749,$B153,'[1]SIIF 30 de Abril de 2023'!$B$4:$B$749,$C153,'[1]SIIF 30 de Abril de 2023'!$C$4:$C$749,$D153)/1000000</f>
        <v>0</v>
      </c>
      <c r="Z153" s="332"/>
      <c r="AA153" s="332">
        <f>+SUMIFS('[1]SIIF 30 de Abril de 2023'!$Q$4:$Q$749,'[1]SIIF 30 de Abril de 2023'!$A$4:$A$749,$B153,'[1]SIIF 30 de Abril de 2023'!$B$4:$B$749,$C153,'[1]SIIF 30 de Abril de 2023'!$C$4:$C$749,$D153)/1000000</f>
        <v>0</v>
      </c>
      <c r="AB153" s="332"/>
      <c r="AC153" s="332">
        <f>+AA153+AB153</f>
        <v>0</v>
      </c>
      <c r="AD153" s="332">
        <f>W153-Y153+AA153</f>
        <v>988.44637499999999</v>
      </c>
      <c r="AE153" s="332">
        <f>+SUMIFS('[1]SIIF 30 de Abril de 2023'!$T$4:$T$749,'[1]SIIF 30 de Abril de 2023'!$A$4:$A$749,$B153,'[1]SIIF 30 de Abril de 2023'!$B$4:$B$749,$C153,'[1]SIIF 30 de Abril de 2023'!$C$4:$C$749,$D153)/1000000</f>
        <v>0</v>
      </c>
      <c r="AF153" s="332">
        <f>AD153-AE153</f>
        <v>988.44637499999999</v>
      </c>
      <c r="AG153" s="332">
        <f>+SUMIFS('[1]SIIF 30 de Abril de 2023'!$W$4:$W$749,'[1]SIIF 30 de Abril de 2023'!$A$4:$A$749,$B153,'[1]SIIF 30 de Abril de 2023'!$B$4:$B$749,$C153,'[1]SIIF 30 de Abril de 2023'!$C$4:$C$749,$D153,'[1]SIIF 30 de Abril de 2023'!$D$4:$D$749,$E153,'[1]SIIF 30 de Abril de 2023'!$E$4:$E$749,$F153,'[1]SIIF 30 de Abril de 2023'!$F$4:$F$749,$G153,'[1]SIIF 30 de Abril de 2023'!$G$4:$G$749,$H153,'[1]SIIF 30 de Abril de 2023'!$H$4:$H$749,$I153,'[1]SIIF 30 de Abril de 2023'!$I$4:$I$749,$J153,'[1]SIIF 30 de Abril de 2023'!$J$4:$J$749,$K153,'[1]SIIF 30 de Abril de 2023'!$K$4:$K$749,$L153,'[1]SIIF 30 de Abril de 2023'!$L$4:$L$749,$M153,'[1]SIIF 30 de Abril de 2023'!$M$4:$M$749,$N153,'[1]SIIF 30 de Abril de 2023'!$N$4:$N$749,$O153)/1000000</f>
        <v>173.10666699999999</v>
      </c>
      <c r="AH153" s="239">
        <f t="shared" si="81"/>
        <v>0.17513005396979678</v>
      </c>
      <c r="AI153" s="240"/>
      <c r="AJ153" s="238">
        <f>+SUMIFS('[1]Cierre Mes Anterior'!$W$4:$W$773,'[1]Cierre Mes Anterior'!$A$4:$A$773,$B153,'[1]Cierre Mes Anterior'!$B$4:$B$773,$C153,'[1]Cierre Mes Anterior'!$C$4:$C$773,$D153,'[1]Cierre Mes Anterior'!$D$4:$D$773,$E153,'[1]Cierre Mes Anterior'!$E$4:$E$773,$F153,'[1]Cierre Mes Anterior'!$F$4:$F$773,$G153,'[1]Cierre Mes Anterior'!$G$4:$G$773,$H153,'[1]Cierre Mes Anterior'!$H$4:$H$773,$I153,'[1]Cierre Mes Anterior'!$I$4:$I$773,$J153,'[1]Cierre Mes Anterior'!$J$4:$J$773,$K153,'[1]Cierre Mes Anterior'!$K$4:$K$773,$L153,'[1]Cierre Mes Anterior'!$L$4:$L$773,$M153,'[1]Cierre Mes Anterior'!$M$4:$M$773,$N153,'[1]Cierre Mes Anterior'!$N$4:$N$773,$O153)/1000000</f>
        <v>837.99233133000007</v>
      </c>
      <c r="AK153" s="241">
        <f>+AG153-AJ153</f>
        <v>-664.88566433000005</v>
      </c>
      <c r="AL153" s="172" t="e">
        <f>HLOOKUP((HLOOKUP($W$1,#REF!,1,FALSE)),#REF!,#REF!,FALSE)</f>
        <v>#REF!</v>
      </c>
      <c r="AM153" s="333">
        <f>+SUMIFS('[1]SIIF 30 de Abril de 2023'!$X$4:$X$749,'[1]SIIF 30 de Abril de 2023'!$A$4:$A$749,$B153,'[1]SIIF 30 de Abril de 2023'!$B$4:$B$749,$C153,'[1]SIIF 30 de Abril de 2023'!$C$4:$C$749,$D153,'[1]SIIF 30 de Abril de 2023'!$D$4:$D$749,$E153,'[1]SIIF 30 de Abril de 2023'!$E$4:$E$749,$F153,'[1]SIIF 30 de Abril de 2023'!$F$4:$F$749,$G153,'[1]SIIF 30 de Abril de 2023'!$G$4:$G$749,$H153,'[1]SIIF 30 de Abril de 2023'!$H$4:$H$749,$I153,'[1]SIIF 30 de Abril de 2023'!$I$4:$I$749,$J153,'[1]SIIF 30 de Abril de 2023'!$J$4:$J$749,$K153,'[1]SIIF 30 de Abril de 2023'!$K$4:$K$749,$L153,'[1]SIIF 30 de Abril de 2023'!$L$4:$L$749,$M153,'[1]SIIF 30 de Abril de 2023'!$M$4:$M$749,$N153,'[1]SIIF 30 de Abril de 2023'!$N$4:$N$749,$O153)/1000000</f>
        <v>39.318666</v>
      </c>
      <c r="AN153" s="239">
        <f t="shared" si="82"/>
        <v>3.9778248971776543E-2</v>
      </c>
    </row>
    <row r="154" spans="1:40" ht="51" customHeight="1">
      <c r="A154" s="232"/>
      <c r="B154" s="232" t="s">
        <v>160</v>
      </c>
      <c r="C154" s="223" t="s">
        <v>161</v>
      </c>
      <c r="D154" s="244" t="s">
        <v>311</v>
      </c>
      <c r="E154" s="232" t="s">
        <v>154</v>
      </c>
      <c r="F154" s="232" t="s">
        <v>142</v>
      </c>
      <c r="G154" s="232" t="s">
        <v>142</v>
      </c>
      <c r="H154" s="232" t="s">
        <v>142</v>
      </c>
      <c r="I154" s="232" t="s">
        <v>142</v>
      </c>
      <c r="J154" s="232" t="s">
        <v>142</v>
      </c>
      <c r="K154" s="232"/>
      <c r="L154" s="232"/>
      <c r="M154" s="232"/>
      <c r="N154" s="232"/>
      <c r="O154" s="232"/>
      <c r="P154" s="232"/>
      <c r="Q154" s="232"/>
      <c r="R154" s="232" t="s">
        <v>301</v>
      </c>
      <c r="S154" s="233"/>
      <c r="T154" s="265" t="s">
        <v>312</v>
      </c>
      <c r="U154" s="250">
        <v>2023011000064</v>
      </c>
      <c r="V154" s="265" t="s">
        <v>312</v>
      </c>
      <c r="W154" s="332">
        <f>+SUMIFS('[1]SIIF 30 de Abril de 2023'!$P$4:$P$749,'[1]SIIF 30 de Abril de 2023'!$A$4:$A$749,$B154,'[1]SIIF 30 de Abril de 2023'!$B$4:$B$749,$C154,'[1]SIIF 30 de Abril de 2023'!$C$4:$C$749,$D154)/1000000</f>
        <v>939.2</v>
      </c>
      <c r="X154" s="332">
        <v>0</v>
      </c>
      <c r="Y154" s="332">
        <f>+SUMIFS('[1]SIIF 30 de Abril de 2023'!$R$4:$R$749,'[1]SIIF 30 de Abril de 2023'!$A$4:$A$749,$B154,'[1]SIIF 30 de Abril de 2023'!$B$4:$B$749,$C154,'[1]SIIF 30 de Abril de 2023'!$C$4:$C$749,$D154)/1000000</f>
        <v>0</v>
      </c>
      <c r="Z154" s="332"/>
      <c r="AA154" s="332">
        <f>+SUMIFS('[1]SIIF 30 de Abril de 2023'!$Q$4:$Q$749,'[1]SIIF 30 de Abril de 2023'!$A$4:$A$749,$B154,'[1]SIIF 30 de Abril de 2023'!$B$4:$B$749,$C154,'[1]SIIF 30 de Abril de 2023'!$C$4:$C$749,$D154)/1000000</f>
        <v>0</v>
      </c>
      <c r="AB154" s="332"/>
      <c r="AC154" s="332">
        <f>+AA154+AB154</f>
        <v>0</v>
      </c>
      <c r="AD154" s="332">
        <f>W154-Y154+AA154</f>
        <v>939.2</v>
      </c>
      <c r="AE154" s="332">
        <f>+SUMIFS('[1]SIIF 30 de Abril de 2023'!$T$4:$T$749,'[1]SIIF 30 de Abril de 2023'!$A$4:$A$749,$B154,'[1]SIIF 30 de Abril de 2023'!$B$4:$B$749,$C154,'[1]SIIF 30 de Abril de 2023'!$C$4:$C$749,$D154)/1000000</f>
        <v>0</v>
      </c>
      <c r="AF154" s="332">
        <f>AD154-AE154</f>
        <v>939.2</v>
      </c>
      <c r="AG154" s="332">
        <f>+SUMIFS('[1]SIIF 30 de Abril de 2023'!$W$4:$W$749,'[1]SIIF 30 de Abril de 2023'!$A$4:$A$749,$B154,'[1]SIIF 30 de Abril de 2023'!$B$4:$B$749,$C154,'[1]SIIF 30 de Abril de 2023'!$C$4:$C$749,$D154,'[1]SIIF 30 de Abril de 2023'!$D$4:$D$749,$E154,'[1]SIIF 30 de Abril de 2023'!$E$4:$E$749,$F154,'[1]SIIF 30 de Abril de 2023'!$F$4:$F$749,$G154,'[1]SIIF 30 de Abril de 2023'!$G$4:$G$749,$H154,'[1]SIIF 30 de Abril de 2023'!$H$4:$H$749,$I154,'[1]SIIF 30 de Abril de 2023'!$I$4:$I$749,$J154,'[1]SIIF 30 de Abril de 2023'!$J$4:$J$749,$K154,'[1]SIIF 30 de Abril de 2023'!$K$4:$K$749,$L154,'[1]SIIF 30 de Abril de 2023'!$L$4:$L$749,$M154,'[1]SIIF 30 de Abril de 2023'!$M$4:$M$749,$N154,'[1]SIIF 30 de Abril de 2023'!$N$4:$N$749,$O154)/1000000</f>
        <v>0</v>
      </c>
      <c r="AH154" s="239">
        <f>+AG154/AD154</f>
        <v>0</v>
      </c>
      <c r="AI154" s="240"/>
      <c r="AJ154" s="238">
        <f>+SUMIFS('[1]Cierre Mes Anterior'!$W$4:$W$773,'[1]Cierre Mes Anterior'!$A$4:$A$773,$B154,'[1]Cierre Mes Anterior'!$B$4:$B$773,$C154,'[1]Cierre Mes Anterior'!$C$4:$C$773,$D154,'[1]Cierre Mes Anterior'!$D$4:$D$773,$E154,'[1]Cierre Mes Anterior'!$E$4:$E$773,$F154,'[1]Cierre Mes Anterior'!$F$4:$F$773,$G154,'[1]Cierre Mes Anterior'!$G$4:$G$773,$H154,'[1]Cierre Mes Anterior'!$H$4:$H$773,$I154,'[1]Cierre Mes Anterior'!$I$4:$I$773,$J154,'[1]Cierre Mes Anterior'!$J$4:$J$773,$K154,'[1]Cierre Mes Anterior'!$K$4:$K$773,$L154,'[1]Cierre Mes Anterior'!$L$4:$L$773,$M154,'[1]Cierre Mes Anterior'!$M$4:$M$773,$N154,'[1]Cierre Mes Anterior'!$N$4:$N$773,$O154)/1000000</f>
        <v>0</v>
      </c>
      <c r="AK154" s="241">
        <f>+AG154-AJ154</f>
        <v>0</v>
      </c>
      <c r="AL154" s="172" t="e">
        <f>HLOOKUP((HLOOKUP($W$1,#REF!,1,FALSE)),#REF!,#REF!,FALSE)</f>
        <v>#REF!</v>
      </c>
      <c r="AM154" s="333">
        <f>+SUMIFS('[1]SIIF 30 de Abril de 2023'!$X$4:$X$749,'[1]SIIF 30 de Abril de 2023'!$A$4:$A$749,$B154,'[1]SIIF 30 de Abril de 2023'!$B$4:$B$749,$C154,'[1]SIIF 30 de Abril de 2023'!$C$4:$C$749,$D154,'[1]SIIF 30 de Abril de 2023'!$D$4:$D$749,$E154,'[1]SIIF 30 de Abril de 2023'!$E$4:$E$749,$F154,'[1]SIIF 30 de Abril de 2023'!$F$4:$F$749,$G154,'[1]SIIF 30 de Abril de 2023'!$G$4:$G$749,$H154,'[1]SIIF 30 de Abril de 2023'!$H$4:$H$749,$I154,'[1]SIIF 30 de Abril de 2023'!$I$4:$I$749,$J154,'[1]SIIF 30 de Abril de 2023'!$J$4:$J$749,$K154,'[1]SIIF 30 de Abril de 2023'!$K$4:$K$749,$L154,'[1]SIIF 30 de Abril de 2023'!$L$4:$L$749,$M154,'[1]SIIF 30 de Abril de 2023'!$M$4:$M$749,$N154,'[1]SIIF 30 de Abril de 2023'!$N$4:$N$749,$O154)/1000000</f>
        <v>0</v>
      </c>
      <c r="AN154" s="239">
        <f>+AM154/AD154</f>
        <v>0</v>
      </c>
    </row>
    <row r="155" spans="1:40" ht="34.5" customHeight="1">
      <c r="T155" s="162" t="s">
        <v>313</v>
      </c>
      <c r="U155" s="409"/>
      <c r="V155" s="162" t="s">
        <v>313</v>
      </c>
      <c r="W155" s="324">
        <f>+SUM(W150:W154)</f>
        <v>12017.028925000001</v>
      </c>
      <c r="X155" s="324">
        <f t="shared" ref="X155:AF155" si="83">+SUM(X150:X154)</f>
        <v>0</v>
      </c>
      <c r="Y155" s="324">
        <f t="shared" si="83"/>
        <v>0</v>
      </c>
      <c r="Z155" s="324">
        <f t="shared" si="83"/>
        <v>0</v>
      </c>
      <c r="AA155" s="324">
        <f t="shared" si="83"/>
        <v>0</v>
      </c>
      <c r="AB155" s="324">
        <f t="shared" si="83"/>
        <v>0</v>
      </c>
      <c r="AC155" s="324">
        <f t="shared" si="83"/>
        <v>0</v>
      </c>
      <c r="AD155" s="324">
        <f t="shared" si="83"/>
        <v>12017.028925000001</v>
      </c>
      <c r="AE155" s="324">
        <f t="shared" si="83"/>
        <v>0</v>
      </c>
      <c r="AF155" s="324">
        <f t="shared" si="83"/>
        <v>12017.028925000001</v>
      </c>
      <c r="AG155" s="324">
        <f>+SUM(AG150:AG154)</f>
        <v>3278.2347843299999</v>
      </c>
      <c r="AH155" s="169">
        <f t="shared" si="81"/>
        <v>0.27279910906347427</v>
      </c>
      <c r="AI155" s="253"/>
      <c r="AJ155" s="254">
        <f>+SUM(AJ152:AJ154)</f>
        <v>1944.126557</v>
      </c>
      <c r="AK155" s="184">
        <f>+SUM(AK152:AK154)</f>
        <v>-1474.3998900000001</v>
      </c>
      <c r="AL155" s="172" t="e">
        <f>HLOOKUP((HLOOKUP($W$1,#REF!,1,FALSE)),#REF!,#REF!,FALSE)</f>
        <v>#REF!</v>
      </c>
      <c r="AM155" s="324">
        <f>+SUM(AM150:AM154)</f>
        <v>272.49143832999999</v>
      </c>
      <c r="AN155" s="182">
        <f t="shared" si="82"/>
        <v>2.2675441661217436E-2</v>
      </c>
    </row>
    <row r="156" spans="1:40" ht="34.5" customHeight="1">
      <c r="T156" s="162" t="s">
        <v>314</v>
      </c>
      <c r="U156" s="409"/>
      <c r="V156" s="162" t="s">
        <v>314</v>
      </c>
      <c r="W156" s="336">
        <f>SUM(W155++W148)</f>
        <v>36017.028924999999</v>
      </c>
      <c r="X156" s="340">
        <f>SUM(X155++X148)</f>
        <v>0</v>
      </c>
      <c r="Y156" s="336">
        <f>SUM(Y155++Y148)</f>
        <v>0</v>
      </c>
      <c r="Z156" s="336"/>
      <c r="AA156" s="336">
        <f>SUM(AA155++AA148)</f>
        <v>0</v>
      </c>
      <c r="AB156" s="336">
        <f>SUM(AB155++AB148)</f>
        <v>0</v>
      </c>
      <c r="AC156" s="341">
        <f>SUM(AC155++AC148)</f>
        <v>0</v>
      </c>
      <c r="AD156" s="324">
        <f>SUM(AD155+AD148)</f>
        <v>36017.028924999999</v>
      </c>
      <c r="AE156" s="324">
        <f>SUM(AE155+AE148)</f>
        <v>0</v>
      </c>
      <c r="AF156" s="324">
        <f>SUM(AF155+AF148)</f>
        <v>36017.028924999999</v>
      </c>
      <c r="AG156" s="324">
        <f>SUM(AG155+AG148)</f>
        <v>12436.22915033</v>
      </c>
      <c r="AH156" s="169">
        <f t="shared" si="81"/>
        <v>0.34528747988143504</v>
      </c>
      <c r="AI156" s="253"/>
      <c r="AJ156" s="254">
        <f>SUM(AJ151:AJ151)</f>
        <v>0</v>
      </c>
      <c r="AK156" s="184">
        <f>SUM(AK151:AK151)</f>
        <v>273.19333</v>
      </c>
      <c r="AL156" s="172" t="e">
        <f>HLOOKUP((HLOOKUP($W$1,#REF!,1,FALSE)),#REF!,#REF!,FALSE)</f>
        <v>#REF!</v>
      </c>
      <c r="AM156" s="336">
        <f>+AM155+AM148</f>
        <v>2364.5301862300003</v>
      </c>
      <c r="AN156" s="182">
        <f t="shared" si="82"/>
        <v>6.5650339764386889E-2</v>
      </c>
    </row>
    <row r="157" spans="1:40" ht="34.5" customHeight="1">
      <c r="T157" s="162" t="s">
        <v>315</v>
      </c>
      <c r="U157" s="409"/>
      <c r="V157" s="162" t="s">
        <v>315</v>
      </c>
      <c r="W157" s="324">
        <f t="shared" ref="W157:AG157" si="84">+W88+W91+W95+W99++W105+W108+W120+W130+W132+W138+W144+W141+W148+W155</f>
        <v>5075124.2203639997</v>
      </c>
      <c r="X157" s="324">
        <f t="shared" si="84"/>
        <v>0</v>
      </c>
      <c r="Y157" s="324">
        <f t="shared" si="84"/>
        <v>0</v>
      </c>
      <c r="Z157" s="324">
        <f t="shared" si="84"/>
        <v>0</v>
      </c>
      <c r="AA157" s="324">
        <f t="shared" si="84"/>
        <v>0</v>
      </c>
      <c r="AB157" s="324">
        <f t="shared" si="84"/>
        <v>0</v>
      </c>
      <c r="AC157" s="324">
        <f t="shared" si="84"/>
        <v>0</v>
      </c>
      <c r="AD157" s="324">
        <f t="shared" si="84"/>
        <v>5075124.2203639997</v>
      </c>
      <c r="AE157" s="324">
        <f>+AE88+AE91+AE95+AE99++AE105+AE108+AE120+AE130+AE132+AE138+AE144+AE141+AE148+AE155</f>
        <v>0</v>
      </c>
      <c r="AF157" s="324">
        <f>+AF88+AF91+AF95+AF99++AF105+AF108+AF120+AF130+AF132+AF138+AF144+AF141+AF148+AF155</f>
        <v>5075124.2203639997</v>
      </c>
      <c r="AG157" s="324">
        <f t="shared" si="84"/>
        <v>2308231.5374677698</v>
      </c>
      <c r="AH157" s="169">
        <f t="shared" si="81"/>
        <v>0.45481281585305078</v>
      </c>
      <c r="AI157" s="253"/>
      <c r="AJ157" s="324">
        <f>+AJ88+AJ91+AJ95+AJ99++AJ105+AJ108+AJ120+AJ130+AJ132+AJ138+AJ144+AJ141+AJ148+AJ155</f>
        <v>37205543.002878152</v>
      </c>
      <c r="AK157" s="184" t="e">
        <f>+AK145+AK155+AK95+AK99+AK91+AK130+AK141+AK138+AK120+AK105+AK109+#REF!</f>
        <v>#REF!</v>
      </c>
      <c r="AL157" s="172" t="e">
        <f>HLOOKUP((HLOOKUP($W$1,#REF!,1,FALSE)),#REF!,#REF!,FALSE)</f>
        <v>#REF!</v>
      </c>
      <c r="AM157" s="324">
        <f>+AM88+AM91+AM95+AM99++AM105+AM108+AM120+AM130+AM132+AM138+AM144+AM141+AM148+AM155</f>
        <v>2249560.5591779198</v>
      </c>
      <c r="AN157" s="182">
        <f t="shared" si="82"/>
        <v>0.44325231491901806</v>
      </c>
    </row>
    <row r="158" spans="1:40" ht="15.75" customHeight="1">
      <c r="T158" s="271"/>
      <c r="U158" s="420"/>
      <c r="V158" s="272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>
        <f>+AG157*1000000</f>
        <v>2308231537467.77</v>
      </c>
      <c r="AH158" s="150"/>
      <c r="AI158" s="151"/>
      <c r="AJ158" s="151"/>
      <c r="AK158" s="151"/>
      <c r="AL158" s="146"/>
      <c r="AM158" s="148"/>
      <c r="AN158" s="150"/>
    </row>
    <row r="159" spans="1:40" ht="20.25" customHeight="1">
      <c r="T159" s="375" t="s">
        <v>316</v>
      </c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5"/>
      <c r="AE159" s="375"/>
      <c r="AF159" s="375"/>
      <c r="AG159" s="375"/>
      <c r="AH159" s="375"/>
      <c r="AI159" s="375"/>
      <c r="AJ159" s="375"/>
      <c r="AK159" s="375"/>
      <c r="AL159" s="375"/>
      <c r="AM159" s="375"/>
      <c r="AN159" s="375"/>
    </row>
    <row r="160" spans="1:40" ht="12.75" customHeight="1" thickBot="1">
      <c r="T160" s="148"/>
      <c r="U160" s="393"/>
      <c r="V160" s="149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50"/>
      <c r="AI160" s="151"/>
      <c r="AJ160" s="151"/>
      <c r="AK160" s="151"/>
      <c r="AL160" s="146"/>
      <c r="AM160" s="148"/>
      <c r="AN160" s="150"/>
    </row>
    <row r="161" spans="1:40" ht="51" customHeight="1">
      <c r="B161" s="15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161" t="s">
        <v>124</v>
      </c>
      <c r="U161" s="408"/>
      <c r="V161" s="161" t="s">
        <v>124</v>
      </c>
      <c r="W161" s="162" t="s">
        <v>125</v>
      </c>
      <c r="X161" s="162" t="s">
        <v>126</v>
      </c>
      <c r="Y161" s="162" t="s">
        <v>127</v>
      </c>
      <c r="Z161" s="162" t="s">
        <v>128</v>
      </c>
      <c r="AA161" s="162" t="s">
        <v>129</v>
      </c>
      <c r="AB161" s="162" t="s">
        <v>130</v>
      </c>
      <c r="AC161" s="161" t="s">
        <v>131</v>
      </c>
      <c r="AD161" s="161" t="s">
        <v>132</v>
      </c>
      <c r="AE161" s="161" t="s">
        <v>133</v>
      </c>
      <c r="AF161" s="161" t="s">
        <v>134</v>
      </c>
      <c r="AG161" s="163" t="s">
        <v>0</v>
      </c>
      <c r="AH161" s="164" t="s">
        <v>135</v>
      </c>
      <c r="AI161" s="165" t="s">
        <v>136</v>
      </c>
      <c r="AJ161" s="165" t="s">
        <v>137</v>
      </c>
      <c r="AK161" s="165" t="s">
        <v>138</v>
      </c>
      <c r="AL161" s="166" t="s">
        <v>139</v>
      </c>
      <c r="AM161" s="163" t="s">
        <v>140</v>
      </c>
      <c r="AN161" s="164" t="s">
        <v>141</v>
      </c>
    </row>
    <row r="162" spans="1:40" ht="25.5" customHeight="1">
      <c r="B162" s="1" t="s">
        <v>163</v>
      </c>
      <c r="C162" s="1" t="s">
        <v>164</v>
      </c>
      <c r="D162" s="1" t="s">
        <v>142</v>
      </c>
      <c r="E162" s="1" t="s">
        <v>143</v>
      </c>
      <c r="F162" s="1" t="s">
        <v>142</v>
      </c>
      <c r="G162" s="1" t="s">
        <v>142</v>
      </c>
      <c r="H162" s="1" t="s">
        <v>142</v>
      </c>
      <c r="I162" s="1" t="s">
        <v>142</v>
      </c>
      <c r="J162" s="1" t="s">
        <v>142</v>
      </c>
      <c r="K162" s="1" t="s">
        <v>142</v>
      </c>
      <c r="L162" s="1" t="s">
        <v>142</v>
      </c>
      <c r="M162" s="1" t="s">
        <v>142</v>
      </c>
      <c r="N162" s="1" t="s">
        <v>142</v>
      </c>
      <c r="O162" s="1" t="s">
        <v>142</v>
      </c>
      <c r="T162" s="162" t="s">
        <v>144</v>
      </c>
      <c r="U162" s="409"/>
      <c r="V162" s="162" t="s">
        <v>144</v>
      </c>
      <c r="W162" s="324">
        <f>SUM(W163:W167)</f>
        <v>1373885.8312869999</v>
      </c>
      <c r="X162" s="184">
        <f>SUM(X163:X167)</f>
        <v>0</v>
      </c>
      <c r="Y162" s="324">
        <f>SUM(Y163:Y167)</f>
        <v>0</v>
      </c>
      <c r="Z162" s="324"/>
      <c r="AA162" s="324">
        <f>SUM(AA163:AA166)</f>
        <v>0</v>
      </c>
      <c r="AB162" s="184">
        <f>SUM(AB163:AB166)</f>
        <v>0</v>
      </c>
      <c r="AC162" s="184">
        <f>SUM(AC163:AC166)</f>
        <v>0</v>
      </c>
      <c r="AD162" s="324">
        <f>SUM(AD163:AD167)</f>
        <v>1373885.8312869999</v>
      </c>
      <c r="AE162" s="324">
        <f>SUM(AE163:AE167)</f>
        <v>4595.8089679999994</v>
      </c>
      <c r="AF162" s="324">
        <f>SUM(AF163:AF167)</f>
        <v>1369290.022319</v>
      </c>
      <c r="AG162" s="324">
        <f>SUM(AG163:AG167)</f>
        <v>1304064.0724249601</v>
      </c>
      <c r="AH162" s="169">
        <f t="shared" ref="AH162:AH167" si="85">+AG162/AD162</f>
        <v>0.94917935881423743</v>
      </c>
      <c r="AI162" s="225"/>
      <c r="AJ162" s="273">
        <f>SUM(AJ163:AJ166)</f>
        <v>544089.09843343997</v>
      </c>
      <c r="AK162" s="273">
        <f>SUM(AK163:AK166)</f>
        <v>749014.07337064017</v>
      </c>
      <c r="AL162" s="172" t="e">
        <f>HLOOKUP((HLOOKUP($W$1,#REF!,1,FALSE)),#REF!,#REF!,FALSE)</f>
        <v>#REF!</v>
      </c>
      <c r="AM162" s="324">
        <f>SUM(AM163:AM167)</f>
        <v>1293420.6193543002</v>
      </c>
      <c r="AN162" s="182">
        <f t="shared" ref="AN162:AN170" si="86">+AM162/AD162</f>
        <v>0.94143238826669962</v>
      </c>
    </row>
    <row r="163" spans="1:40" ht="22.5" customHeight="1">
      <c r="B163" s="1" t="s">
        <v>163</v>
      </c>
      <c r="C163" s="1" t="s">
        <v>164</v>
      </c>
      <c r="D163" s="1" t="s">
        <v>142</v>
      </c>
      <c r="E163" s="1" t="s">
        <v>143</v>
      </c>
      <c r="F163" s="1">
        <v>1</v>
      </c>
      <c r="G163" s="1" t="s">
        <v>142</v>
      </c>
      <c r="H163" s="1" t="s">
        <v>142</v>
      </c>
      <c r="I163" s="1" t="s">
        <v>142</v>
      </c>
      <c r="J163" s="1" t="s">
        <v>142</v>
      </c>
      <c r="K163" s="1" t="s">
        <v>142</v>
      </c>
      <c r="L163" s="1" t="s">
        <v>142</v>
      </c>
      <c r="M163" s="1" t="s">
        <v>142</v>
      </c>
      <c r="N163" s="1" t="s">
        <v>142</v>
      </c>
      <c r="O163" s="1" t="s">
        <v>142</v>
      </c>
      <c r="T163" s="274" t="s">
        <v>186</v>
      </c>
      <c r="U163" s="421"/>
      <c r="V163" s="174" t="s">
        <v>186</v>
      </c>
      <c r="W163" s="323">
        <f>(+SUMIFS('[1]SIIF 30 de Abril de 2023'!$P$4:$P$749,'[1]SIIF 30 de Abril de 2023'!$A$4:$A$749,$B163,'[1]SIIF 30 de Abril de 2023'!$B$4:$B$749,$C163,'[1]SIIF 30 de Abril de 2023'!$C$4:$C$749,$D163,'[1]SIIF 30 de Abril de 2023'!$D$4:$D$749,$E163,'[1]SIIF 30 de Abril de 2023'!$E$4:$E$749,$F163,'[1]SIIF 30 de Abril de 2023'!$F$4:$F$749,$G163,'[1]SIIF 30 de Abril de 2023'!$G$4:$G$749,$H163,'[1]SIIF 30 de Abril de 2023'!$H$4:$H$749,$I163,'[1]SIIF 30 de Abril de 2023'!$I$4:$I$749,$J163,'[1]SIIF 30 de Abril de 2023'!$J$4:$J$749,$K163,'[1]SIIF 30 de Abril de 2023'!$K$4:$K$749,$L163,'[1]SIIF 30 de Abril de 2023'!$L$4:$L$749,$M163,'[1]SIIF 30 de Abril de 2023'!$M$4:$M$749,$N163,'[1]SIIF 30 de Abril de 2023'!$N$4:$N$749,$O163)/1000000)</f>
        <v>35647.807968000001</v>
      </c>
      <c r="X163" s="273">
        <v>0</v>
      </c>
      <c r="Y163" s="323">
        <f>(+SUMIFS('[1]SIIF 30 de Abril de 2023'!$R$4:$R$749,'[1]SIIF 30 de Abril de 2023'!$A$4:$A$749,$B163,'[1]SIIF 30 de Abril de 2023'!$B$4:$B$749,$C163,'[1]SIIF 30 de Abril de 2023'!$C$4:$C$749,$D163,'[1]SIIF 30 de Abril de 2023'!$D$4:$D$749,$E163,'[1]SIIF 30 de Abril de 2023'!$E$4:$E$749,$F163,'[1]SIIF 30 de Abril de 2023'!$F$4:$F$749,$G163,'[1]SIIF 30 de Abril de 2023'!$G$4:$G$749,$H163,'[1]SIIF 30 de Abril de 2023'!$H$4:$H$749,$I163,'[1]SIIF 30 de Abril de 2023'!$I$4:$I$749,$J163,'[1]SIIF 30 de Abril de 2023'!$J$4:$J$749,$K163,'[1]SIIF 30 de Abril de 2023'!$K$4:$K$749,$L163,'[1]SIIF 30 de Abril de 2023'!$L$4:$L$749,$M163,'[1]SIIF 30 de Abril de 2023'!$M$4:$M$749,$N163,'[1]SIIF 30 de Abril de 2023'!$N$4:$N$749,$O163)/1000000)</f>
        <v>0</v>
      </c>
      <c r="Z163" s="273"/>
      <c r="AA163" s="323">
        <f>(+SUMIFS('[1]SIIF 30 de Abril de 2023'!$Q$4:$Q$749,'[1]SIIF 30 de Abril de 2023'!$A$4:$A$749,$B163,'[1]SIIF 30 de Abril de 2023'!$B$4:$B$749,$C163,'[1]SIIF 30 de Abril de 2023'!$C$4:$C$749,$D163,'[1]SIIF 30 de Abril de 2023'!$D$4:$D$749,$E163,'[1]SIIF 30 de Abril de 2023'!$E$4:$E$749,$F163,'[1]SIIF 30 de Abril de 2023'!$F$4:$F$749,$G163,'[1]SIIF 30 de Abril de 2023'!$G$4:$G$749,$H163,'[1]SIIF 30 de Abril de 2023'!$H$4:$H$749,$I163,'[1]SIIF 30 de Abril de 2023'!$I$4:$I$749,$J163,'[1]SIIF 30 de Abril de 2023'!$J$4:$J$749,$K163,'[1]SIIF 30 de Abril de 2023'!$K$4:$K$749,$L163,'[1]SIIF 30 de Abril de 2023'!$L$4:$L$749,$M163,'[1]SIIF 30 de Abril de 2023'!$M$4:$M$749,$N163,'[1]SIIF 30 de Abril de 2023'!$N$4:$N$749,$O163)/1000000)</f>
        <v>0</v>
      </c>
      <c r="AB163" s="273"/>
      <c r="AC163" s="273"/>
      <c r="AD163" s="323">
        <f>W163-Y163+AA163</f>
        <v>35647.807968000001</v>
      </c>
      <c r="AE163" s="323">
        <f>(+SUMIFS('[1]SIIF 30 de Abril de 2023'!$T$4:$T$749,'[1]SIIF 30 de Abril de 2023'!$A$4:$A$749,$B163,'[1]SIIF 30 de Abril de 2023'!$B$4:$B$749,$C163,'[1]SIIF 30 de Abril de 2023'!$C$4:$C$749,$D163,'[1]SIIF 30 de Abril de 2023'!$D$4:$D$749,$E163,'[1]SIIF 30 de Abril de 2023'!$E$4:$E$749,$F163,'[1]SIIF 30 de Abril de 2023'!$F$4:$F$749,$G163,'[1]SIIF 30 de Abril de 2023'!$G$4:$G$749,$H163,'[1]SIIF 30 de Abril de 2023'!$H$4:$H$749,$I163,'[1]SIIF 30 de Abril de 2023'!$I$4:$I$749,$J163,'[1]SIIF 30 de Abril de 2023'!$J$4:$J$749,$K163,'[1]SIIF 30 de Abril de 2023'!$K$4:$K$749,$L163,'[1]SIIF 30 de Abril de 2023'!$L$4:$L$749,$M163,'[1]SIIF 30 de Abril de 2023'!$M$4:$M$749,$N163,'[1]SIIF 30 de Abril de 2023'!$N$4:$N$749,$O163)/1000000)</f>
        <v>3875.8089679999998</v>
      </c>
      <c r="AF163" s="323">
        <f>AD163-AE163</f>
        <v>31771.999</v>
      </c>
      <c r="AG163" s="323">
        <f>+SUMIFS('[1]SIIF 30 de Abril de 2023'!$W$4:$W$749,'[1]SIIF 30 de Abril de 2023'!$A$4:$A$749,$B163,'[1]SIIF 30 de Abril de 2023'!$B$4:$B$749,$C163,'[1]SIIF 30 de Abril de 2023'!$C$4:$C$749,$D163,'[1]SIIF 30 de Abril de 2023'!$D$4:$D$749,$E163,'[1]SIIF 30 de Abril de 2023'!$E$4:$E$749,$F163,'[1]SIIF 30 de Abril de 2023'!$F$4:$F$749,$G163,'[1]SIIF 30 de Abril de 2023'!$G$4:$G$749,$H163,'[1]SIIF 30 de Abril de 2023'!$H$4:$H$749,$I163,'[1]SIIF 30 de Abril de 2023'!$I$4:$I$749,$J163,'[1]SIIF 30 de Abril de 2023'!$J$4:$J$749,$K163,'[1]SIIF 30 de Abril de 2023'!$K$4:$K$749,$L163,'[1]SIIF 30 de Abril de 2023'!$L$4:$L$749,$M163,'[1]SIIF 30 de Abril de 2023'!$M$4:$M$749,$N163,'[1]SIIF 30 de Abril de 2023'!$N$4:$N$749,$O163)/1000000</f>
        <v>9034.9231340000006</v>
      </c>
      <c r="AH163" s="177">
        <f t="shared" si="85"/>
        <v>0.25344961300594943</v>
      </c>
      <c r="AI163" s="210"/>
      <c r="AJ163" s="176">
        <f>+SUMIFS('[1]Cierre Mes Anterior'!$W$4:$W$773,'[1]Cierre Mes Anterior'!$A$4:$A$773,$B163,'[1]Cierre Mes Anterior'!$B$4:$B$773,$C163,'[1]Cierre Mes Anterior'!$C$4:$C$773,$D163,'[1]Cierre Mes Anterior'!$D$4:$D$773,$E163,'[1]Cierre Mes Anterior'!$E$4:$E$773,$F163,'[1]Cierre Mes Anterior'!$F$4:$F$773,$G163,'[1]Cierre Mes Anterior'!$G$4:$G$773,$H163,'[1]Cierre Mes Anterior'!$H$4:$H$773,$I163,'[1]Cierre Mes Anterior'!$I$4:$I$773,$J163,'[1]Cierre Mes Anterior'!$J$4:$J$773,$K163,'[1]Cierre Mes Anterior'!$K$4:$K$773,$L163,'[1]Cierre Mes Anterior'!$L$4:$L$773,$M163,'[1]Cierre Mes Anterior'!$M$4:$M$773,$N163,'[1]Cierre Mes Anterior'!$N$4:$N$773,$O163)/1000000</f>
        <v>29854.412498000002</v>
      </c>
      <c r="AK163" s="176">
        <f>+AG163-AJ163</f>
        <v>-20819.489364000001</v>
      </c>
      <c r="AL163" s="172" t="e">
        <f>HLOOKUP((HLOOKUP($W$1,#REF!,1,FALSE)),#REF!,#REF!,FALSE)</f>
        <v>#REF!</v>
      </c>
      <c r="AM163" s="323">
        <f>+SUMIFS('[1]SIIF 30 de Abril de 2023'!$X$4:$X$749,'[1]SIIF 30 de Abril de 2023'!$A$4:$A$749,$B163,'[1]SIIF 30 de Abril de 2023'!$B$4:$B$749,$C163,'[1]SIIF 30 de Abril de 2023'!$C$4:$C$749,$D163,'[1]SIIF 30 de Abril de 2023'!$D$4:$D$749,$E163,'[1]SIIF 30 de Abril de 2023'!$E$4:$E$749,$F163,'[1]SIIF 30 de Abril de 2023'!$F$4:$F$749,$G163,'[1]SIIF 30 de Abril de 2023'!$G$4:$G$749,$H163,'[1]SIIF 30 de Abril de 2023'!$H$4:$H$749,$I163,'[1]SIIF 30 de Abril de 2023'!$I$4:$I$749,$J163,'[1]SIIF 30 de Abril de 2023'!$J$4:$J$749,$K163,'[1]SIIF 30 de Abril de 2023'!$K$4:$K$749,$L163,'[1]SIIF 30 de Abril de 2023'!$L$4:$L$749,$M163,'[1]SIIF 30 de Abril de 2023'!$M$4:$M$749,$N163,'[1]SIIF 30 de Abril de 2023'!$N$4:$N$749,$O163)/1000000</f>
        <v>8911.657115</v>
      </c>
      <c r="AN163" s="177">
        <f t="shared" si="86"/>
        <v>0.24999172804677738</v>
      </c>
    </row>
    <row r="164" spans="1:40" ht="22.5" customHeight="1">
      <c r="B164" s="1" t="s">
        <v>163</v>
      </c>
      <c r="C164" s="1" t="s">
        <v>164</v>
      </c>
      <c r="D164" s="1" t="s">
        <v>142</v>
      </c>
      <c r="E164" s="1" t="s">
        <v>143</v>
      </c>
      <c r="F164" s="1">
        <v>2</v>
      </c>
      <c r="G164" s="1" t="s">
        <v>142</v>
      </c>
      <c r="H164" s="1" t="s">
        <v>142</v>
      </c>
      <c r="I164" s="1" t="s">
        <v>142</v>
      </c>
      <c r="J164" s="1" t="s">
        <v>142</v>
      </c>
      <c r="K164" s="1" t="s">
        <v>142</v>
      </c>
      <c r="L164" s="1" t="s">
        <v>142</v>
      </c>
      <c r="M164" s="1" t="s">
        <v>142</v>
      </c>
      <c r="N164" s="1" t="s">
        <v>142</v>
      </c>
      <c r="O164" s="1" t="s">
        <v>142</v>
      </c>
      <c r="T164" s="274" t="s">
        <v>146</v>
      </c>
      <c r="U164" s="421"/>
      <c r="V164" s="174" t="s">
        <v>146</v>
      </c>
      <c r="W164" s="323">
        <f>(+SUMIFS('[1]SIIF 30 de Abril de 2023'!$P$4:$P$749,'[1]SIIF 30 de Abril de 2023'!$A$4:$A$749,$B164,'[1]SIIF 30 de Abril de 2023'!$B$4:$B$749,$C164,'[1]SIIF 30 de Abril de 2023'!$C$4:$C$749,$D164,'[1]SIIF 30 de Abril de 2023'!$D$4:$D$749,$E164,'[1]SIIF 30 de Abril de 2023'!$E$4:$E$749,$F164,'[1]SIIF 30 de Abril de 2023'!$F$4:$F$749,$G164,'[1]SIIF 30 de Abril de 2023'!$G$4:$G$749,$H164,'[1]SIIF 30 de Abril de 2023'!$H$4:$H$749,$I164,'[1]SIIF 30 de Abril de 2023'!$I$4:$I$749,$J164,'[1]SIIF 30 de Abril de 2023'!$J$4:$J$749,$K164,'[1]SIIF 30 de Abril de 2023'!$K$4:$K$749,$L164,'[1]SIIF 30 de Abril de 2023'!$L$4:$L$749,$M164,'[1]SIIF 30 de Abril de 2023'!$M$4:$M$749,$N164,'[1]SIIF 30 de Abril de 2023'!$N$4:$N$749,$O164)/1000000)</f>
        <v>10768.236000000001</v>
      </c>
      <c r="X164" s="273">
        <v>0</v>
      </c>
      <c r="Y164" s="323">
        <f>(+SUMIFS('[1]SIIF 30 de Abril de 2023'!$R$4:$R$749,'[1]SIIF 30 de Abril de 2023'!$A$4:$A$749,$B164,'[1]SIIF 30 de Abril de 2023'!$B$4:$B$749,$C164,'[1]SIIF 30 de Abril de 2023'!$C$4:$C$749,$D164,'[1]SIIF 30 de Abril de 2023'!$D$4:$D$749,$E164,'[1]SIIF 30 de Abril de 2023'!$E$4:$E$749,$F164,'[1]SIIF 30 de Abril de 2023'!$F$4:$F$749,$G164,'[1]SIIF 30 de Abril de 2023'!$G$4:$G$749,$H164,'[1]SIIF 30 de Abril de 2023'!$H$4:$H$749,$I164,'[1]SIIF 30 de Abril de 2023'!$I$4:$I$749,$J164,'[1]SIIF 30 de Abril de 2023'!$J$4:$J$749,$K164,'[1]SIIF 30 de Abril de 2023'!$K$4:$K$749,$L164,'[1]SIIF 30 de Abril de 2023'!$L$4:$L$749,$M164,'[1]SIIF 30 de Abril de 2023'!$M$4:$M$749,$N164,'[1]SIIF 30 de Abril de 2023'!$N$4:$N$749,$O164)/1000000)</f>
        <v>0</v>
      </c>
      <c r="Z164" s="273"/>
      <c r="AA164" s="323">
        <f>(+SUMIFS('[1]SIIF 30 de Abril de 2023'!$Q$4:$Q$749,'[1]SIIF 30 de Abril de 2023'!$A$4:$A$749,$B164,'[1]SIIF 30 de Abril de 2023'!$B$4:$B$749,$C164,'[1]SIIF 30 de Abril de 2023'!$C$4:$C$749,$D164,'[1]SIIF 30 de Abril de 2023'!$D$4:$D$749,$E164,'[1]SIIF 30 de Abril de 2023'!$E$4:$E$749,$F164,'[1]SIIF 30 de Abril de 2023'!$F$4:$F$749,$G164,'[1]SIIF 30 de Abril de 2023'!$G$4:$G$749,$H164,'[1]SIIF 30 de Abril de 2023'!$H$4:$H$749,$I164,'[1]SIIF 30 de Abril de 2023'!$I$4:$I$749,$J164,'[1]SIIF 30 de Abril de 2023'!$J$4:$J$749,$K164,'[1]SIIF 30 de Abril de 2023'!$K$4:$K$749,$L164,'[1]SIIF 30 de Abril de 2023'!$L$4:$L$749,$M164,'[1]SIIF 30 de Abril de 2023'!$M$4:$M$749,$N164,'[1]SIIF 30 de Abril de 2023'!$N$4:$N$749,$O164)/1000000)</f>
        <v>0</v>
      </c>
      <c r="AB164" s="273"/>
      <c r="AC164" s="273"/>
      <c r="AD164" s="323">
        <f>W164-Y164+AA164</f>
        <v>10768.236000000001</v>
      </c>
      <c r="AE164" s="323">
        <f>(+SUMIFS('[1]SIIF 30 de Abril de 2023'!$T$4:$T$749,'[1]SIIF 30 de Abril de 2023'!$A$4:$A$749,$B164,'[1]SIIF 30 de Abril de 2023'!$B$4:$B$749,$C164,'[1]SIIF 30 de Abril de 2023'!$C$4:$C$749,$D164,'[1]SIIF 30 de Abril de 2023'!$D$4:$D$749,$E164,'[1]SIIF 30 de Abril de 2023'!$E$4:$E$749,$F164,'[1]SIIF 30 de Abril de 2023'!$F$4:$F$749,$G164,'[1]SIIF 30 de Abril de 2023'!$G$4:$G$749,$H164,'[1]SIIF 30 de Abril de 2023'!$H$4:$H$749,$I164,'[1]SIIF 30 de Abril de 2023'!$I$4:$I$749,$J164,'[1]SIIF 30 de Abril de 2023'!$J$4:$J$749,$K164,'[1]SIIF 30 de Abril de 2023'!$K$4:$K$749,$L164,'[1]SIIF 30 de Abril de 2023'!$L$4:$L$749,$M164,'[1]SIIF 30 de Abril de 2023'!$M$4:$M$749,$N164,'[1]SIIF 30 de Abril de 2023'!$N$4:$N$749,$O164)/1000000)</f>
        <v>0</v>
      </c>
      <c r="AF164" s="323">
        <f>AD164-AE164</f>
        <v>10768.236000000001</v>
      </c>
      <c r="AG164" s="323">
        <f>+SUMIFS('[1]SIIF 30 de Abril de 2023'!$W$4:$W$749,'[1]SIIF 30 de Abril de 2023'!$A$4:$A$749,$B164,'[1]SIIF 30 de Abril de 2023'!$B$4:$B$749,$C164,'[1]SIIF 30 de Abril de 2023'!$C$4:$C$749,$D164,'[1]SIIF 30 de Abril de 2023'!$D$4:$D$749,$E164,'[1]SIIF 30 de Abril de 2023'!$E$4:$E$749,$F164,'[1]SIIF 30 de Abril de 2023'!$F$4:$F$749,$G164,'[1]SIIF 30 de Abril de 2023'!$G$4:$G$749,$H164,'[1]SIIF 30 de Abril de 2023'!$H$4:$H$749,$I164,'[1]SIIF 30 de Abril de 2023'!$I$4:$I$749,$J164,'[1]SIIF 30 de Abril de 2023'!$J$4:$J$749,$K164,'[1]SIIF 30 de Abril de 2023'!$K$4:$K$749,$L164,'[1]SIIF 30 de Abril de 2023'!$L$4:$L$749,$M164,'[1]SIIF 30 de Abril de 2023'!$M$4:$M$749,$N164,'[1]SIIF 30 de Abril de 2023'!$N$4:$N$749,$O164)/1000000</f>
        <v>3345.75963508</v>
      </c>
      <c r="AH164" s="177">
        <f t="shared" si="85"/>
        <v>0.31070638079254576</v>
      </c>
      <c r="AI164" s="210"/>
      <c r="AJ164" s="176">
        <f>+SUMIFS('[1]Cierre Mes Anterior'!$W$4:$W$773,'[1]Cierre Mes Anterior'!$A$4:$A$773,$B164,'[1]Cierre Mes Anterior'!$B$4:$B$773,$C164,'[1]Cierre Mes Anterior'!$C$4:$C$773,$D164,'[1]Cierre Mes Anterior'!$D$4:$D$773,$E164,'[1]Cierre Mes Anterior'!$E$4:$E$773,$F164,'[1]Cierre Mes Anterior'!$F$4:$F$773,$G164,'[1]Cierre Mes Anterior'!$G$4:$G$773,$H164,'[1]Cierre Mes Anterior'!$H$4:$H$773,$I164,'[1]Cierre Mes Anterior'!$I$4:$I$773,$J164,'[1]Cierre Mes Anterior'!$J$4:$J$773,$K164,'[1]Cierre Mes Anterior'!$K$4:$K$773,$L164,'[1]Cierre Mes Anterior'!$L$4:$L$773,$M164,'[1]Cierre Mes Anterior'!$M$4:$M$773,$N164,'[1]Cierre Mes Anterior'!$N$4:$N$773,$O164)/1000000</f>
        <v>8361.610283510001</v>
      </c>
      <c r="AK164" s="176">
        <f>+AG164-AJ164</f>
        <v>-5015.8506484300015</v>
      </c>
      <c r="AL164" s="172" t="e">
        <f>HLOOKUP((HLOOKUP($W$1,#REF!,1,FALSE)),#REF!,#REF!,FALSE)</f>
        <v>#REF!</v>
      </c>
      <c r="AM164" s="323">
        <f>+SUMIFS('[1]SIIF 30 de Abril de 2023'!$X$4:$X$749,'[1]SIIF 30 de Abril de 2023'!$A$4:$A$749,$B164,'[1]SIIF 30 de Abril de 2023'!$B$4:$B$749,$C164,'[1]SIIF 30 de Abril de 2023'!$C$4:$C$749,$D164,'[1]SIIF 30 de Abril de 2023'!$D$4:$D$749,$E164,'[1]SIIF 30 de Abril de 2023'!$E$4:$E$749,$F164,'[1]SIIF 30 de Abril de 2023'!$F$4:$F$749,$G164,'[1]SIIF 30 de Abril de 2023'!$G$4:$G$749,$H164,'[1]SIIF 30 de Abril de 2023'!$H$4:$H$749,$I164,'[1]SIIF 30 de Abril de 2023'!$I$4:$I$749,$J164,'[1]SIIF 30 de Abril de 2023'!$J$4:$J$749,$K164,'[1]SIIF 30 de Abril de 2023'!$K$4:$K$749,$L164,'[1]SIIF 30 de Abril de 2023'!$L$4:$L$749,$M164,'[1]SIIF 30 de Abril de 2023'!$M$4:$M$749,$N164,'[1]SIIF 30 de Abril de 2023'!$N$4:$N$749,$O164)/1000000</f>
        <v>1248.85841104</v>
      </c>
      <c r="AN164" s="177">
        <f t="shared" si="86"/>
        <v>0.11597613676371876</v>
      </c>
    </row>
    <row r="165" spans="1:40" ht="22.5" customHeight="1">
      <c r="B165" s="1" t="s">
        <v>163</v>
      </c>
      <c r="C165" s="1" t="s">
        <v>164</v>
      </c>
      <c r="D165" s="1" t="s">
        <v>142</v>
      </c>
      <c r="E165" s="1" t="s">
        <v>143</v>
      </c>
      <c r="F165" s="1">
        <v>3</v>
      </c>
      <c r="G165" s="1" t="s">
        <v>142</v>
      </c>
      <c r="H165" s="1" t="s">
        <v>142</v>
      </c>
      <c r="I165" s="1" t="s">
        <v>142</v>
      </c>
      <c r="J165" s="1" t="s">
        <v>142</v>
      </c>
      <c r="K165" s="1" t="s">
        <v>142</v>
      </c>
      <c r="L165" s="1" t="s">
        <v>142</v>
      </c>
      <c r="M165" s="1" t="s">
        <v>142</v>
      </c>
      <c r="N165" s="1" t="s">
        <v>142</v>
      </c>
      <c r="O165" s="1" t="s">
        <v>142</v>
      </c>
      <c r="T165" s="274" t="s">
        <v>147</v>
      </c>
      <c r="U165" s="421"/>
      <c r="V165" s="174" t="s">
        <v>147</v>
      </c>
      <c r="W165" s="323">
        <f>(+SUMIFS('[1]SIIF 30 de Abril de 2023'!$P$4:$P$749,'[1]SIIF 30 de Abril de 2023'!$A$4:$A$749,$B165,'[1]SIIF 30 de Abril de 2023'!$B$4:$B$749,$C165,'[1]SIIF 30 de Abril de 2023'!$C$4:$C$749,$D165,'[1]SIIF 30 de Abril de 2023'!$D$4:$D$749,$E165,'[1]SIIF 30 de Abril de 2023'!$E$4:$E$749,$F165,'[1]SIIF 30 de Abril de 2023'!$F$4:$F$749,$G165,'[1]SIIF 30 de Abril de 2023'!$G$4:$G$749,$H165,'[1]SIIF 30 de Abril de 2023'!$H$4:$H$749,$I165,'[1]SIIF 30 de Abril de 2023'!$I$4:$I$749,$J165,'[1]SIIF 30 de Abril de 2023'!$J$4:$J$749,$K165,'[1]SIIF 30 de Abril de 2023'!$K$4:$K$749,$L165,'[1]SIIF 30 de Abril de 2023'!$L$4:$L$749,$M165,'[1]SIIF 30 de Abril de 2023'!$M$4:$M$749,$N165,'[1]SIIF 30 de Abril de 2023'!$N$4:$N$749,$O165)/1000000)</f>
        <v>1284335.805287</v>
      </c>
      <c r="X165" s="273">
        <v>0</v>
      </c>
      <c r="Y165" s="323">
        <f>(+SUMIFS('[1]SIIF 30 de Abril de 2023'!$R$4:$R$749,'[1]SIIF 30 de Abril de 2023'!$A$4:$A$749,$B165,'[1]SIIF 30 de Abril de 2023'!$B$4:$B$749,$C165,'[1]SIIF 30 de Abril de 2023'!$C$4:$C$749,$D165,'[1]SIIF 30 de Abril de 2023'!$D$4:$D$749,$E165,'[1]SIIF 30 de Abril de 2023'!$E$4:$E$749,$F165,'[1]SIIF 30 de Abril de 2023'!$F$4:$F$749,$G165,'[1]SIIF 30 de Abril de 2023'!$G$4:$G$749,$H165,'[1]SIIF 30 de Abril de 2023'!$H$4:$H$749,$I165,'[1]SIIF 30 de Abril de 2023'!$I$4:$I$749,$J165,'[1]SIIF 30 de Abril de 2023'!$J$4:$J$749,$K165,'[1]SIIF 30 de Abril de 2023'!$K$4:$K$749,$L165,'[1]SIIF 30 de Abril de 2023'!$L$4:$L$749,$M165,'[1]SIIF 30 de Abril de 2023'!$M$4:$M$749,$N165,'[1]SIIF 30 de Abril de 2023'!$N$4:$N$749,$O165)/1000000)</f>
        <v>0</v>
      </c>
      <c r="Z165" s="273"/>
      <c r="AA165" s="323">
        <f>(+SUMIFS('[1]SIIF 30 de Abril de 2023'!$Q$4:$Q$749,'[1]SIIF 30 de Abril de 2023'!$A$4:$A$749,$B165,'[1]SIIF 30 de Abril de 2023'!$B$4:$B$749,$C165,'[1]SIIF 30 de Abril de 2023'!$C$4:$C$749,$D165,'[1]SIIF 30 de Abril de 2023'!$D$4:$D$749,$E165,'[1]SIIF 30 de Abril de 2023'!$E$4:$E$749,$F165,'[1]SIIF 30 de Abril de 2023'!$F$4:$F$749,$G165,'[1]SIIF 30 de Abril de 2023'!$G$4:$G$749,$H165,'[1]SIIF 30 de Abril de 2023'!$H$4:$H$749,$I165,'[1]SIIF 30 de Abril de 2023'!$I$4:$I$749,$J165,'[1]SIIF 30 de Abril de 2023'!$J$4:$J$749,$K165,'[1]SIIF 30 de Abril de 2023'!$K$4:$K$749,$L165,'[1]SIIF 30 de Abril de 2023'!$L$4:$L$749,$M165,'[1]SIIF 30 de Abril de 2023'!$M$4:$M$749,$N165,'[1]SIIF 30 de Abril de 2023'!$N$4:$N$749,$O165)/1000000)</f>
        <v>0</v>
      </c>
      <c r="AB165" s="273"/>
      <c r="AC165" s="273"/>
      <c r="AD165" s="323">
        <f>W165-Y165+AA165</f>
        <v>1284335.805287</v>
      </c>
      <c r="AE165" s="323">
        <f>(+SUMIFS('[1]SIIF 30 de Abril de 2023'!$T$4:$T$749,'[1]SIIF 30 de Abril de 2023'!$A$4:$A$749,$B165,'[1]SIIF 30 de Abril de 2023'!$B$4:$B$749,$C165,'[1]SIIF 30 de Abril de 2023'!$C$4:$C$749,$D165,'[1]SIIF 30 de Abril de 2023'!$D$4:$D$749,$E165,'[1]SIIF 30 de Abril de 2023'!$E$4:$E$749,$F165,'[1]SIIF 30 de Abril de 2023'!$F$4:$F$749,$G165,'[1]SIIF 30 de Abril de 2023'!$G$4:$G$749,$H165,'[1]SIIF 30 de Abril de 2023'!$H$4:$H$749,$I165,'[1]SIIF 30 de Abril de 2023'!$I$4:$I$749,$J165,'[1]SIIF 30 de Abril de 2023'!$J$4:$J$749,$K165,'[1]SIIF 30 de Abril de 2023'!$K$4:$K$749,$L165,'[1]SIIF 30 de Abril de 2023'!$L$4:$L$749,$M165,'[1]SIIF 30 de Abril de 2023'!$M$4:$M$749,$N165,'[1]SIIF 30 de Abril de 2023'!$N$4:$N$749,$O165)/1000000)</f>
        <v>720</v>
      </c>
      <c r="AF165" s="323">
        <f>AD165-AE165</f>
        <v>1283615.805287</v>
      </c>
      <c r="AG165" s="323">
        <f>+SUMIFS('[1]SIIF 30 de Abril de 2023'!$W$4:$W$749,'[1]SIIF 30 de Abril de 2023'!$A$4:$A$749,$B165,'[1]SIIF 30 de Abril de 2023'!$B$4:$B$749,$C165,'[1]SIIF 30 de Abril de 2023'!$C$4:$C$749,$D165,'[1]SIIF 30 de Abril de 2023'!$D$4:$D$749,$E165,'[1]SIIF 30 de Abril de 2023'!$E$4:$E$749,$F165,'[1]SIIF 30 de Abril de 2023'!$F$4:$F$749,$G165,'[1]SIIF 30 de Abril de 2023'!$G$4:$G$749,$H165,'[1]SIIF 30 de Abril de 2023'!$H$4:$H$749,$I165,'[1]SIIF 30 de Abril de 2023'!$I$4:$I$749,$J165,'[1]SIIF 30 de Abril de 2023'!$J$4:$J$749,$K165,'[1]SIIF 30 de Abril de 2023'!$K$4:$K$749,$L165,'[1]SIIF 30 de Abril de 2023'!$L$4:$L$749,$M165,'[1]SIIF 30 de Abril de 2023'!$M$4:$M$749,$N165,'[1]SIIF 30 de Abril de 2023'!$N$4:$N$749,$O165)/1000000</f>
        <v>1280722.4890350001</v>
      </c>
      <c r="AH165" s="177">
        <f t="shared" si="85"/>
        <v>0.99718662655270873</v>
      </c>
      <c r="AI165" s="210"/>
      <c r="AJ165" s="176">
        <f>+SUMIFS('[1]Cierre Mes Anterior'!$W$4:$W$773,'[1]Cierre Mes Anterior'!$A$4:$A$773,$B165,'[1]Cierre Mes Anterior'!$B$4:$B$773,$C165,'[1]Cierre Mes Anterior'!$C$4:$C$773,$D165,'[1]Cierre Mes Anterior'!$D$4:$D$773,$E165,'[1]Cierre Mes Anterior'!$E$4:$E$773,$F165,'[1]Cierre Mes Anterior'!$F$4:$F$773,$G165,'[1]Cierre Mes Anterior'!$G$4:$G$773,$H165,'[1]Cierre Mes Anterior'!$H$4:$H$773,$I165,'[1]Cierre Mes Anterior'!$I$4:$I$773,$J165,'[1]Cierre Mes Anterior'!$J$4:$J$773,$K165,'[1]Cierre Mes Anterior'!$K$4:$K$773,$L165,'[1]Cierre Mes Anterior'!$L$4:$L$773,$M165,'[1]Cierre Mes Anterior'!$M$4:$M$773,$N165,'[1]Cierre Mes Anterior'!$N$4:$N$773,$O165)/1000000</f>
        <v>505873.07565193</v>
      </c>
      <c r="AK165" s="176">
        <f>+AG165-AJ165</f>
        <v>774849.41338307015</v>
      </c>
      <c r="AL165" s="172" t="e">
        <f>HLOOKUP((HLOOKUP($W$1,#REF!,1,FALSE)),#REF!,#REF!,FALSE)</f>
        <v>#REF!</v>
      </c>
      <c r="AM165" s="323">
        <f>+SUMIFS('[1]SIIF 30 de Abril de 2023'!$X$4:$X$749,'[1]SIIF 30 de Abril de 2023'!$A$4:$A$749,$B165,'[1]SIIF 30 de Abril de 2023'!$B$4:$B$749,$C165,'[1]SIIF 30 de Abril de 2023'!$C$4:$C$749,$D165,'[1]SIIF 30 de Abril de 2023'!$D$4:$D$749,$E165,'[1]SIIF 30 de Abril de 2023'!$E$4:$E$749,$F165,'[1]SIIF 30 de Abril de 2023'!$F$4:$F$749,$G165,'[1]SIIF 30 de Abril de 2023'!$G$4:$G$749,$H165,'[1]SIIF 30 de Abril de 2023'!$H$4:$H$749,$I165,'[1]SIIF 30 de Abril de 2023'!$I$4:$I$749,$J165,'[1]SIIF 30 de Abril de 2023'!$J$4:$J$749,$K165,'[1]SIIF 30 de Abril de 2023'!$K$4:$K$749,$L165,'[1]SIIF 30 de Abril de 2023'!$L$4:$L$749,$M165,'[1]SIIF 30 de Abril de 2023'!$M$4:$M$749,$N165,'[1]SIIF 30 de Abril de 2023'!$N$4:$N$749,$O165)/1000000</f>
        <v>1280722.4890350001</v>
      </c>
      <c r="AN165" s="177">
        <f t="shared" si="86"/>
        <v>0.99718662655270873</v>
      </c>
    </row>
    <row r="166" spans="1:40" ht="22.5" customHeight="1">
      <c r="B166" s="1" t="s">
        <v>163</v>
      </c>
      <c r="C166" s="1" t="s">
        <v>164</v>
      </c>
      <c r="D166" s="1" t="s">
        <v>142</v>
      </c>
      <c r="E166" s="1" t="s">
        <v>143</v>
      </c>
      <c r="F166" s="1">
        <v>5</v>
      </c>
      <c r="G166" s="1" t="s">
        <v>142</v>
      </c>
      <c r="H166" s="1" t="s">
        <v>142</v>
      </c>
      <c r="I166" s="1" t="s">
        <v>142</v>
      </c>
      <c r="J166" s="1" t="s">
        <v>142</v>
      </c>
      <c r="K166" s="1" t="s">
        <v>142</v>
      </c>
      <c r="L166" s="1" t="s">
        <v>142</v>
      </c>
      <c r="M166" s="1" t="s">
        <v>142</v>
      </c>
      <c r="N166" s="1" t="s">
        <v>142</v>
      </c>
      <c r="O166" s="1" t="s">
        <v>142</v>
      </c>
      <c r="T166" s="274" t="s">
        <v>148</v>
      </c>
      <c r="U166" s="421"/>
      <c r="V166" s="174" t="s">
        <v>148</v>
      </c>
      <c r="W166" s="323">
        <f>(+SUMIFS('[1]SIIF 30 de Abril de 2023'!$P$4:$P$749,'[1]SIIF 30 de Abril de 2023'!$A$4:$A$749,$B166,'[1]SIIF 30 de Abril de 2023'!$B$4:$B$749,$C166,'[1]SIIF 30 de Abril de 2023'!$C$4:$C$749,$D166,'[1]SIIF 30 de Abril de 2023'!$D$4:$D$749,$E166,'[1]SIIF 30 de Abril de 2023'!$E$4:$E$749,$F166,'[1]SIIF 30 de Abril de 2023'!$F$4:$F$749,$G166,'[1]SIIF 30 de Abril de 2023'!$G$4:$G$749,$H166,'[1]SIIF 30 de Abril de 2023'!$H$4:$H$749,$I166,'[1]SIIF 30 de Abril de 2023'!$I$4:$I$749,$J166,'[1]SIIF 30 de Abril de 2023'!$J$4:$J$749,$K166,'[1]SIIF 30 de Abril de 2023'!$K$4:$K$749,$L166,'[1]SIIF 30 de Abril de 2023'!$L$4:$L$749,$M166,'[1]SIIF 30 de Abril de 2023'!$M$4:$M$749,$N166,'[1]SIIF 30 de Abril de 2023'!$N$4:$N$749,$O166)/1000000)</f>
        <v>39434.741031999998</v>
      </c>
      <c r="X166" s="273">
        <v>0</v>
      </c>
      <c r="Y166" s="323">
        <f>(+SUMIFS('[1]SIIF 30 de Abril de 2023'!$R$4:$R$749,'[1]SIIF 30 de Abril de 2023'!$A$4:$A$749,$B166,'[1]SIIF 30 de Abril de 2023'!$B$4:$B$749,$C166,'[1]SIIF 30 de Abril de 2023'!$C$4:$C$749,$D166,'[1]SIIF 30 de Abril de 2023'!$D$4:$D$749,$E166,'[1]SIIF 30 de Abril de 2023'!$E$4:$E$749,$F166,'[1]SIIF 30 de Abril de 2023'!$F$4:$F$749,$G166,'[1]SIIF 30 de Abril de 2023'!$G$4:$G$749,$H166,'[1]SIIF 30 de Abril de 2023'!$H$4:$H$749,$I166,'[1]SIIF 30 de Abril de 2023'!$I$4:$I$749,$J166,'[1]SIIF 30 de Abril de 2023'!$J$4:$J$749,$K166,'[1]SIIF 30 de Abril de 2023'!$K$4:$K$749,$L166,'[1]SIIF 30 de Abril de 2023'!$L$4:$L$749,$M166,'[1]SIIF 30 de Abril de 2023'!$M$4:$M$749,$N166,'[1]SIIF 30 de Abril de 2023'!$N$4:$N$749,$O166)/1000000)</f>
        <v>0</v>
      </c>
      <c r="Z166" s="273"/>
      <c r="AA166" s="323">
        <f>(+SUMIFS('[1]SIIF 30 de Abril de 2023'!$Q$4:$Q$749,'[1]SIIF 30 de Abril de 2023'!$A$4:$A$749,$B166,'[1]SIIF 30 de Abril de 2023'!$B$4:$B$749,$C166,'[1]SIIF 30 de Abril de 2023'!$C$4:$C$749,$D166,'[1]SIIF 30 de Abril de 2023'!$D$4:$D$749,$E166,'[1]SIIF 30 de Abril de 2023'!$E$4:$E$749,$F166,'[1]SIIF 30 de Abril de 2023'!$F$4:$F$749,$G166,'[1]SIIF 30 de Abril de 2023'!$G$4:$G$749,$H166,'[1]SIIF 30 de Abril de 2023'!$H$4:$H$749,$I166,'[1]SIIF 30 de Abril de 2023'!$I$4:$I$749,$J166,'[1]SIIF 30 de Abril de 2023'!$J$4:$J$749,$K166,'[1]SIIF 30 de Abril de 2023'!$K$4:$K$749,$L166,'[1]SIIF 30 de Abril de 2023'!$L$4:$L$749,$M166,'[1]SIIF 30 de Abril de 2023'!$M$4:$M$749,$N166,'[1]SIIF 30 de Abril de 2023'!$N$4:$N$749,$O166)/1000000)</f>
        <v>0</v>
      </c>
      <c r="AB166" s="273"/>
      <c r="AC166" s="273"/>
      <c r="AD166" s="323">
        <f>W166-Y166+AA166</f>
        <v>39434.741031999998</v>
      </c>
      <c r="AE166" s="323">
        <f>(+SUMIFS('[1]SIIF 30 de Abril de 2023'!$T$4:$T$749,'[1]SIIF 30 de Abril de 2023'!$A$4:$A$749,$B166,'[1]SIIF 30 de Abril de 2023'!$B$4:$B$749,$C166,'[1]SIIF 30 de Abril de 2023'!$C$4:$C$749,$D166,'[1]SIIF 30 de Abril de 2023'!$D$4:$D$749,$E166,'[1]SIIF 30 de Abril de 2023'!$E$4:$E$749,$F166,'[1]SIIF 30 de Abril de 2023'!$F$4:$F$749,$G166,'[1]SIIF 30 de Abril de 2023'!$G$4:$G$749,$H166,'[1]SIIF 30 de Abril de 2023'!$H$4:$H$749,$I166,'[1]SIIF 30 de Abril de 2023'!$I$4:$I$749,$J166,'[1]SIIF 30 de Abril de 2023'!$J$4:$J$749,$K166,'[1]SIIF 30 de Abril de 2023'!$K$4:$K$749,$L166,'[1]SIIF 30 de Abril de 2023'!$L$4:$L$749,$M166,'[1]SIIF 30 de Abril de 2023'!$M$4:$M$749,$N166,'[1]SIIF 30 de Abril de 2023'!$N$4:$N$749,$O166)/1000000)</f>
        <v>0</v>
      </c>
      <c r="AF166" s="323">
        <f>AD166-AE166</f>
        <v>39434.741031999998</v>
      </c>
      <c r="AG166" s="323">
        <f>+SUMIFS('[1]SIIF 30 de Abril de 2023'!$W$4:$W$749,'[1]SIIF 30 de Abril de 2023'!$A$4:$A$749,$B166,'[1]SIIF 30 de Abril de 2023'!$B$4:$B$749,$C166,'[1]SIIF 30 de Abril de 2023'!$C$4:$C$749,$D166,'[1]SIIF 30 de Abril de 2023'!$D$4:$D$749,$E166,'[1]SIIF 30 de Abril de 2023'!$E$4:$E$749,$F166,'[1]SIIF 30 de Abril de 2023'!$F$4:$F$749,$G166,'[1]SIIF 30 de Abril de 2023'!$G$4:$G$749,$H166,'[1]SIIF 30 de Abril de 2023'!$H$4:$H$749,$I166,'[1]SIIF 30 de Abril de 2023'!$I$4:$I$749,$J166,'[1]SIIF 30 de Abril de 2023'!$J$4:$J$749,$K166,'[1]SIIF 30 de Abril de 2023'!$K$4:$K$749,$L166,'[1]SIIF 30 de Abril de 2023'!$L$4:$L$749,$M166,'[1]SIIF 30 de Abril de 2023'!$M$4:$M$749,$N166,'[1]SIIF 30 de Abril de 2023'!$N$4:$N$749,$O166)/1000000</f>
        <v>10657.918620879998</v>
      </c>
      <c r="AH166" s="177">
        <f t="shared" si="85"/>
        <v>0.27026724005189856</v>
      </c>
      <c r="AI166" s="210"/>
      <c r="AJ166" s="210"/>
      <c r="AK166" s="210"/>
      <c r="AL166" s="172" t="e">
        <f>HLOOKUP((HLOOKUP($W$1,#REF!,1,FALSE)),#REF!,#REF!,FALSE)</f>
        <v>#REF!</v>
      </c>
      <c r="AM166" s="323">
        <f>+SUMIFS('[1]SIIF 30 de Abril de 2023'!$X$4:$X$749,'[1]SIIF 30 de Abril de 2023'!$A$4:$A$749,$B166,'[1]SIIF 30 de Abril de 2023'!$B$4:$B$749,$C166,'[1]SIIF 30 de Abril de 2023'!$C$4:$C$749,$D166,'[1]SIIF 30 de Abril de 2023'!$D$4:$D$749,$E166,'[1]SIIF 30 de Abril de 2023'!$E$4:$E$749,$F166,'[1]SIIF 30 de Abril de 2023'!$F$4:$F$749,$G166,'[1]SIIF 30 de Abril de 2023'!$G$4:$G$749,$H166,'[1]SIIF 30 de Abril de 2023'!$H$4:$H$749,$I166,'[1]SIIF 30 de Abril de 2023'!$I$4:$I$749,$J166,'[1]SIIF 30 de Abril de 2023'!$J$4:$J$749,$K166,'[1]SIIF 30 de Abril de 2023'!$K$4:$K$749,$L166,'[1]SIIF 30 de Abril de 2023'!$L$4:$L$749,$M166,'[1]SIIF 30 de Abril de 2023'!$M$4:$M$749,$N166,'[1]SIIF 30 de Abril de 2023'!$N$4:$N$749,$O166)/1000000</f>
        <v>2274.3177932600001</v>
      </c>
      <c r="AN166" s="177">
        <f t="shared" si="86"/>
        <v>5.7672948616917907E-2</v>
      </c>
    </row>
    <row r="167" spans="1:40" ht="23">
      <c r="B167" s="1" t="s">
        <v>163</v>
      </c>
      <c r="C167" s="1" t="s">
        <v>164</v>
      </c>
      <c r="D167" s="1" t="s">
        <v>142</v>
      </c>
      <c r="E167" s="1" t="s">
        <v>143</v>
      </c>
      <c r="F167" s="1">
        <v>8</v>
      </c>
      <c r="G167" s="1" t="s">
        <v>142</v>
      </c>
      <c r="H167" s="1" t="s">
        <v>142</v>
      </c>
      <c r="I167" s="1" t="s">
        <v>142</v>
      </c>
      <c r="J167" s="1" t="s">
        <v>142</v>
      </c>
      <c r="K167" s="1" t="s">
        <v>142</v>
      </c>
      <c r="L167" s="1" t="s">
        <v>142</v>
      </c>
      <c r="M167" s="1" t="s">
        <v>142</v>
      </c>
      <c r="N167" s="1" t="s">
        <v>142</v>
      </c>
      <c r="O167" s="1" t="s">
        <v>142</v>
      </c>
      <c r="T167" s="174" t="s">
        <v>149</v>
      </c>
      <c r="U167" s="422"/>
      <c r="V167" s="174" t="s">
        <v>149</v>
      </c>
      <c r="W167" s="323">
        <f>(+SUMIFS('[1]SIIF 30 de Abril de 2023'!$P$4:$P$749,'[1]SIIF 30 de Abril de 2023'!$A$4:$A$749,$B167,'[1]SIIF 30 de Abril de 2023'!$B$4:$B$749,$C167,'[1]SIIF 30 de Abril de 2023'!$C$4:$C$749,$D167,'[1]SIIF 30 de Abril de 2023'!$D$4:$D$749,$E167,'[1]SIIF 30 de Abril de 2023'!$E$4:$E$749,$F167,'[1]SIIF 30 de Abril de 2023'!$F$4:$F$749,$G167,'[1]SIIF 30 de Abril de 2023'!$G$4:$G$749,$H167,'[1]SIIF 30 de Abril de 2023'!$H$4:$H$749,$I167,'[1]SIIF 30 de Abril de 2023'!$I$4:$I$749,$J167,'[1]SIIF 30 de Abril de 2023'!$J$4:$J$749,$K167,'[1]SIIF 30 de Abril de 2023'!$K$4:$K$749,$L167,'[1]SIIF 30 de Abril de 2023'!$L$4:$L$749,$M167,'[1]SIIF 30 de Abril de 2023'!$M$4:$M$749,$N167,'[1]SIIF 30 de Abril de 2023'!$N$4:$N$749,$O167)/1000000)</f>
        <v>3699.241</v>
      </c>
      <c r="X167" s="273">
        <v>0</v>
      </c>
      <c r="Y167" s="323">
        <f>(+SUMIFS('[1]SIIF 30 de Abril de 2023'!$R$4:$R$749,'[1]SIIF 30 de Abril de 2023'!$A$4:$A$749,$B167,'[1]SIIF 30 de Abril de 2023'!$B$4:$B$749,$C167,'[1]SIIF 30 de Abril de 2023'!$C$4:$C$749,$D167,'[1]SIIF 30 de Abril de 2023'!$D$4:$D$749,$E167,'[1]SIIF 30 de Abril de 2023'!$E$4:$E$749,$F167,'[1]SIIF 30 de Abril de 2023'!$F$4:$F$749,$G167,'[1]SIIF 30 de Abril de 2023'!$G$4:$G$749,$H167,'[1]SIIF 30 de Abril de 2023'!$H$4:$H$749,$I167,'[1]SIIF 30 de Abril de 2023'!$I$4:$I$749,$J167,'[1]SIIF 30 de Abril de 2023'!$J$4:$J$749,$K167,'[1]SIIF 30 de Abril de 2023'!$K$4:$K$749,$L167,'[1]SIIF 30 de Abril de 2023'!$L$4:$L$749,$M167,'[1]SIIF 30 de Abril de 2023'!$M$4:$M$749,$N167,'[1]SIIF 30 de Abril de 2023'!$N$4:$N$749,$O167)/1000000)</f>
        <v>0</v>
      </c>
      <c r="Z167" s="273"/>
      <c r="AA167" s="323">
        <f>(+SUMIFS('[1]SIIF 30 de Abril de 2023'!$Q$4:$Q$749,'[1]SIIF 30 de Abril de 2023'!$A$4:$A$749,$B167,'[1]SIIF 30 de Abril de 2023'!$B$4:$B$749,$C167,'[1]SIIF 30 de Abril de 2023'!$C$4:$C$749,$D167,'[1]SIIF 30 de Abril de 2023'!$D$4:$D$749,$E167,'[1]SIIF 30 de Abril de 2023'!$E$4:$E$749,$F167,'[1]SIIF 30 de Abril de 2023'!$F$4:$F$749,$G167,'[1]SIIF 30 de Abril de 2023'!$G$4:$G$749,$H167,'[1]SIIF 30 de Abril de 2023'!$H$4:$H$749,$I167,'[1]SIIF 30 de Abril de 2023'!$I$4:$I$749,$J167,'[1]SIIF 30 de Abril de 2023'!$J$4:$J$749,$K167,'[1]SIIF 30 de Abril de 2023'!$K$4:$K$749,$L167,'[1]SIIF 30 de Abril de 2023'!$L$4:$L$749,$M167,'[1]SIIF 30 de Abril de 2023'!$M$4:$M$749,$N167,'[1]SIIF 30 de Abril de 2023'!$N$4:$N$749,$O167)/1000000)</f>
        <v>0</v>
      </c>
      <c r="AB167" s="273"/>
      <c r="AC167" s="273"/>
      <c r="AD167" s="323">
        <f>W167-Y167+AA167</f>
        <v>3699.241</v>
      </c>
      <c r="AE167" s="323">
        <f>(+SUMIFS('[1]SIIF 30 de Abril de 2023'!$T$4:$T$749,'[1]SIIF 30 de Abril de 2023'!$A$4:$A$749,$B167,'[1]SIIF 30 de Abril de 2023'!$B$4:$B$749,$C167,'[1]SIIF 30 de Abril de 2023'!$C$4:$C$749,$D167,'[1]SIIF 30 de Abril de 2023'!$D$4:$D$749,$E167,'[1]SIIF 30 de Abril de 2023'!$E$4:$E$749,$F167,'[1]SIIF 30 de Abril de 2023'!$F$4:$F$749,$G167,'[1]SIIF 30 de Abril de 2023'!$G$4:$G$749,$H167,'[1]SIIF 30 de Abril de 2023'!$H$4:$H$749,$I167,'[1]SIIF 30 de Abril de 2023'!$I$4:$I$749,$J167,'[1]SIIF 30 de Abril de 2023'!$J$4:$J$749,$K167,'[1]SIIF 30 de Abril de 2023'!$K$4:$K$749,$L167,'[1]SIIF 30 de Abril de 2023'!$L$4:$L$749,$M167,'[1]SIIF 30 de Abril de 2023'!$M$4:$M$749,$N167,'[1]SIIF 30 de Abril de 2023'!$N$4:$N$749,$O167)/1000000)</f>
        <v>0</v>
      </c>
      <c r="AF167" s="323">
        <f>AD167-AE167</f>
        <v>3699.241</v>
      </c>
      <c r="AG167" s="323">
        <f>+SUMIFS('[1]SIIF 30 de Abril de 2023'!$W$4:$W$749,'[1]SIIF 30 de Abril de 2023'!$A$4:$A$749,$B167,'[1]SIIF 30 de Abril de 2023'!$B$4:$B$749,$C167,'[1]SIIF 30 de Abril de 2023'!$C$4:$C$749,$D167,'[1]SIIF 30 de Abril de 2023'!$D$4:$D$749,$E167,'[1]SIIF 30 de Abril de 2023'!$E$4:$E$749,$F167,'[1]SIIF 30 de Abril de 2023'!$F$4:$F$749,$G167,'[1]SIIF 30 de Abril de 2023'!$G$4:$G$749,$H167,'[1]SIIF 30 de Abril de 2023'!$H$4:$H$749,$I167,'[1]SIIF 30 de Abril de 2023'!$I$4:$I$749,$J167,'[1]SIIF 30 de Abril de 2023'!$J$4:$J$749,$K167,'[1]SIIF 30 de Abril de 2023'!$K$4:$K$749,$L167,'[1]SIIF 30 de Abril de 2023'!$L$4:$L$749,$M167,'[1]SIIF 30 de Abril de 2023'!$M$4:$M$749,$N167,'[1]SIIF 30 de Abril de 2023'!$N$4:$N$749,$O167)/1000000</f>
        <v>302.98200000000003</v>
      </c>
      <c r="AH167" s="177">
        <f t="shared" si="85"/>
        <v>8.1903828379929836E-2</v>
      </c>
      <c r="AI167" s="210"/>
      <c r="AJ167" s="210"/>
      <c r="AK167" s="210"/>
      <c r="AL167" s="172" t="e">
        <f>HLOOKUP((HLOOKUP($W$1,#REF!,1,FALSE)),#REF!,#REF!,FALSE)</f>
        <v>#REF!</v>
      </c>
      <c r="AM167" s="323">
        <f>+SUMIFS('[1]SIIF 30 de Abril de 2023'!$X$4:$X$749,'[1]SIIF 30 de Abril de 2023'!$A$4:$A$749,$B167,'[1]SIIF 30 de Abril de 2023'!$B$4:$B$749,$C167,'[1]SIIF 30 de Abril de 2023'!$C$4:$C$749,$D167,'[1]SIIF 30 de Abril de 2023'!$D$4:$D$749,$E167,'[1]SIIF 30 de Abril de 2023'!$E$4:$E$749,$F167,'[1]SIIF 30 de Abril de 2023'!$F$4:$F$749,$G167,'[1]SIIF 30 de Abril de 2023'!$G$4:$G$749,$H167,'[1]SIIF 30 de Abril de 2023'!$H$4:$H$749,$I167,'[1]SIIF 30 de Abril de 2023'!$I$4:$I$749,$J167,'[1]SIIF 30 de Abril de 2023'!$J$4:$J$749,$K167,'[1]SIIF 30 de Abril de 2023'!$K$4:$K$749,$L167,'[1]SIIF 30 de Abril de 2023'!$L$4:$L$749,$M167,'[1]SIIF 30 de Abril de 2023'!$M$4:$M$749,$N167,'[1]SIIF 30 de Abril de 2023'!$N$4:$N$749,$O167)/1000000</f>
        <v>263.29700000000003</v>
      </c>
      <c r="AN167" s="177">
        <f t="shared" si="86"/>
        <v>7.1175952039891438E-2</v>
      </c>
    </row>
    <row r="168" spans="1:40" ht="27.75" customHeight="1">
      <c r="A168" s="180"/>
      <c r="B168" s="1" t="s">
        <v>163</v>
      </c>
      <c r="C168" s="1" t="s">
        <v>164</v>
      </c>
      <c r="D168" s="180" t="s">
        <v>142</v>
      </c>
      <c r="E168" s="180" t="s">
        <v>150</v>
      </c>
      <c r="F168" s="180" t="s">
        <v>142</v>
      </c>
      <c r="G168" s="180" t="s">
        <v>142</v>
      </c>
      <c r="H168" s="180" t="s">
        <v>142</v>
      </c>
      <c r="I168" s="180" t="s">
        <v>142</v>
      </c>
      <c r="J168" s="180" t="s">
        <v>142</v>
      </c>
      <c r="K168" s="180" t="s">
        <v>142</v>
      </c>
      <c r="L168" s="180" t="s">
        <v>142</v>
      </c>
      <c r="M168" s="180" t="s">
        <v>142</v>
      </c>
      <c r="N168" s="180" t="s">
        <v>142</v>
      </c>
      <c r="O168" s="180" t="s">
        <v>142</v>
      </c>
      <c r="P168" s="180"/>
      <c r="Q168" s="180"/>
      <c r="R168" s="180"/>
      <c r="S168" s="180"/>
      <c r="T168" s="181" t="s">
        <v>151</v>
      </c>
      <c r="U168" s="391"/>
      <c r="V168" s="181" t="s">
        <v>151</v>
      </c>
      <c r="W168" s="324">
        <f>SUM(W169:W170)</f>
        <v>5801.0254679999998</v>
      </c>
      <c r="X168" s="324">
        <f>SUM(X169:X170)</f>
        <v>0</v>
      </c>
      <c r="Y168" s="324">
        <f>SUM(Y169:Y170)</f>
        <v>0</v>
      </c>
      <c r="Z168" s="324"/>
      <c r="AA168" s="324">
        <f>SUM(AA169:AA170)</f>
        <v>0</v>
      </c>
      <c r="AB168" s="324">
        <f>SUM(AB169:AB170)</f>
        <v>0</v>
      </c>
      <c r="AC168" s="324"/>
      <c r="AD168" s="324">
        <f>SUM(AD169:AD170)</f>
        <v>5801.0254679999998</v>
      </c>
      <c r="AE168" s="324">
        <f>SUM(AE169:AE170)</f>
        <v>0</v>
      </c>
      <c r="AF168" s="324">
        <f>SUM(AF169:AF170)</f>
        <v>5801.0254679999998</v>
      </c>
      <c r="AG168" s="324">
        <f>SUM(AG169:AG170)</f>
        <v>0</v>
      </c>
      <c r="AH168" s="169">
        <f>+AG168/AD168</f>
        <v>0</v>
      </c>
      <c r="AI168" s="183">
        <f>+AG168/AF168</f>
        <v>0</v>
      </c>
      <c r="AJ168" s="184">
        <f>SUM(AJ169:AJ170)</f>
        <v>1112.6212247799999</v>
      </c>
      <c r="AK168" s="184">
        <f>SUM(AK169:AK170)</f>
        <v>-1112.6212247799999</v>
      </c>
      <c r="AL168" s="187" t="e">
        <f>HLOOKUP((HLOOKUP($W$1,#REF!,1,FALSE)),#REF!,#REF!,FALSE)</f>
        <v>#REF!</v>
      </c>
      <c r="AM168" s="324">
        <f>SUM(AM169:AM170)</f>
        <v>0</v>
      </c>
      <c r="AN168" s="182">
        <f t="shared" si="86"/>
        <v>0</v>
      </c>
    </row>
    <row r="169" spans="1:40" ht="21.75" customHeight="1">
      <c r="A169" s="180"/>
      <c r="B169" s="1" t="s">
        <v>163</v>
      </c>
      <c r="C169" s="1" t="s">
        <v>164</v>
      </c>
      <c r="D169" s="180" t="s">
        <v>187</v>
      </c>
      <c r="E169" s="180" t="s">
        <v>150</v>
      </c>
      <c r="F169" s="180" t="s">
        <v>142</v>
      </c>
      <c r="G169" s="180" t="s">
        <v>142</v>
      </c>
      <c r="H169" s="180" t="s">
        <v>142</v>
      </c>
      <c r="I169" s="180" t="s">
        <v>142</v>
      </c>
      <c r="J169" s="180" t="s">
        <v>142</v>
      </c>
      <c r="K169" s="180" t="s">
        <v>142</v>
      </c>
      <c r="L169" s="180" t="s">
        <v>142</v>
      </c>
      <c r="M169" s="180" t="s">
        <v>142</v>
      </c>
      <c r="N169" s="180" t="s">
        <v>142</v>
      </c>
      <c r="O169" s="180" t="s">
        <v>142</v>
      </c>
      <c r="P169" s="180"/>
      <c r="Q169" s="180"/>
      <c r="R169" s="180"/>
      <c r="S169" s="180"/>
      <c r="T169" s="185" t="s">
        <v>152</v>
      </c>
      <c r="U169" s="396"/>
      <c r="V169" s="185" t="s">
        <v>152</v>
      </c>
      <c r="W169" s="325">
        <f>(+SUMIFS('[1]SIIF 30 de Abril de 2023'!$P$4:$P$749,'[1]SIIF 30 de Abril de 2023'!$A$4:$A$749,$B169,'[1]SIIF 30 de Abril de 2023'!$B$4:$B$749,$C169,'[1]SIIF 30 de Abril de 2023'!$C$4:$C$749,$D169,'[1]SIIF 30 de Abril de 2023'!$D$4:$D$749,$E169,'[1]SIIF 30 de Abril de 2023'!$E$4:$E$749,$F169,'[1]SIIF 30 de Abril de 2023'!$F$4:$F$749,$G169,'[1]SIIF 30 de Abril de 2023'!$G$4:$G$749,$H169,'[1]SIIF 30 de Abril de 2023'!$H$4:$H$749,$I169,'[1]SIIF 30 de Abril de 2023'!$I$4:$I$749,$J169,'[1]SIIF 30 de Abril de 2023'!$J$4:$J$749,$K169,'[1]SIIF 30 de Abril de 2023'!$K$4:$K$749,$L169,'[1]SIIF 30 de Abril de 2023'!$L$4:$L$749,$M169,'[1]SIIF 30 de Abril de 2023'!$M$4:$M$749,$N169,'[1]SIIF 30 de Abril de 2023'!$N$4:$N$749,$O169)/1000000)</f>
        <v>0</v>
      </c>
      <c r="X169" s="325">
        <v>0</v>
      </c>
      <c r="Y169" s="323">
        <f>(+SUMIFS('[1]SIIF 30 de Abril de 2023'!$R$4:$R$749,'[1]SIIF 30 de Abril de 2023'!$A$4:$A$749,$B169,'[1]SIIF 30 de Abril de 2023'!$B$4:$B$749,$C169,'[1]SIIF 30 de Abril de 2023'!$C$4:$C$749,$D169,'[1]SIIF 30 de Abril de 2023'!$D$4:$D$749,$E169,'[1]SIIF 30 de Abril de 2023'!$E$4:$E$749,$F169,'[1]SIIF 30 de Abril de 2023'!$F$4:$F$749,$G169,'[1]SIIF 30 de Abril de 2023'!$G$4:$G$749,$H169,'[1]SIIF 30 de Abril de 2023'!$H$4:$H$749,$I169,'[1]SIIF 30 de Abril de 2023'!$I$4:$I$749,$J169,'[1]SIIF 30 de Abril de 2023'!$J$4:$J$749,$K169,'[1]SIIF 30 de Abril de 2023'!$K$4:$K$749,$L169,'[1]SIIF 30 de Abril de 2023'!$L$4:$L$749,$M169,'[1]SIIF 30 de Abril de 2023'!$M$4:$M$749,$N169,'[1]SIIF 30 de Abril de 2023'!$N$4:$N$749,$O169)/1000000)</f>
        <v>0</v>
      </c>
      <c r="Z169" s="322"/>
      <c r="AA169" s="323">
        <f>(+SUMIFS('[1]SIIF 30 de Abril de 2023'!$Q$4:$Q$749,'[1]SIIF 30 de Abril de 2023'!$A$4:$A$749,$B169,'[1]SIIF 30 de Abril de 2023'!$B$4:$B$749,$C169,'[1]SIIF 30 de Abril de 2023'!$C$4:$C$749,$D169,'[1]SIIF 30 de Abril de 2023'!$D$4:$D$749,$E169,'[1]SIIF 30 de Abril de 2023'!$E$4:$E$749,$F169,'[1]SIIF 30 de Abril de 2023'!$F$4:$F$749,$G169,'[1]SIIF 30 de Abril de 2023'!$G$4:$G$749,$H169,'[1]SIIF 30 de Abril de 2023'!$H$4:$H$749,$I169,'[1]SIIF 30 de Abril de 2023'!$I$4:$I$749,$J169,'[1]SIIF 30 de Abril de 2023'!$J$4:$J$749,$K169,'[1]SIIF 30 de Abril de 2023'!$K$4:$K$749,$L169,'[1]SIIF 30 de Abril de 2023'!$L$4:$L$749,$M169,'[1]SIIF 30 de Abril de 2023'!$M$4:$M$749,$N169,'[1]SIIF 30 de Abril de 2023'!$N$4:$N$749,$O169)/1000000)</f>
        <v>0</v>
      </c>
      <c r="AB169" s="323"/>
      <c r="AC169" s="322"/>
      <c r="AD169" s="323">
        <f>W169-Y169+AA169</f>
        <v>0</v>
      </c>
      <c r="AE169" s="325">
        <f>(+SUMIFS('[1]SIIF 30 de Abril de 2023'!$T$4:$T$749,'[1]SIIF 30 de Abril de 2023'!$A$4:$A$749,$B169,'[1]SIIF 30 de Abril de 2023'!$B$4:$B$749,$C169,'[1]SIIF 30 de Abril de 2023'!$C$4:$C$749,$D169,'[1]SIIF 30 de Abril de 2023'!$D$4:$D$749,$E169,'[1]SIIF 30 de Abril de 2023'!$E$4:$E$749,$F169,'[1]SIIF 30 de Abril de 2023'!$F$4:$F$749,$G169,'[1]SIIF 30 de Abril de 2023'!$G$4:$G$749,$H169,'[1]SIIF 30 de Abril de 2023'!$H$4:$H$749,$I169,'[1]SIIF 30 de Abril de 2023'!$I$4:$I$749,$J169,'[1]SIIF 30 de Abril de 2023'!$J$4:$J$749,$K169,'[1]SIIF 30 de Abril de 2023'!$K$4:$K$749,$L169,'[1]SIIF 30 de Abril de 2023'!$L$4:$L$749,$M169,'[1]SIIF 30 de Abril de 2023'!$M$4:$M$749,$N169,'[1]SIIF 30 de Abril de 2023'!$N$4:$N$749,$O169)/1000000)</f>
        <v>0</v>
      </c>
      <c r="AF169" s="323">
        <f>AD169-AE169</f>
        <v>0</v>
      </c>
      <c r="AG169" s="325">
        <f>+SUMIFS('[1]SIIF 30 de Abril de 2023'!$W$4:$W$749,'[1]SIIF 30 de Abril de 2023'!$A$4:$A$749,$B169,'[1]SIIF 30 de Abril de 2023'!$B$4:$B$749,$C169,'[1]SIIF 30 de Abril de 2023'!$C$4:$C$749,$D169,'[1]SIIF 30 de Abril de 2023'!$D$4:$D$749,$E169,'[1]SIIF 30 de Abril de 2023'!$E$4:$E$749,$F169,'[1]SIIF 30 de Abril de 2023'!$F$4:$F$749,$G169,'[1]SIIF 30 de Abril de 2023'!$G$4:$G$749,$H169,'[1]SIIF 30 de Abril de 2023'!$H$4:$H$749,$I169,'[1]SIIF 30 de Abril de 2023'!$I$4:$I$749,$J169,'[1]SIIF 30 de Abril de 2023'!$J$4:$J$749,$K169,'[1]SIIF 30 de Abril de 2023'!$K$4:$K$749,$L169,'[1]SIIF 30 de Abril de 2023'!$L$4:$L$749,$M169,'[1]SIIF 30 de Abril de 2023'!$M$4:$M$749,$N169,'[1]SIIF 30 de Abril de 2023'!$N$4:$N$749,$O169)/1000000</f>
        <v>0</v>
      </c>
      <c r="AH169" s="275" t="e">
        <f>+AG169/AD169</f>
        <v>#DIV/0!</v>
      </c>
      <c r="AI169" s="183" t="e">
        <f>+AG169/AF169</f>
        <v>#DIV/0!</v>
      </c>
      <c r="AJ169" s="186">
        <f>+SUMIFS('[1]Cierre Mes Anterior'!$W$4:$W$773,'[1]Cierre Mes Anterior'!$A$4:$A$773,$B169,'[1]Cierre Mes Anterior'!$B$4:$B$773,$C169,'[1]Cierre Mes Anterior'!$C$4:$C$773,$D169,'[1]Cierre Mes Anterior'!$D$4:$D$773,$E169,'[1]Cierre Mes Anterior'!$E$4:$E$773,$F169,'[1]Cierre Mes Anterior'!$F$4:$F$773,$G169,'[1]Cierre Mes Anterior'!$G$4:$G$773,$H169,'[1]Cierre Mes Anterior'!$H$4:$H$773,$I169,'[1]Cierre Mes Anterior'!$I$4:$I$773,$J169,'[1]Cierre Mes Anterior'!$J$4:$J$773,$K169,'[1]Cierre Mes Anterior'!$K$4:$K$773,$L169,'[1]Cierre Mes Anterior'!$L$4:$L$773,$M169,'[1]Cierre Mes Anterior'!$M$4:$M$773,$N169,'[1]Cierre Mes Anterior'!$N$4:$N$773,$O169)/1000000</f>
        <v>0</v>
      </c>
      <c r="AK169" s="176">
        <f>+AG169-AJ169</f>
        <v>0</v>
      </c>
      <c r="AL169" s="187" t="e">
        <f>HLOOKUP((HLOOKUP($W$1,#REF!,1,FALSE)),#REF!,#REF!,FALSE)</f>
        <v>#REF!</v>
      </c>
      <c r="AM169" s="323">
        <f>+SUMIFS('[1]SIIF 30 de Abril de 2023'!$X$4:$X$749,'[1]SIIF 30 de Abril de 2023'!$A$4:$A$749,$B169,'[1]SIIF 30 de Abril de 2023'!$B$4:$B$749,$C169,'[1]SIIF 30 de Abril de 2023'!$C$4:$C$749,$D169,'[1]SIIF 30 de Abril de 2023'!$D$4:$D$749,$E169,'[1]SIIF 30 de Abril de 2023'!$E$4:$E$749,$F169,'[1]SIIF 30 de Abril de 2023'!$F$4:$F$749,$G169,'[1]SIIF 30 de Abril de 2023'!$G$4:$G$749,$H169,'[1]SIIF 30 de Abril de 2023'!$H$4:$H$749,$I169,'[1]SIIF 30 de Abril de 2023'!$I$4:$I$749,$J169,'[1]SIIF 30 de Abril de 2023'!$J$4:$J$749,$K169,'[1]SIIF 30 de Abril de 2023'!$K$4:$K$749,$L169,'[1]SIIF 30 de Abril de 2023'!$L$4:$L$749,$M169,'[1]SIIF 30 de Abril de 2023'!$M$4:$M$749,$N169,'[1]SIIF 30 de Abril de 2023'!$N$4:$N$749,$O169)/1000000</f>
        <v>0</v>
      </c>
      <c r="AN169" s="177" t="e">
        <f t="shared" si="86"/>
        <v>#DIV/0!</v>
      </c>
    </row>
    <row r="170" spans="1:40" ht="21.75" customHeight="1">
      <c r="A170" s="180"/>
      <c r="B170" s="1" t="s">
        <v>163</v>
      </c>
      <c r="C170" s="1" t="s">
        <v>164</v>
      </c>
      <c r="D170" s="180" t="s">
        <v>188</v>
      </c>
      <c r="E170" s="180" t="s">
        <v>150</v>
      </c>
      <c r="F170" s="180" t="s">
        <v>142</v>
      </c>
      <c r="G170" s="180" t="s">
        <v>142</v>
      </c>
      <c r="H170" s="180" t="s">
        <v>142</v>
      </c>
      <c r="I170" s="180" t="s">
        <v>142</v>
      </c>
      <c r="J170" s="180" t="s">
        <v>142</v>
      </c>
      <c r="K170" s="180" t="s">
        <v>142</v>
      </c>
      <c r="L170" s="180" t="s">
        <v>142</v>
      </c>
      <c r="M170" s="180" t="s">
        <v>142</v>
      </c>
      <c r="N170" s="180" t="s">
        <v>142</v>
      </c>
      <c r="O170" s="180" t="s">
        <v>142</v>
      </c>
      <c r="P170" s="180"/>
      <c r="Q170" s="180"/>
      <c r="R170" s="180"/>
      <c r="S170" s="180"/>
      <c r="T170" s="185" t="s">
        <v>153</v>
      </c>
      <c r="U170" s="396"/>
      <c r="V170" s="185" t="s">
        <v>153</v>
      </c>
      <c r="W170" s="325">
        <f>(+SUMIFS('[1]SIIF 30 de Abril de 2023'!$P$4:$P$749,'[1]SIIF 30 de Abril de 2023'!$A$4:$A$749,$B170,'[1]SIIF 30 de Abril de 2023'!$B$4:$B$749,$C170,'[1]SIIF 30 de Abril de 2023'!$C$4:$C$749,$D170,'[1]SIIF 30 de Abril de 2023'!$D$4:$D$749,$E170,'[1]SIIF 30 de Abril de 2023'!$E$4:$E$749,$F170,'[1]SIIF 30 de Abril de 2023'!$F$4:$F$749,$G170,'[1]SIIF 30 de Abril de 2023'!$G$4:$G$749,$H170,'[1]SIIF 30 de Abril de 2023'!$H$4:$H$749,$I170,'[1]SIIF 30 de Abril de 2023'!$I$4:$I$749,$J170,'[1]SIIF 30 de Abril de 2023'!$J$4:$J$749,$K170,'[1]SIIF 30 de Abril de 2023'!$K$4:$K$749,$L170,'[1]SIIF 30 de Abril de 2023'!$L$4:$L$749,$M170,'[1]SIIF 30 de Abril de 2023'!$M$4:$M$749,$N170,'[1]SIIF 30 de Abril de 2023'!$N$4:$N$749,$O170)/1000000)</f>
        <v>5801.0254679999998</v>
      </c>
      <c r="X170" s="325">
        <v>0</v>
      </c>
      <c r="Y170" s="323">
        <f>(+SUMIFS('[1]SIIF 30 de Abril de 2023'!$R$4:$R$749,'[1]SIIF 30 de Abril de 2023'!$A$4:$A$749,$B170,'[1]SIIF 30 de Abril de 2023'!$B$4:$B$749,$C170,'[1]SIIF 30 de Abril de 2023'!$C$4:$C$749,$D170,'[1]SIIF 30 de Abril de 2023'!$D$4:$D$749,$E170,'[1]SIIF 30 de Abril de 2023'!$E$4:$E$749,$F170,'[1]SIIF 30 de Abril de 2023'!$F$4:$F$749,$G170,'[1]SIIF 30 de Abril de 2023'!$G$4:$G$749,$H170,'[1]SIIF 30 de Abril de 2023'!$H$4:$H$749,$I170,'[1]SIIF 30 de Abril de 2023'!$I$4:$I$749,$J170,'[1]SIIF 30 de Abril de 2023'!$J$4:$J$749,$K170,'[1]SIIF 30 de Abril de 2023'!$K$4:$K$749,$L170,'[1]SIIF 30 de Abril de 2023'!$L$4:$L$749,$M170,'[1]SIIF 30 de Abril de 2023'!$M$4:$M$749,$N170,'[1]SIIF 30 de Abril de 2023'!$N$4:$N$749,$O170)/1000000)</f>
        <v>0</v>
      </c>
      <c r="Z170" s="322"/>
      <c r="AA170" s="323">
        <f>(+SUMIFS('[1]SIIF 30 de Abril de 2023'!$Q$4:$Q$749,'[1]SIIF 30 de Abril de 2023'!$A$4:$A$749,$B170,'[1]SIIF 30 de Abril de 2023'!$B$4:$B$749,$C170,'[1]SIIF 30 de Abril de 2023'!$C$4:$C$749,$D170,'[1]SIIF 30 de Abril de 2023'!$D$4:$D$749,$E170,'[1]SIIF 30 de Abril de 2023'!$E$4:$E$749,$F170,'[1]SIIF 30 de Abril de 2023'!$F$4:$F$749,$G170,'[1]SIIF 30 de Abril de 2023'!$G$4:$G$749,$H170,'[1]SIIF 30 de Abril de 2023'!$H$4:$H$749,$I170,'[1]SIIF 30 de Abril de 2023'!$I$4:$I$749,$J170,'[1]SIIF 30 de Abril de 2023'!$J$4:$J$749,$K170,'[1]SIIF 30 de Abril de 2023'!$K$4:$K$749,$L170,'[1]SIIF 30 de Abril de 2023'!$L$4:$L$749,$M170,'[1]SIIF 30 de Abril de 2023'!$M$4:$M$749,$N170,'[1]SIIF 30 de Abril de 2023'!$N$4:$N$749,$O170)/1000000)</f>
        <v>0</v>
      </c>
      <c r="AB170" s="325"/>
      <c r="AC170" s="322"/>
      <c r="AD170" s="323">
        <f>W170-Y170+AA170</f>
        <v>5801.0254679999998</v>
      </c>
      <c r="AE170" s="325">
        <f>(+SUMIFS('[1]SIIF 30 de Abril de 2023'!$T$4:$T$749,'[1]SIIF 30 de Abril de 2023'!$A$4:$A$749,$B170,'[1]SIIF 30 de Abril de 2023'!$B$4:$B$749,$C170,'[1]SIIF 30 de Abril de 2023'!$C$4:$C$749,$D170,'[1]SIIF 30 de Abril de 2023'!$D$4:$D$749,$E170,'[1]SIIF 30 de Abril de 2023'!$E$4:$E$749,$F170,'[1]SIIF 30 de Abril de 2023'!$F$4:$F$749,$G170,'[1]SIIF 30 de Abril de 2023'!$G$4:$G$749,$H170,'[1]SIIF 30 de Abril de 2023'!$H$4:$H$749,$I170,'[1]SIIF 30 de Abril de 2023'!$I$4:$I$749,$J170,'[1]SIIF 30 de Abril de 2023'!$J$4:$J$749,$K170,'[1]SIIF 30 de Abril de 2023'!$K$4:$K$749,$L170,'[1]SIIF 30 de Abril de 2023'!$L$4:$L$749,$M170,'[1]SIIF 30 de Abril de 2023'!$M$4:$M$749,$N170,'[1]SIIF 30 de Abril de 2023'!$N$4:$N$749,$O170)/1000000)</f>
        <v>0</v>
      </c>
      <c r="AF170" s="323">
        <f>AD170-AE170</f>
        <v>5801.0254679999998</v>
      </c>
      <c r="AG170" s="325">
        <f>+SUMIFS('[1]SIIF 30 de Abril de 2023'!$W$4:$W$749,'[1]SIIF 30 de Abril de 2023'!$A$4:$A$749,$B170,'[1]SIIF 30 de Abril de 2023'!$B$4:$B$749,$C170,'[1]SIIF 30 de Abril de 2023'!$C$4:$C$749,$D170,'[1]SIIF 30 de Abril de 2023'!$D$4:$D$749,$E170,'[1]SIIF 30 de Abril de 2023'!$E$4:$E$749,$F170,'[1]SIIF 30 de Abril de 2023'!$F$4:$F$749,$G170,'[1]SIIF 30 de Abril de 2023'!$G$4:$G$749,$H170,'[1]SIIF 30 de Abril de 2023'!$H$4:$H$749,$I170,'[1]SIIF 30 de Abril de 2023'!$I$4:$I$749,$J170,'[1]SIIF 30 de Abril de 2023'!$J$4:$J$749,$K170,'[1]SIIF 30 de Abril de 2023'!$K$4:$K$749,$L170,'[1]SIIF 30 de Abril de 2023'!$L$4:$L$749,$M170,'[1]SIIF 30 de Abril de 2023'!$M$4:$M$749,$N170,'[1]SIIF 30 de Abril de 2023'!$N$4:$N$749,$O170)/1000000</f>
        <v>0</v>
      </c>
      <c r="AH170" s="175">
        <f>+AG170/AD170</f>
        <v>0</v>
      </c>
      <c r="AI170" s="183">
        <f>+AG170/AF170</f>
        <v>0</v>
      </c>
      <c r="AJ170" s="186">
        <f>+SUMIFS('[1]Cierre Mes Anterior'!$W$4:$W$773,'[1]Cierre Mes Anterior'!$A$4:$A$773,$B170,'[1]Cierre Mes Anterior'!$B$4:$B$773,$C170,'[1]Cierre Mes Anterior'!$C$4:$C$773,$D170,'[1]Cierre Mes Anterior'!$D$4:$D$773,$E170,'[1]Cierre Mes Anterior'!$E$4:$E$773,$F170,'[1]Cierre Mes Anterior'!$F$4:$F$773,$G170,'[1]Cierre Mes Anterior'!$G$4:$G$773,$H170,'[1]Cierre Mes Anterior'!$H$4:$H$773,$I170,'[1]Cierre Mes Anterior'!$I$4:$I$773,$J170,'[1]Cierre Mes Anterior'!$J$4:$J$773,$K170,'[1]Cierre Mes Anterior'!$K$4:$K$773,$L170,'[1]Cierre Mes Anterior'!$L$4:$L$773,$M170,'[1]Cierre Mes Anterior'!$M$4:$M$773,$N170,'[1]Cierre Mes Anterior'!$N$4:$N$773,$O170)/1000000</f>
        <v>1112.6212247799999</v>
      </c>
      <c r="AK170" s="176">
        <f>+AG170-AJ170</f>
        <v>-1112.6212247799999</v>
      </c>
      <c r="AL170" s="187" t="e">
        <f>HLOOKUP((HLOOKUP($W$1,#REF!,1,FALSE)),#REF!,#REF!,FALSE)</f>
        <v>#REF!</v>
      </c>
      <c r="AM170" s="323">
        <f>+SUMIFS('[1]SIIF 30 de Abril de 2023'!$X$4:$X$749,'[1]SIIF 30 de Abril de 2023'!$A$4:$A$749,$B170,'[1]SIIF 30 de Abril de 2023'!$B$4:$B$749,$C170,'[1]SIIF 30 de Abril de 2023'!$C$4:$C$749,$D170,'[1]SIIF 30 de Abril de 2023'!$D$4:$D$749,$E170,'[1]SIIF 30 de Abril de 2023'!$E$4:$E$749,$F170,'[1]SIIF 30 de Abril de 2023'!$F$4:$F$749,$G170,'[1]SIIF 30 de Abril de 2023'!$G$4:$G$749,$H170,'[1]SIIF 30 de Abril de 2023'!$H$4:$H$749,$I170,'[1]SIIF 30 de Abril de 2023'!$I$4:$I$749,$J170,'[1]SIIF 30 de Abril de 2023'!$J$4:$J$749,$K170,'[1]SIIF 30 de Abril de 2023'!$K$4:$K$749,$L170,'[1]SIIF 30 de Abril de 2023'!$L$4:$L$749,$M170,'[1]SIIF 30 de Abril de 2023'!$M$4:$M$749,$N170,'[1]SIIF 30 de Abril de 2023'!$N$4:$N$749,$O170)/1000000</f>
        <v>0</v>
      </c>
      <c r="AN170" s="177">
        <f t="shared" si="86"/>
        <v>0</v>
      </c>
    </row>
    <row r="171" spans="1:40" ht="22.5" customHeight="1">
      <c r="B171" s="1" t="s">
        <v>163</v>
      </c>
      <c r="C171" s="1" t="s">
        <v>164</v>
      </c>
      <c r="D171" s="1" t="s">
        <v>142</v>
      </c>
      <c r="E171" s="1" t="s">
        <v>154</v>
      </c>
      <c r="F171" s="1" t="s">
        <v>142</v>
      </c>
      <c r="G171" s="1" t="s">
        <v>142</v>
      </c>
      <c r="H171" s="1" t="s">
        <v>142</v>
      </c>
      <c r="I171" s="1" t="s">
        <v>142</v>
      </c>
      <c r="J171" s="1" t="s">
        <v>142</v>
      </c>
      <c r="K171" s="1" t="s">
        <v>142</v>
      </c>
      <c r="L171" s="1" t="s">
        <v>142</v>
      </c>
      <c r="M171" s="1" t="s">
        <v>142</v>
      </c>
      <c r="N171" s="1" t="s">
        <v>142</v>
      </c>
      <c r="O171" s="1" t="s">
        <v>142</v>
      </c>
      <c r="T171" s="162" t="s">
        <v>155</v>
      </c>
      <c r="U171" s="409"/>
      <c r="V171" s="162" t="s">
        <v>155</v>
      </c>
      <c r="W171" s="324">
        <f>W180</f>
        <v>374873.8</v>
      </c>
      <c r="X171" s="184">
        <f t="shared" ref="X171:AG171" si="87">X180</f>
        <v>0</v>
      </c>
      <c r="Y171" s="324">
        <f t="shared" si="87"/>
        <v>0</v>
      </c>
      <c r="Z171" s="324"/>
      <c r="AA171" s="324">
        <f t="shared" si="87"/>
        <v>0</v>
      </c>
      <c r="AB171" s="324">
        <f t="shared" si="87"/>
        <v>0</v>
      </c>
      <c r="AC171" s="324">
        <f t="shared" si="87"/>
        <v>0</v>
      </c>
      <c r="AD171" s="324">
        <f>AD180</f>
        <v>374873.8</v>
      </c>
      <c r="AE171" s="324">
        <f>AE180</f>
        <v>47000</v>
      </c>
      <c r="AF171" s="324">
        <f>AF180</f>
        <v>327873.8</v>
      </c>
      <c r="AG171" s="324">
        <f t="shared" si="87"/>
        <v>44965.251248</v>
      </c>
      <c r="AH171" s="169">
        <f>+AG171/AD171</f>
        <v>0.11994770306167037</v>
      </c>
      <c r="AI171" s="225"/>
      <c r="AJ171" s="273">
        <f>AJ180</f>
        <v>5012.2638690600006</v>
      </c>
      <c r="AK171" s="273">
        <f>AK180</f>
        <v>-2184.5308690600004</v>
      </c>
      <c r="AL171" s="172" t="e">
        <f>HLOOKUP((HLOOKUP($W$1,#REF!,1,FALSE)),#REF!,#REF!,FALSE)</f>
        <v>#REF!</v>
      </c>
      <c r="AM171" s="324">
        <f>AM180</f>
        <v>502.07491492000003</v>
      </c>
      <c r="AN171" s="182">
        <f>+AM171/AD171</f>
        <v>1.3393171646564792E-3</v>
      </c>
    </row>
    <row r="172" spans="1:40" ht="24.75" customHeight="1">
      <c r="B172" s="1" t="s">
        <v>163</v>
      </c>
      <c r="C172" s="1" t="s">
        <v>164</v>
      </c>
      <c r="D172" s="1" t="s">
        <v>142</v>
      </c>
      <c r="E172" s="1" t="s">
        <v>142</v>
      </c>
      <c r="F172" s="1" t="s">
        <v>142</v>
      </c>
      <c r="G172" s="1" t="s">
        <v>142</v>
      </c>
      <c r="H172" s="1" t="s">
        <v>142</v>
      </c>
      <c r="I172" s="1" t="s">
        <v>142</v>
      </c>
      <c r="J172" s="1" t="s">
        <v>142</v>
      </c>
      <c r="K172" s="1" t="s">
        <v>142</v>
      </c>
      <c r="L172" s="1" t="s">
        <v>142</v>
      </c>
      <c r="M172" s="1" t="s">
        <v>142</v>
      </c>
      <c r="N172" s="1" t="s">
        <v>142</v>
      </c>
      <c r="O172" s="1" t="s">
        <v>142</v>
      </c>
      <c r="T172" s="162" t="s">
        <v>189</v>
      </c>
      <c r="U172" s="409"/>
      <c r="V172" s="162" t="s">
        <v>189</v>
      </c>
      <c r="W172" s="324">
        <f>+W171+W162+W168</f>
        <v>1754560.6567549999</v>
      </c>
      <c r="X172" s="184">
        <v>0</v>
      </c>
      <c r="Y172" s="324">
        <v>0</v>
      </c>
      <c r="Z172" s="324"/>
      <c r="AA172" s="324">
        <v>0</v>
      </c>
      <c r="AB172" s="324">
        <v>0</v>
      </c>
      <c r="AC172" s="324">
        <v>0</v>
      </c>
      <c r="AD172" s="324">
        <f>+AD171+AD162</f>
        <v>1748759.6312869999</v>
      </c>
      <c r="AE172" s="324">
        <f>+AE171+AE162</f>
        <v>51595.808967999998</v>
      </c>
      <c r="AF172" s="324">
        <f>+AF171+AF162</f>
        <v>1697163.822319</v>
      </c>
      <c r="AG172" s="324">
        <f>+AG171+AG162</f>
        <v>1349029.32367296</v>
      </c>
      <c r="AH172" s="169">
        <f>+AG172/AD172</f>
        <v>0.77142066841978829</v>
      </c>
      <c r="AI172" s="246"/>
      <c r="AJ172" s="184">
        <v>825604.43976460991</v>
      </c>
      <c r="AK172" s="184">
        <v>8381.7515115199512</v>
      </c>
      <c r="AL172" s="172" t="e">
        <f>HLOOKUP((HLOOKUP($W$1,#REF!,1,FALSE)),#REF!,#REF!,FALSE)</f>
        <v>#REF!</v>
      </c>
      <c r="AM172" s="324">
        <f>+AM171+AM162</f>
        <v>1293922.6942692201</v>
      </c>
      <c r="AN172" s="182">
        <f>+AM172/AD172</f>
        <v>0.73990883087629233</v>
      </c>
    </row>
    <row r="173" spans="1:40" ht="10.5" customHeight="1">
      <c r="T173" s="148"/>
      <c r="U173" s="393"/>
      <c r="V173" s="149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50"/>
      <c r="AI173" s="151"/>
      <c r="AJ173" s="151"/>
      <c r="AK173" s="151"/>
      <c r="AL173" s="150"/>
      <c r="AM173" s="148"/>
      <c r="AN173" s="150"/>
    </row>
    <row r="174" spans="1:40" ht="21" customHeight="1" thickBot="1">
      <c r="T174" s="148"/>
      <c r="U174" s="393"/>
      <c r="V174" s="149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50"/>
      <c r="AI174" s="151"/>
      <c r="AJ174" s="151"/>
      <c r="AK174" s="151"/>
      <c r="AL174" s="146"/>
      <c r="AM174" s="148"/>
      <c r="AN174" s="150"/>
    </row>
    <row r="175" spans="1:40" ht="51" customHeight="1">
      <c r="B175" s="15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161" t="s">
        <v>124</v>
      </c>
      <c r="U175" s="408"/>
      <c r="V175" s="161" t="s">
        <v>124</v>
      </c>
      <c r="W175" s="162" t="s">
        <v>125</v>
      </c>
      <c r="X175" s="162" t="s">
        <v>126</v>
      </c>
      <c r="Y175" s="162" t="s">
        <v>127</v>
      </c>
      <c r="Z175" s="162" t="s">
        <v>128</v>
      </c>
      <c r="AA175" s="162" t="s">
        <v>129</v>
      </c>
      <c r="AB175" s="162" t="s">
        <v>130</v>
      </c>
      <c r="AC175" s="161" t="s">
        <v>131</v>
      </c>
      <c r="AD175" s="161" t="s">
        <v>132</v>
      </c>
      <c r="AE175" s="161" t="s">
        <v>133</v>
      </c>
      <c r="AF175" s="161" t="s">
        <v>134</v>
      </c>
      <c r="AG175" s="163" t="s">
        <v>0</v>
      </c>
      <c r="AH175" s="164" t="s">
        <v>135</v>
      </c>
      <c r="AI175" s="165" t="s">
        <v>136</v>
      </c>
      <c r="AJ175" s="165" t="s">
        <v>137</v>
      </c>
      <c r="AK175" s="165" t="s">
        <v>138</v>
      </c>
      <c r="AL175" s="166" t="s">
        <v>139</v>
      </c>
      <c r="AM175" s="163" t="s">
        <v>140</v>
      </c>
      <c r="AN175" s="164" t="s">
        <v>141</v>
      </c>
    </row>
    <row r="176" spans="1:40" ht="104.25" customHeight="1">
      <c r="B176" s="1" t="s">
        <v>163</v>
      </c>
      <c r="C176" s="1" t="s">
        <v>164</v>
      </c>
      <c r="D176" s="244" t="s">
        <v>317</v>
      </c>
      <c r="E176" s="1" t="s">
        <v>154</v>
      </c>
      <c r="F176" s="1" t="s">
        <v>142</v>
      </c>
      <c r="G176" s="1" t="s">
        <v>142</v>
      </c>
      <c r="H176" s="1" t="s">
        <v>142</v>
      </c>
      <c r="I176" s="1" t="s">
        <v>142</v>
      </c>
      <c r="J176" s="1" t="s">
        <v>142</v>
      </c>
      <c r="K176" s="1" t="s">
        <v>142</v>
      </c>
      <c r="L176" s="1" t="s">
        <v>142</v>
      </c>
      <c r="M176" s="1" t="s">
        <v>142</v>
      </c>
      <c r="N176" s="1" t="s">
        <v>142</v>
      </c>
      <c r="O176" s="1" t="s">
        <v>142</v>
      </c>
      <c r="T176" s="276" t="s">
        <v>318</v>
      </c>
      <c r="U176" s="277" t="s">
        <v>319</v>
      </c>
      <c r="V176" s="276" t="s">
        <v>318</v>
      </c>
      <c r="W176" s="332">
        <f>+SUMIFS('[1]SIIF 30 de Abril de 2023'!$P$4:$P$749,'[1]SIIF 30 de Abril de 2023'!$A$4:$A$749,$B176,'[1]SIIF 30 de Abril de 2023'!$B$4:$B$749,$C176,'[1]SIIF 30 de Abril de 2023'!$C$4:$C$749,$D176)/1000000</f>
        <v>312157.8</v>
      </c>
      <c r="X176" s="238">
        <v>0</v>
      </c>
      <c r="Y176" s="332">
        <f>+SUMIFS('[1]SIIF 30 de Abril de 2023'!$R$4:$R$749,'[1]SIIF 30 de Abril de 2023'!$A$4:$A$749,$B176,'[1]SIIF 30 de Abril de 2023'!$B$4:$B$749,$C176,'[1]SIIF 30 de Abril de 2023'!$C$4:$C$749,$D176)/1000000</f>
        <v>0</v>
      </c>
      <c r="Z176" s="238"/>
      <c r="AA176" s="332">
        <f>+SUMIFS('[1]SIIF 30 de Abril de 2023'!$Q$4:$Q$749,'[1]SIIF 30 de Abril de 2023'!$A$4:$A$749,$B176,'[1]SIIF 30 de Abril de 2023'!$B$4:$B$749,$C176,'[1]SIIF 30 de Abril de 2023'!$C$4:$C$749,$D176)/1000000</f>
        <v>0</v>
      </c>
      <c r="AB176" s="238"/>
      <c r="AC176" s="238">
        <f>+AA176+AB176</f>
        <v>0</v>
      </c>
      <c r="AD176" s="332">
        <f>W176-Y176+AA176</f>
        <v>312157.8</v>
      </c>
      <c r="AE176" s="332">
        <f>+SUMIFS('[1]SIIF 30 de Abril de 2023'!$T$4:$T$749,'[1]SIIF 30 de Abril de 2023'!$A$4:$A$749,$B176,'[1]SIIF 30 de Abril de 2023'!$B$4:$B$749,$C176,'[1]SIIF 30 de Abril de 2023'!$C$4:$C$749,$D176)/1000000</f>
        <v>47000</v>
      </c>
      <c r="AF176" s="332">
        <f>AD176-AE176</f>
        <v>265157.8</v>
      </c>
      <c r="AG176" s="334">
        <f>+SUMIFS('[1]SIIF 30 de Abril de 2023'!$W$4:$W$749,'[1]SIIF 30 de Abril de 2023'!$A$4:$A$749,$B176,'[1]SIIF 30 de Abril de 2023'!$B$4:$B$749,$C176,'[1]SIIF 30 de Abril de 2023'!$C$4:$C$749,$D176,'[1]SIIF 30 de Abril de 2023'!$D$4:$D$749,$E176,'[1]SIIF 30 de Abril de 2023'!$E$4:$E$749,$F176,'[1]SIIF 30 de Abril de 2023'!$F$4:$F$749,$G176,'[1]SIIF 30 de Abril de 2023'!$G$4:$G$749,$H176,'[1]SIIF 30 de Abril de 2023'!$H$4:$H$749,$I176,'[1]SIIF 30 de Abril de 2023'!$I$4:$I$749,$J176,'[1]SIIF 30 de Abril de 2023'!$J$4:$J$749,$K176,'[1]SIIF 30 de Abril de 2023'!$K$4:$K$749,$L176,'[1]SIIF 30 de Abril de 2023'!$L$4:$L$749,$M176,'[1]SIIF 30 de Abril de 2023'!$M$4:$M$749,$N176,'[1]SIIF 30 de Abril de 2023'!$N$4:$N$749,$O176)/1000000</f>
        <v>1090.6682450000001</v>
      </c>
      <c r="AH176" s="239">
        <f>+AG176/AD176</f>
        <v>3.4939644147927752E-3</v>
      </c>
      <c r="AI176" s="240"/>
      <c r="AJ176" s="238">
        <f>+SUMIFS('[1]Cierre Mes Anterior'!$W$4:$W$773,'[1]Cierre Mes Anterior'!$A$4:$A$773,$B176,'[1]Cierre Mes Anterior'!$B$4:$B$773,$C176,'[1]Cierre Mes Anterior'!$C$4:$C$773,$D176,'[1]Cierre Mes Anterior'!$D$4:$D$773,$E176,'[1]Cierre Mes Anterior'!$E$4:$E$773,$F176,'[1]Cierre Mes Anterior'!$F$4:$F$773,$G176,'[1]Cierre Mes Anterior'!$G$4:$G$773,$H176,'[1]Cierre Mes Anterior'!$H$4:$H$773,$I176,'[1]Cierre Mes Anterior'!$I$4:$I$773,$J176,'[1]Cierre Mes Anterior'!$J$4:$J$773,$K176,'[1]Cierre Mes Anterior'!$K$4:$K$773,$L176,'[1]Cierre Mes Anterior'!$L$4:$L$773,$M176,'[1]Cierre Mes Anterior'!$M$4:$M$773,$N176,'[1]Cierre Mes Anterior'!$N$4:$N$773,$O176)/1000000</f>
        <v>0</v>
      </c>
      <c r="AK176" s="241">
        <f>+AG176-AJ176</f>
        <v>1090.6682450000001</v>
      </c>
      <c r="AL176" s="278" t="e">
        <f>HLOOKUP((HLOOKUP($W$1,#REF!,1,FALSE)),#REF!,#REF!,FALSE)</f>
        <v>#REF!</v>
      </c>
      <c r="AM176" s="333">
        <f>+SUMIFS('[1]SIIF 30 de Abril de 2023'!$X$4:$X$749,'[1]SIIF 30 de Abril de 2023'!$A$4:$A$749,$B176,'[1]SIIF 30 de Abril de 2023'!$B$4:$B$749,$C176,'[1]SIIF 30 de Abril de 2023'!$C$4:$C$749,$D176,'[1]SIIF 30 de Abril de 2023'!$D$4:$D$749,$E176,'[1]SIIF 30 de Abril de 2023'!$E$4:$E$749,$F176,'[1]SIIF 30 de Abril de 2023'!$F$4:$F$749,$G176,'[1]SIIF 30 de Abril de 2023'!$G$4:$G$749,$H176,'[1]SIIF 30 de Abril de 2023'!$H$4:$H$749,$I176,'[1]SIIF 30 de Abril de 2023'!$I$4:$I$749,$J176,'[1]SIIF 30 de Abril de 2023'!$J$4:$J$749,$K176,'[1]SIIF 30 de Abril de 2023'!$K$4:$K$749,$L176,'[1]SIIF 30 de Abril de 2023'!$L$4:$L$749,$M176,'[1]SIIF 30 de Abril de 2023'!$M$4:$M$749,$N176,'[1]SIIF 30 de Abril de 2023'!$N$4:$N$749,$O176)/1000000</f>
        <v>96.715919589999999</v>
      </c>
      <c r="AN176" s="239">
        <f>+AM176/AD176</f>
        <v>3.0983021917120124E-4</v>
      </c>
    </row>
    <row r="177" spans="2:40" ht="118.5" customHeight="1">
      <c r="B177" s="1" t="s">
        <v>163</v>
      </c>
      <c r="C177" s="1" t="s">
        <v>164</v>
      </c>
      <c r="D177" s="244" t="s">
        <v>235</v>
      </c>
      <c r="E177" s="1" t="s">
        <v>154</v>
      </c>
      <c r="F177" s="1" t="s">
        <v>142</v>
      </c>
      <c r="G177" s="1" t="s">
        <v>142</v>
      </c>
      <c r="H177" s="1" t="s">
        <v>142</v>
      </c>
      <c r="I177" s="1" t="s">
        <v>142</v>
      </c>
      <c r="J177" s="1" t="s">
        <v>142</v>
      </c>
      <c r="K177" s="1" t="s">
        <v>142</v>
      </c>
      <c r="L177" s="1" t="s">
        <v>142</v>
      </c>
      <c r="M177" s="1" t="s">
        <v>142</v>
      </c>
      <c r="N177" s="1" t="s">
        <v>142</v>
      </c>
      <c r="O177" s="1" t="s">
        <v>142</v>
      </c>
      <c r="T177" s="276" t="s">
        <v>320</v>
      </c>
      <c r="U177" s="277" t="s">
        <v>321</v>
      </c>
      <c r="V177" s="276" t="s">
        <v>320</v>
      </c>
      <c r="W177" s="332">
        <f>+SUMIFS('[1]SIIF 30 de Abril de 2023'!$P$4:$P$749,'[1]SIIF 30 de Abril de 2023'!$A$4:$A$749,$B177,'[1]SIIF 30 de Abril de 2023'!$B$4:$B$749,$C177,'[1]SIIF 30 de Abril de 2023'!$C$4:$C$749,$D177)/1000000</f>
        <v>40000</v>
      </c>
      <c r="X177" s="238">
        <v>0</v>
      </c>
      <c r="Y177" s="332">
        <f>+SUMIFS('[1]SIIF 30 de Abril de 2023'!$R$4:$R$749,'[1]SIIF 30 de Abril de 2023'!$A$4:$A$749,$B177,'[1]SIIF 30 de Abril de 2023'!$B$4:$B$749,$C177,'[1]SIIF 30 de Abril de 2023'!$C$4:$C$749,$D177)/1000000</f>
        <v>0</v>
      </c>
      <c r="Z177" s="238"/>
      <c r="AA177" s="332">
        <f>+SUMIFS('[1]SIIF 30 de Abril de 2023'!$Q$4:$Q$749,'[1]SIIF 30 de Abril de 2023'!$A$4:$A$749,$B177,'[1]SIIF 30 de Abril de 2023'!$B$4:$B$749,$C177,'[1]SIIF 30 de Abril de 2023'!$C$4:$C$749,$D177)/1000000</f>
        <v>0</v>
      </c>
      <c r="AB177" s="238"/>
      <c r="AC177" s="238">
        <f>+AA177+AB177</f>
        <v>0</v>
      </c>
      <c r="AD177" s="332">
        <f>W177-Y177+AA177</f>
        <v>40000</v>
      </c>
      <c r="AE177" s="332">
        <f>+SUMIFS('[1]SIIF 30 de Abril de 2023'!$T$4:$T$749,'[1]SIIF 30 de Abril de 2023'!$A$4:$A$749,$B177,'[1]SIIF 30 de Abril de 2023'!$B$4:$B$749,$C177,'[1]SIIF 30 de Abril de 2023'!$C$4:$C$749,$D177)/1000000</f>
        <v>0</v>
      </c>
      <c r="AF177" s="332">
        <f>AD177-AE177</f>
        <v>40000</v>
      </c>
      <c r="AG177" s="334">
        <f>+SUMIFS('[1]SIIF 30 de Abril de 2023'!$W$4:$W$749,'[1]SIIF 30 de Abril de 2023'!$A$4:$A$749,$B177,'[1]SIIF 30 de Abril de 2023'!$B$4:$B$749,$C177,'[1]SIIF 30 de Abril de 2023'!$C$4:$C$749,$D177,'[1]SIIF 30 de Abril de 2023'!$D$4:$D$749,$E177,'[1]SIIF 30 de Abril de 2023'!$E$4:$E$749,$F177,'[1]SIIF 30 de Abril de 2023'!$F$4:$F$749,$G177,'[1]SIIF 30 de Abril de 2023'!$G$4:$G$749,$H177,'[1]SIIF 30 de Abril de 2023'!$H$4:$H$749,$I177,'[1]SIIF 30 de Abril de 2023'!$I$4:$I$749,$J177,'[1]SIIF 30 de Abril de 2023'!$J$4:$J$749,$K177,'[1]SIIF 30 de Abril de 2023'!$K$4:$K$749,$L177,'[1]SIIF 30 de Abril de 2023'!$L$4:$L$749,$M177,'[1]SIIF 30 de Abril de 2023'!$M$4:$M$749,$N177,'[1]SIIF 30 de Abril de 2023'!$N$4:$N$749,$O177)/1000000</f>
        <v>40000</v>
      </c>
      <c r="AH177" s="239">
        <f>+AG177/AD177</f>
        <v>1</v>
      </c>
      <c r="AI177" s="240"/>
      <c r="AJ177" s="238">
        <f>+SUMIFS('[1]Cierre Mes Anterior'!$W$4:$W$773,'[1]Cierre Mes Anterior'!$A$4:$A$773,$B177,'[1]Cierre Mes Anterior'!$B$4:$B$773,$C177,'[1]Cierre Mes Anterior'!$C$4:$C$773,$D177,'[1]Cierre Mes Anterior'!$D$4:$D$773,$E177,'[1]Cierre Mes Anterior'!$E$4:$E$773,$F177,'[1]Cierre Mes Anterior'!$F$4:$F$773,$G177,'[1]Cierre Mes Anterior'!$G$4:$G$773,$H177,'[1]Cierre Mes Anterior'!$H$4:$H$773,$I177,'[1]Cierre Mes Anterior'!$I$4:$I$773,$J177,'[1]Cierre Mes Anterior'!$J$4:$J$773,$K177,'[1]Cierre Mes Anterior'!$K$4:$K$773,$L177,'[1]Cierre Mes Anterior'!$L$4:$L$773,$M177,'[1]Cierre Mes Anterior'!$M$4:$M$773,$N177,'[1]Cierre Mes Anterior'!$N$4:$N$773,$O177)/1000000</f>
        <v>0</v>
      </c>
      <c r="AK177" s="241">
        <f>+AG177-AJ177</f>
        <v>40000</v>
      </c>
      <c r="AL177" s="278" t="e">
        <f>HLOOKUP((HLOOKUP($W$1,#REF!,1,FALSE)),#REF!,#REF!,FALSE)</f>
        <v>#REF!</v>
      </c>
      <c r="AM177" s="333">
        <f>+SUMIFS('[1]SIIF 30 de Abril de 2023'!$X$4:$X$749,'[1]SIIF 30 de Abril de 2023'!$A$4:$A$749,$B177,'[1]SIIF 30 de Abril de 2023'!$B$4:$B$749,$C177,'[1]SIIF 30 de Abril de 2023'!$C$4:$C$749,$D177,'[1]SIIF 30 de Abril de 2023'!$D$4:$D$749,$E177,'[1]SIIF 30 de Abril de 2023'!$E$4:$E$749,$F177,'[1]SIIF 30 de Abril de 2023'!$F$4:$F$749,$G177,'[1]SIIF 30 de Abril de 2023'!$G$4:$G$749,$H177,'[1]SIIF 30 de Abril de 2023'!$H$4:$H$749,$I177,'[1]SIIF 30 de Abril de 2023'!$I$4:$I$749,$J177,'[1]SIIF 30 de Abril de 2023'!$J$4:$J$749,$K177,'[1]SIIF 30 de Abril de 2023'!$K$4:$K$749,$L177,'[1]SIIF 30 de Abril de 2023'!$L$4:$L$749,$M177,'[1]SIIF 30 de Abril de 2023'!$M$4:$M$749,$N177,'[1]SIIF 30 de Abril de 2023'!$N$4:$N$749,$O177)/1000000</f>
        <v>0</v>
      </c>
      <c r="AN177" s="239">
        <f>+AM177/AD177</f>
        <v>0</v>
      </c>
    </row>
    <row r="178" spans="2:40" ht="87" customHeight="1">
      <c r="B178" s="1" t="s">
        <v>163</v>
      </c>
      <c r="C178" s="1" t="s">
        <v>164</v>
      </c>
      <c r="D178" s="244" t="s">
        <v>322</v>
      </c>
      <c r="E178" s="1" t="s">
        <v>154</v>
      </c>
      <c r="F178" s="1" t="s">
        <v>142</v>
      </c>
      <c r="G178" s="1" t="s">
        <v>142</v>
      </c>
      <c r="H178" s="1" t="s">
        <v>142</v>
      </c>
      <c r="I178" s="1" t="s">
        <v>142</v>
      </c>
      <c r="J178" s="1" t="s">
        <v>142</v>
      </c>
      <c r="K178" s="1" t="s">
        <v>142</v>
      </c>
      <c r="L178" s="1" t="s">
        <v>142</v>
      </c>
      <c r="M178" s="1" t="s">
        <v>142</v>
      </c>
      <c r="N178" s="1" t="s">
        <v>142</v>
      </c>
      <c r="O178" s="1" t="s">
        <v>142</v>
      </c>
      <c r="T178" s="279" t="s">
        <v>323</v>
      </c>
      <c r="U178" s="277" t="s">
        <v>324</v>
      </c>
      <c r="V178" s="279" t="s">
        <v>323</v>
      </c>
      <c r="W178" s="332">
        <f>+SUMIFS('[1]SIIF 30 de Abril de 2023'!$P$4:$P$749,'[1]SIIF 30 de Abril de 2023'!$A$4:$A$749,$B178,'[1]SIIF 30 de Abril de 2023'!$B$4:$B$749,$C178,'[1]SIIF 30 de Abril de 2023'!$C$4:$C$749,$D178)/1000000</f>
        <v>12500</v>
      </c>
      <c r="X178" s="238">
        <v>0</v>
      </c>
      <c r="Y178" s="332">
        <f>+SUMIFS('[1]SIIF 30 de Abril de 2023'!$R$4:$R$749,'[1]SIIF 30 de Abril de 2023'!$A$4:$A$749,$B178,'[1]SIIF 30 de Abril de 2023'!$B$4:$B$749,$C178,'[1]SIIF 30 de Abril de 2023'!$C$4:$C$749,$D178)/1000000</f>
        <v>0</v>
      </c>
      <c r="Z178" s="238"/>
      <c r="AA178" s="332">
        <f>+SUMIFS('[1]SIIF 30 de Abril de 2023'!$Q$4:$Q$749,'[1]SIIF 30 de Abril de 2023'!$A$4:$A$749,$B178,'[1]SIIF 30 de Abril de 2023'!$B$4:$B$749,$C178,'[1]SIIF 30 de Abril de 2023'!$C$4:$C$749,$D178)/1000000</f>
        <v>0</v>
      </c>
      <c r="AB178" s="238"/>
      <c r="AC178" s="238">
        <f>+AA178+AB178</f>
        <v>0</v>
      </c>
      <c r="AD178" s="332">
        <f>W178-Y178+AA178</f>
        <v>12500</v>
      </c>
      <c r="AE178" s="332">
        <f>+SUMIFS('[1]SIIF 30 de Abril de 2023'!$T$4:$T$749,'[1]SIIF 30 de Abril de 2023'!$A$4:$A$749,$B178,'[1]SIIF 30 de Abril de 2023'!$B$4:$B$749,$C178,'[1]SIIF 30 de Abril de 2023'!$C$4:$C$749,$D178)/1000000</f>
        <v>0</v>
      </c>
      <c r="AF178" s="332">
        <f>AD178-AE178</f>
        <v>12500</v>
      </c>
      <c r="AG178" s="332">
        <f>+SUMIFS('[1]SIIF 30 de Abril de 2023'!$W$4:$W$749,'[1]SIIF 30 de Abril de 2023'!$A$4:$A$749,$B178,'[1]SIIF 30 de Abril de 2023'!$B$4:$B$749,$C178,'[1]SIIF 30 de Abril de 2023'!$C$4:$C$749,$D178,'[1]SIIF 30 de Abril de 2023'!$D$4:$D$749,$E178,'[1]SIIF 30 de Abril de 2023'!$E$4:$E$749,$F178,'[1]SIIF 30 de Abril de 2023'!$F$4:$F$749,$G178,'[1]SIIF 30 de Abril de 2023'!$G$4:$G$749,$H178,'[1]SIIF 30 de Abril de 2023'!$H$4:$H$749,$I178,'[1]SIIF 30 de Abril de 2023'!$I$4:$I$749,$J178,'[1]SIIF 30 de Abril de 2023'!$J$4:$J$749,$K178,'[1]SIIF 30 de Abril de 2023'!$K$4:$K$749,$L178,'[1]SIIF 30 de Abril de 2023'!$L$4:$L$749,$M178,'[1]SIIF 30 de Abril de 2023'!$M$4:$M$749,$N178,'[1]SIIF 30 de Abril de 2023'!$N$4:$N$749,$O178)/1000000</f>
        <v>1046.850003</v>
      </c>
      <c r="AH178" s="239">
        <f>+AG178/AD178</f>
        <v>8.3748000239999995E-2</v>
      </c>
      <c r="AI178" s="240"/>
      <c r="AJ178" s="238">
        <f>+SUMIFS('[1]Cierre Mes Anterior'!$W$4:$W$773,'[1]Cierre Mes Anterior'!$A$4:$A$773,$B178,'[1]Cierre Mes Anterior'!$B$4:$B$773,$C178,'[1]Cierre Mes Anterior'!$C$4:$C$773,$D178,'[1]Cierre Mes Anterior'!$D$4:$D$773,$E178,'[1]Cierre Mes Anterior'!$E$4:$E$773,$F178,'[1]Cierre Mes Anterior'!$F$4:$F$773,$G178,'[1]Cierre Mes Anterior'!$G$4:$G$773,$H178,'[1]Cierre Mes Anterior'!$H$4:$H$773,$I178,'[1]Cierre Mes Anterior'!$I$4:$I$773,$J178,'[1]Cierre Mes Anterior'!$J$4:$J$773,$K178,'[1]Cierre Mes Anterior'!$K$4:$K$773,$L178,'[1]Cierre Mes Anterior'!$L$4:$L$773,$M178,'[1]Cierre Mes Anterior'!$M$4:$M$773,$N178,'[1]Cierre Mes Anterior'!$N$4:$N$773,$O178)/1000000</f>
        <v>0</v>
      </c>
      <c r="AK178" s="241">
        <f>+AG178-AJ178</f>
        <v>1046.850003</v>
      </c>
      <c r="AL178" s="278" t="e">
        <f>HLOOKUP((HLOOKUP($W$1,#REF!,1,FALSE)),#REF!,#REF!,FALSE)</f>
        <v>#REF!</v>
      </c>
      <c r="AM178" s="333">
        <f>+SUMIFS('[1]SIIF 30 de Abril de 2023'!$X$4:$X$749,'[1]SIIF 30 de Abril de 2023'!$A$4:$A$749,$B178,'[1]SIIF 30 de Abril de 2023'!$B$4:$B$749,$C178,'[1]SIIF 30 de Abril de 2023'!$C$4:$C$749,$D178,'[1]SIIF 30 de Abril de 2023'!$D$4:$D$749,$E178,'[1]SIIF 30 de Abril de 2023'!$E$4:$E$749,$F178,'[1]SIIF 30 de Abril de 2023'!$F$4:$F$749,$G178,'[1]SIIF 30 de Abril de 2023'!$G$4:$G$749,$H178,'[1]SIIF 30 de Abril de 2023'!$H$4:$H$749,$I178,'[1]SIIF 30 de Abril de 2023'!$I$4:$I$749,$J178,'[1]SIIF 30 de Abril de 2023'!$J$4:$J$749,$K178,'[1]SIIF 30 de Abril de 2023'!$K$4:$K$749,$L178,'[1]SIIF 30 de Abril de 2023'!$L$4:$L$749,$M178,'[1]SIIF 30 de Abril de 2023'!$M$4:$M$749,$N178,'[1]SIIF 30 de Abril de 2023'!$N$4:$N$749,$O178)/1000000</f>
        <v>222.63099533000002</v>
      </c>
      <c r="AN178" s="239">
        <f>+AM178/AD178</f>
        <v>1.7810479626400002E-2</v>
      </c>
    </row>
    <row r="179" spans="2:40" ht="114" customHeight="1">
      <c r="B179" s="1" t="s">
        <v>163</v>
      </c>
      <c r="C179" s="1" t="s">
        <v>164</v>
      </c>
      <c r="D179" s="244" t="s">
        <v>325</v>
      </c>
      <c r="E179" s="1" t="s">
        <v>154</v>
      </c>
      <c r="F179" s="1" t="s">
        <v>142</v>
      </c>
      <c r="G179" s="1" t="s">
        <v>142</v>
      </c>
      <c r="H179" s="1" t="s">
        <v>142</v>
      </c>
      <c r="I179" s="1" t="s">
        <v>142</v>
      </c>
      <c r="J179" s="1" t="s">
        <v>142</v>
      </c>
      <c r="K179" s="1" t="s">
        <v>142</v>
      </c>
      <c r="L179" s="1" t="s">
        <v>142</v>
      </c>
      <c r="M179" s="1" t="s">
        <v>142</v>
      </c>
      <c r="N179" s="1" t="s">
        <v>142</v>
      </c>
      <c r="O179" s="1" t="s">
        <v>142</v>
      </c>
      <c r="T179" s="280" t="s">
        <v>326</v>
      </c>
      <c r="U179" s="277" t="s">
        <v>327</v>
      </c>
      <c r="V179" s="280" t="s">
        <v>326</v>
      </c>
      <c r="W179" s="337">
        <f>+SUMIFS('[1]SIIF 30 de Abril de 2023'!$P$4:$P$749,'[1]SIIF 30 de Abril de 2023'!$A$4:$A$749,$B179,'[1]SIIF 30 de Abril de 2023'!$B$4:$B$749,$C179,'[1]SIIF 30 de Abril de 2023'!$C$4:$C$749,$D179)/1000000</f>
        <v>10216</v>
      </c>
      <c r="X179" s="238">
        <v>0</v>
      </c>
      <c r="Y179" s="332">
        <f>+SUMIFS('[1]SIIF 30 de Abril de 2023'!$R$4:$R$749,'[1]SIIF 30 de Abril de 2023'!$A$4:$A$749,$B179,'[1]SIIF 30 de Abril de 2023'!$B$4:$B$749,$C179,'[1]SIIF 30 de Abril de 2023'!$C$4:$C$749,$D179)/1000000</f>
        <v>0</v>
      </c>
      <c r="Z179" s="238"/>
      <c r="AA179" s="332">
        <f>+SUMIFS('[1]SIIF 30 de Abril de 2023'!$Q$4:$Q$749,'[1]SIIF 30 de Abril de 2023'!$A$4:$A$749,$B179,'[1]SIIF 30 de Abril de 2023'!$B$4:$B$749,$C179,'[1]SIIF 30 de Abril de 2023'!$C$4:$C$749,$D179)/1000000</f>
        <v>0</v>
      </c>
      <c r="AB179" s="238"/>
      <c r="AC179" s="238">
        <f>+AA179+AB179</f>
        <v>0</v>
      </c>
      <c r="AD179" s="332">
        <f>W179-Y179+AA179</f>
        <v>10216</v>
      </c>
      <c r="AE179" s="337">
        <f>+SUMIFS('[1]SIIF 30 de Abril de 2023'!$T$4:$T$749,'[1]SIIF 30 de Abril de 2023'!$A$4:$A$749,$B179,'[1]SIIF 30 de Abril de 2023'!$B$4:$B$749,$C179,'[1]SIIF 30 de Abril de 2023'!$C$4:$C$749,$D179)/1000000</f>
        <v>0</v>
      </c>
      <c r="AF179" s="337">
        <f>AD179-AE179</f>
        <v>10216</v>
      </c>
      <c r="AG179" s="338">
        <f>+SUMIFS('[1]SIIF 30 de Abril de 2023'!$W$4:$W$749,'[1]SIIF 30 de Abril de 2023'!$A$4:$A$749,$B179,'[1]SIIF 30 de Abril de 2023'!$B$4:$B$749,$C179,'[1]SIIF 30 de Abril de 2023'!$C$4:$C$749,$D179,'[1]SIIF 30 de Abril de 2023'!$D$4:$D$749,$E179,'[1]SIIF 30 de Abril de 2023'!$E$4:$E$749,$F179,'[1]SIIF 30 de Abril de 2023'!$F$4:$F$749,$G179,'[1]SIIF 30 de Abril de 2023'!$G$4:$G$749,$H179,'[1]SIIF 30 de Abril de 2023'!$H$4:$H$749,$I179,'[1]SIIF 30 de Abril de 2023'!$I$4:$I$749,$J179,'[1]SIIF 30 de Abril de 2023'!$J$4:$J$749,$K179,'[1]SIIF 30 de Abril de 2023'!$K$4:$K$749,$L179,'[1]SIIF 30 de Abril de 2023'!$L$4:$L$749,$M179,'[1]SIIF 30 de Abril de 2023'!$M$4:$M$749,$N179,'[1]SIIF 30 de Abril de 2023'!$N$4:$N$749,$O179)/1000000</f>
        <v>2827.7330000000002</v>
      </c>
      <c r="AH179" s="257">
        <f>+AG179/AD179</f>
        <v>0.27679453797963982</v>
      </c>
      <c r="AI179" s="258"/>
      <c r="AJ179" s="238">
        <f>+SUMIFS('[1]Cierre Mes Anterior'!$W$4:$W$773,'[1]Cierre Mes Anterior'!$A$4:$A$773,$B179,'[1]Cierre Mes Anterior'!$B$4:$B$773,$C179,'[1]Cierre Mes Anterior'!$C$4:$C$773,$D179,'[1]Cierre Mes Anterior'!$D$4:$D$773,$E179,'[1]Cierre Mes Anterior'!$E$4:$E$773,$F179,'[1]Cierre Mes Anterior'!$F$4:$F$773,$G179,'[1]Cierre Mes Anterior'!$G$4:$G$773,$H179,'[1]Cierre Mes Anterior'!$H$4:$H$773,$I179,'[1]Cierre Mes Anterior'!$I$4:$I$773,$J179,'[1]Cierre Mes Anterior'!$J$4:$J$773,$K179,'[1]Cierre Mes Anterior'!$K$4:$K$773,$L179,'[1]Cierre Mes Anterior'!$L$4:$L$773,$M179,'[1]Cierre Mes Anterior'!$M$4:$M$773,$N179,'[1]Cierre Mes Anterior'!$N$4:$N$773,$O179)/1000000</f>
        <v>5012.2638690600006</v>
      </c>
      <c r="AK179" s="241">
        <f>+AG179-AJ179</f>
        <v>-2184.5308690600004</v>
      </c>
      <c r="AL179" s="278" t="e">
        <f>HLOOKUP((HLOOKUP($W$1,#REF!,1,FALSE)),#REF!,#REF!,FALSE)</f>
        <v>#REF!</v>
      </c>
      <c r="AM179" s="349">
        <f>+SUMIFS('[1]SIIF 30 de Abril de 2023'!$X$4:$X$749,'[1]SIIF 30 de Abril de 2023'!$A$4:$A$749,$B179,'[1]SIIF 30 de Abril de 2023'!$B$4:$B$749,$C179,'[1]SIIF 30 de Abril de 2023'!$C$4:$C$749,$D179,'[1]SIIF 30 de Abril de 2023'!$D$4:$D$749,$E179,'[1]SIIF 30 de Abril de 2023'!$E$4:$E$749,$F179,'[1]SIIF 30 de Abril de 2023'!$F$4:$F$749,$G179,'[1]SIIF 30 de Abril de 2023'!$G$4:$G$749,$H179,'[1]SIIF 30 de Abril de 2023'!$H$4:$H$749,$I179,'[1]SIIF 30 de Abril de 2023'!$I$4:$I$749,$J179,'[1]SIIF 30 de Abril de 2023'!$J$4:$J$749,$K179,'[1]SIIF 30 de Abril de 2023'!$K$4:$K$749,$L179,'[1]SIIF 30 de Abril de 2023'!$L$4:$L$749,$M179,'[1]SIIF 30 de Abril de 2023'!$M$4:$M$749,$N179,'[1]SIIF 30 de Abril de 2023'!$N$4:$N$749,$O179)/1000000</f>
        <v>182.72800000000001</v>
      </c>
      <c r="AN179" s="257">
        <f>+AM179/AD179</f>
        <v>1.7886452623335946E-2</v>
      </c>
    </row>
    <row r="180" spans="2:40" ht="24.75" customHeight="1">
      <c r="T180" s="162" t="s">
        <v>22</v>
      </c>
      <c r="U180" s="409"/>
      <c r="V180" s="162" t="s">
        <v>22</v>
      </c>
      <c r="W180" s="324">
        <f>+SUM(W176:W179)</f>
        <v>374873.8</v>
      </c>
      <c r="X180" s="324">
        <f t="shared" ref="X180:AG180" si="88">+SUM(X176:X179)</f>
        <v>0</v>
      </c>
      <c r="Y180" s="324">
        <f t="shared" si="88"/>
        <v>0</v>
      </c>
      <c r="Z180" s="324">
        <f t="shared" si="88"/>
        <v>0</v>
      </c>
      <c r="AA180" s="324">
        <f t="shared" si="88"/>
        <v>0</v>
      </c>
      <c r="AB180" s="324">
        <f t="shared" si="88"/>
        <v>0</v>
      </c>
      <c r="AC180" s="324">
        <f t="shared" si="88"/>
        <v>0</v>
      </c>
      <c r="AD180" s="324">
        <f t="shared" si="88"/>
        <v>374873.8</v>
      </c>
      <c r="AE180" s="324">
        <f t="shared" si="88"/>
        <v>47000</v>
      </c>
      <c r="AF180" s="324">
        <f t="shared" si="88"/>
        <v>327873.8</v>
      </c>
      <c r="AG180" s="324">
        <f t="shared" si="88"/>
        <v>44965.251248</v>
      </c>
      <c r="AH180" s="169">
        <f>+AG180/AD180</f>
        <v>0.11994770306167037</v>
      </c>
      <c r="AI180" s="253"/>
      <c r="AJ180" s="254">
        <f>+SUM(AJ179:AJ179)</f>
        <v>5012.2638690600006</v>
      </c>
      <c r="AK180" s="184">
        <f>+SUM(AK179:AK179)</f>
        <v>-2184.5308690600004</v>
      </c>
      <c r="AL180" s="278" t="e">
        <f>HLOOKUP((HLOOKUP($W$1,#REF!,1,FALSE)),#REF!,#REF!,FALSE)</f>
        <v>#REF!</v>
      </c>
      <c r="AM180" s="324">
        <f>+SUM(AM176:AM179)</f>
        <v>502.07491492000003</v>
      </c>
      <c r="AN180" s="182">
        <f>+AM180/AD180</f>
        <v>1.3393171646564792E-3</v>
      </c>
    </row>
    <row r="181" spans="2:40" ht="19.5" customHeight="1">
      <c r="T181" s="148"/>
      <c r="U181" s="393"/>
      <c r="V181" s="149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50"/>
      <c r="AI181" s="151"/>
      <c r="AJ181" s="151"/>
      <c r="AK181" s="151"/>
      <c r="AL181" s="146"/>
      <c r="AM181" s="148"/>
      <c r="AN181" s="150"/>
    </row>
    <row r="182" spans="2:40" ht="23.25" customHeight="1">
      <c r="T182" s="375" t="s">
        <v>328</v>
      </c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5"/>
      <c r="AE182" s="375"/>
      <c r="AF182" s="375"/>
      <c r="AG182" s="375"/>
      <c r="AH182" s="375"/>
      <c r="AI182" s="375"/>
      <c r="AJ182" s="375"/>
      <c r="AK182" s="375"/>
      <c r="AL182" s="375"/>
      <c r="AM182" s="375"/>
      <c r="AN182" s="375"/>
    </row>
    <row r="183" spans="2:40" ht="27.75" customHeight="1" thickBot="1">
      <c r="T183" s="148"/>
      <c r="U183" s="393"/>
      <c r="V183" s="149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50"/>
      <c r="AI183" s="151"/>
      <c r="AJ183" s="151"/>
      <c r="AK183" s="151"/>
      <c r="AL183" s="146"/>
      <c r="AM183" s="148"/>
      <c r="AN183" s="150"/>
    </row>
    <row r="184" spans="2:40" ht="51" customHeight="1" thickBot="1">
      <c r="B184" s="15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161" t="s">
        <v>124</v>
      </c>
      <c r="U184" s="408"/>
      <c r="V184" s="161" t="s">
        <v>124</v>
      </c>
      <c r="W184" s="162" t="s">
        <v>125</v>
      </c>
      <c r="X184" s="162" t="s">
        <v>126</v>
      </c>
      <c r="Y184" s="162" t="s">
        <v>127</v>
      </c>
      <c r="Z184" s="162" t="s">
        <v>128</v>
      </c>
      <c r="AA184" s="162" t="s">
        <v>129</v>
      </c>
      <c r="AB184" s="162" t="s">
        <v>130</v>
      </c>
      <c r="AC184" s="161" t="s">
        <v>131</v>
      </c>
      <c r="AD184" s="161" t="s">
        <v>132</v>
      </c>
      <c r="AE184" s="161" t="s">
        <v>133</v>
      </c>
      <c r="AF184" s="161" t="s">
        <v>134</v>
      </c>
      <c r="AG184" s="163" t="s">
        <v>0</v>
      </c>
      <c r="AH184" s="164" t="s">
        <v>135</v>
      </c>
      <c r="AI184" s="165" t="s">
        <v>136</v>
      </c>
      <c r="AJ184" s="165" t="s">
        <v>137</v>
      </c>
      <c r="AK184" s="165" t="s">
        <v>138</v>
      </c>
      <c r="AL184" s="166" t="s">
        <v>139</v>
      </c>
      <c r="AM184" s="163" t="s">
        <v>140</v>
      </c>
      <c r="AN184" s="164" t="s">
        <v>141</v>
      </c>
    </row>
    <row r="185" spans="2:40" ht="20.149999999999999" customHeight="1">
      <c r="B185" s="15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1" t="s">
        <v>142</v>
      </c>
      <c r="O185" s="1" t="s">
        <v>142</v>
      </c>
      <c r="T185" s="162" t="s">
        <v>144</v>
      </c>
      <c r="U185" s="409"/>
      <c r="V185" s="162" t="s">
        <v>144</v>
      </c>
      <c r="W185" s="324">
        <f>SUM(W186:W190)</f>
        <v>85688</v>
      </c>
      <c r="X185" s="184">
        <f t="shared" ref="X185:AC185" si="89">SUM(X186:X189)</f>
        <v>0</v>
      </c>
      <c r="Y185" s="184">
        <f t="shared" si="89"/>
        <v>0</v>
      </c>
      <c r="Z185" s="184"/>
      <c r="AA185" s="184">
        <f t="shared" si="89"/>
        <v>0</v>
      </c>
      <c r="AB185" s="184">
        <f t="shared" si="89"/>
        <v>0</v>
      </c>
      <c r="AC185" s="184">
        <f t="shared" si="89"/>
        <v>0</v>
      </c>
      <c r="AD185" s="324">
        <f>SUM(AD186:AD190)</f>
        <v>85688</v>
      </c>
      <c r="AE185" s="324">
        <f>SUM(AE186:AE190)</f>
        <v>3907</v>
      </c>
      <c r="AF185" s="324">
        <f>SUM(AF186:AF190)</f>
        <v>81781</v>
      </c>
      <c r="AG185" s="324">
        <f>SUM(AG186:AG190)</f>
        <v>34622.103883559997</v>
      </c>
      <c r="AH185" s="169">
        <f t="shared" ref="AH185:AH192" si="90">+AG185/AD185</f>
        <v>0.40404845350060681</v>
      </c>
      <c r="AI185" s="225"/>
      <c r="AJ185" s="273">
        <f>SUM(AJ186:AJ189)</f>
        <v>70094.851579810012</v>
      </c>
      <c r="AK185" s="273">
        <f>SUM(AK186:AK189)</f>
        <v>-35515.419157249999</v>
      </c>
      <c r="AL185" s="278" t="e">
        <f>HLOOKUP((HLOOKUP($W$1,#REF!,1,FALSE)),#REF!,#REF!,FALSE)</f>
        <v>#REF!</v>
      </c>
      <c r="AM185" s="350">
        <f>SUM(AM186:AM190)</f>
        <v>19173.938960040003</v>
      </c>
      <c r="AN185" s="281">
        <f t="shared" ref="AN185:AN192" si="91">+AM185/AD185</f>
        <v>0.22376457567033894</v>
      </c>
    </row>
    <row r="186" spans="2:40" ht="20.149999999999999" customHeight="1">
      <c r="B186" s="167" t="s">
        <v>166</v>
      </c>
      <c r="C186" s="1" t="s">
        <v>167</v>
      </c>
      <c r="D186" s="1" t="s">
        <v>142</v>
      </c>
      <c r="E186" s="1" t="s">
        <v>143</v>
      </c>
      <c r="F186" s="1">
        <v>1</v>
      </c>
      <c r="G186" s="1" t="s">
        <v>142</v>
      </c>
      <c r="H186" s="1" t="s">
        <v>142</v>
      </c>
      <c r="I186" s="1" t="s">
        <v>142</v>
      </c>
      <c r="J186" s="1" t="s">
        <v>142</v>
      </c>
      <c r="K186" s="1" t="s">
        <v>142</v>
      </c>
      <c r="L186" s="1" t="s">
        <v>142</v>
      </c>
      <c r="M186" s="1" t="s">
        <v>142</v>
      </c>
      <c r="N186" s="1" t="s">
        <v>142</v>
      </c>
      <c r="O186" s="1" t="s">
        <v>142</v>
      </c>
      <c r="T186" s="274" t="s">
        <v>186</v>
      </c>
      <c r="U186" s="421"/>
      <c r="V186" s="174" t="s">
        <v>186</v>
      </c>
      <c r="W186" s="323">
        <f>(+SUMIFS('[1]SIIF 30 de Abril de 2023'!$P$4:$P$749,'[1]SIIF 30 de Abril de 2023'!$A$4:$A$749,$B186,'[1]SIIF 30 de Abril de 2023'!$B$4:$B$749,$C186,'[1]SIIF 30 de Abril de 2023'!$C$4:$C$749,$D186,'[1]SIIF 30 de Abril de 2023'!$D$4:$D$749,$E186,'[1]SIIF 30 de Abril de 2023'!$E$4:$E$749,$F186,'[1]SIIF 30 de Abril de 2023'!$F$4:$F$749,$G186,'[1]SIIF 30 de Abril de 2023'!$G$4:$G$749,$H186,'[1]SIIF 30 de Abril de 2023'!$H$4:$H$749,$I186,'[1]SIIF 30 de Abril de 2023'!$I$4:$I$749,$J186,'[1]SIIF 30 de Abril de 2023'!$J$4:$J$749,$K186,'[1]SIIF 30 de Abril de 2023'!$K$4:$K$749,$L186,'[1]SIIF 30 de Abril de 2023'!$L$4:$L$749,$M186,'[1]SIIF 30 de Abril de 2023'!$M$4:$M$749,$N186,'[1]SIIF 30 de Abril de 2023'!$N$4:$N$749,$O186)/1000000)</f>
        <v>50277</v>
      </c>
      <c r="X186" s="273">
        <v>0</v>
      </c>
      <c r="Y186" s="323">
        <f>(+SUMIFS('[1]SIIF 30 de Abril de 2023'!$R$4:$R$749,'[1]SIIF 30 de Abril de 2023'!$A$4:$A$749,$B186,'[1]SIIF 30 de Abril de 2023'!$B$4:$B$749,$C186,'[1]SIIF 30 de Abril de 2023'!$C$4:$C$749,$D186,'[1]SIIF 30 de Abril de 2023'!$D$4:$D$749,$E186,'[1]SIIF 30 de Abril de 2023'!$E$4:$E$749,$F186,'[1]SIIF 30 de Abril de 2023'!$F$4:$F$749,$G186,'[1]SIIF 30 de Abril de 2023'!$G$4:$G$749,$H186,'[1]SIIF 30 de Abril de 2023'!$H$4:$H$749,$I186,'[1]SIIF 30 de Abril de 2023'!$I$4:$I$749,$J186,'[1]SIIF 30 de Abril de 2023'!$J$4:$J$749,$K186,'[1]SIIF 30 de Abril de 2023'!$K$4:$K$749,$L186,'[1]SIIF 30 de Abril de 2023'!$L$4:$L$749,$M186,'[1]SIIF 30 de Abril de 2023'!$M$4:$M$749,$N186,'[1]SIIF 30 de Abril de 2023'!$N$4:$N$749,$O186)/1000000)</f>
        <v>0</v>
      </c>
      <c r="Z186" s="273"/>
      <c r="AA186" s="323">
        <f>(+SUMIFS('[1]SIIF 30 de Abril de 2023'!$Q$4:$Q$749,'[1]SIIF 30 de Abril de 2023'!$A$4:$A$749,$B186,'[1]SIIF 30 de Abril de 2023'!$B$4:$B$749,$C186,'[1]SIIF 30 de Abril de 2023'!$C$4:$C$749,$D186,'[1]SIIF 30 de Abril de 2023'!$D$4:$D$749,$E186,'[1]SIIF 30 de Abril de 2023'!$E$4:$E$749,$F186,'[1]SIIF 30 de Abril de 2023'!$F$4:$F$749,$G186,'[1]SIIF 30 de Abril de 2023'!$G$4:$G$749,$H186,'[1]SIIF 30 de Abril de 2023'!$H$4:$H$749,$I186,'[1]SIIF 30 de Abril de 2023'!$I$4:$I$749,$J186,'[1]SIIF 30 de Abril de 2023'!$J$4:$J$749,$K186,'[1]SIIF 30 de Abril de 2023'!$K$4:$K$749,$L186,'[1]SIIF 30 de Abril de 2023'!$L$4:$L$749,$M186,'[1]SIIF 30 de Abril de 2023'!$M$4:$M$749,$N186,'[1]SIIF 30 de Abril de 2023'!$N$4:$N$749,$O186)/1000000)</f>
        <v>0</v>
      </c>
      <c r="AB186" s="273"/>
      <c r="AC186" s="273"/>
      <c r="AD186" s="323">
        <f>W186-Y186+AA186</f>
        <v>50277</v>
      </c>
      <c r="AE186" s="323">
        <f>(+SUMIFS('[1]SIIF 30 de Abril de 2023'!$T$4:$T$749,'[1]SIIF 30 de Abril de 2023'!$A$4:$A$749,$B186,'[1]SIIF 30 de Abril de 2023'!$B$4:$B$749,$C186,'[1]SIIF 30 de Abril de 2023'!$C$4:$C$749,$D186,'[1]SIIF 30 de Abril de 2023'!$D$4:$D$749,$E186,'[1]SIIF 30 de Abril de 2023'!$E$4:$E$749,$F186,'[1]SIIF 30 de Abril de 2023'!$F$4:$F$749,$G186,'[1]SIIF 30 de Abril de 2023'!$G$4:$G$749,$H186,'[1]SIIF 30 de Abril de 2023'!$H$4:$H$749,$I186,'[1]SIIF 30 de Abril de 2023'!$I$4:$I$749,$J186,'[1]SIIF 30 de Abril de 2023'!$J$4:$J$749,$K186,'[1]SIIF 30 de Abril de 2023'!$K$4:$K$749,$L186,'[1]SIIF 30 de Abril de 2023'!$L$4:$L$749,$M186,'[1]SIIF 30 de Abril de 2023'!$M$4:$M$749,$N186,'[1]SIIF 30 de Abril de 2023'!$N$4:$N$749,$O186)/1000000)</f>
        <v>3907</v>
      </c>
      <c r="AF186" s="323">
        <f>AD186-AE186</f>
        <v>46370</v>
      </c>
      <c r="AG186" s="323">
        <f>+SUMIFS('[1]SIIF 30 de Abril de 2023'!$W$4:$W$749,'[1]SIIF 30 de Abril de 2023'!$A$4:$A$749,$B186,'[1]SIIF 30 de Abril de 2023'!$B$4:$B$749,$C186,'[1]SIIF 30 de Abril de 2023'!$C$4:$C$749,$D186,'[1]SIIF 30 de Abril de 2023'!$D$4:$D$749,$E186,'[1]SIIF 30 de Abril de 2023'!$E$4:$E$749,$F186,'[1]SIIF 30 de Abril de 2023'!$F$4:$F$749,$G186,'[1]SIIF 30 de Abril de 2023'!$G$4:$G$749,$H186,'[1]SIIF 30 de Abril de 2023'!$H$4:$H$749,$I186,'[1]SIIF 30 de Abril de 2023'!$I$4:$I$749,$J186,'[1]SIIF 30 de Abril de 2023'!$J$4:$J$749,$K186,'[1]SIIF 30 de Abril de 2023'!$K$4:$K$749,$L186,'[1]SIIF 30 de Abril de 2023'!$L$4:$L$749,$M186,'[1]SIIF 30 de Abril de 2023'!$M$4:$M$749,$N186,'[1]SIIF 30 de Abril de 2023'!$N$4:$N$749,$O186)/1000000</f>
        <v>11269.906792</v>
      </c>
      <c r="AH186" s="177">
        <f t="shared" si="90"/>
        <v>0.22415630988324681</v>
      </c>
      <c r="AI186" s="210"/>
      <c r="AJ186" s="176">
        <f>+SUMIFS('[1]Cierre Mes Anterior'!$W$4:$W$773,'[1]Cierre Mes Anterior'!$A$4:$A$773,$B186,'[1]Cierre Mes Anterior'!$B$4:$B$773,$C186,'[1]Cierre Mes Anterior'!$C$4:$C$773,$D186,'[1]Cierre Mes Anterior'!$D$4:$D$773,$E186,'[1]Cierre Mes Anterior'!$E$4:$E$773,$F186,'[1]Cierre Mes Anterior'!$F$4:$F$773,$G186,'[1]Cierre Mes Anterior'!$G$4:$G$773,$H186,'[1]Cierre Mes Anterior'!$H$4:$H$773,$I186,'[1]Cierre Mes Anterior'!$I$4:$I$773,$J186,'[1]Cierre Mes Anterior'!$J$4:$J$773,$K186,'[1]Cierre Mes Anterior'!$K$4:$K$773,$L186,'[1]Cierre Mes Anterior'!$L$4:$L$773,$M186,'[1]Cierre Mes Anterior'!$M$4:$M$773,$N186,'[1]Cierre Mes Anterior'!$N$4:$N$773,$O186)/1000000</f>
        <v>41433.657613000003</v>
      </c>
      <c r="AK186" s="176">
        <f>+AG186-AJ186</f>
        <v>-30163.750821000001</v>
      </c>
      <c r="AL186" s="278" t="e">
        <f>HLOOKUP((HLOOKUP($W$1,#REF!,1,FALSE)),#REF!,#REF!,FALSE)</f>
        <v>#REF!</v>
      </c>
      <c r="AM186" s="423">
        <f>+SUMIFS('[1]SIIF 30 de Abril de 2023'!$X$4:$X$749,'[1]SIIF 30 de Abril de 2023'!$A$4:$A$749,$B186,'[1]SIIF 30 de Abril de 2023'!$B$4:$B$749,$C186,'[1]SIIF 30 de Abril de 2023'!$C$4:$C$749,$D186,'[1]SIIF 30 de Abril de 2023'!$D$4:$D$749,$E186,'[1]SIIF 30 de Abril de 2023'!$E$4:$E$749,$F186,'[1]SIIF 30 de Abril de 2023'!$F$4:$F$749,$G186,'[1]SIIF 30 de Abril de 2023'!$G$4:$G$749,$H186,'[1]SIIF 30 de Abril de 2023'!$H$4:$H$749,$I186,'[1]SIIF 30 de Abril de 2023'!$I$4:$I$749,$J186,'[1]SIIF 30 de Abril de 2023'!$J$4:$J$749,$K186,'[1]SIIF 30 de Abril de 2023'!$K$4:$K$749,$L186,'[1]SIIF 30 de Abril de 2023'!$L$4:$L$749,$M186,'[1]SIIF 30 de Abril de 2023'!$M$4:$M$749,$N186,'[1]SIIF 30 de Abril de 2023'!$N$4:$N$749,$O186)/1000000</f>
        <v>11269.906792</v>
      </c>
      <c r="AN186" s="177">
        <f t="shared" si="91"/>
        <v>0.22415630988324681</v>
      </c>
    </row>
    <row r="187" spans="2:40" ht="20.149999999999999" customHeight="1">
      <c r="B187" s="167" t="s">
        <v>166</v>
      </c>
      <c r="C187" s="1" t="s">
        <v>167</v>
      </c>
      <c r="D187" s="1" t="s">
        <v>142</v>
      </c>
      <c r="E187" s="1" t="s">
        <v>143</v>
      </c>
      <c r="F187" s="1">
        <v>2</v>
      </c>
      <c r="G187" s="1" t="s">
        <v>142</v>
      </c>
      <c r="H187" s="1" t="s">
        <v>142</v>
      </c>
      <c r="I187" s="1" t="s">
        <v>142</v>
      </c>
      <c r="J187" s="1" t="s">
        <v>142</v>
      </c>
      <c r="K187" s="1" t="s">
        <v>142</v>
      </c>
      <c r="L187" s="1" t="s">
        <v>142</v>
      </c>
      <c r="M187" s="1" t="s">
        <v>142</v>
      </c>
      <c r="N187" s="1" t="s">
        <v>142</v>
      </c>
      <c r="O187" s="1" t="s">
        <v>142</v>
      </c>
      <c r="T187" s="274" t="s">
        <v>146</v>
      </c>
      <c r="U187" s="421"/>
      <c r="V187" s="174" t="s">
        <v>146</v>
      </c>
      <c r="W187" s="323">
        <f>(+SUMIFS('[1]SIIF 30 de Abril de 2023'!$P$4:$P$749,'[1]SIIF 30 de Abril de 2023'!$A$4:$A$749,$B187,'[1]SIIF 30 de Abril de 2023'!$B$4:$B$749,$C187,'[1]SIIF 30 de Abril de 2023'!$C$4:$C$749,$D187,'[1]SIIF 30 de Abril de 2023'!$D$4:$D$749,$E187,'[1]SIIF 30 de Abril de 2023'!$E$4:$E$749,$F187,'[1]SIIF 30 de Abril de 2023'!$F$4:$F$749,$G187,'[1]SIIF 30 de Abril de 2023'!$G$4:$G$749,$H187,'[1]SIIF 30 de Abril de 2023'!$H$4:$H$749,$I187,'[1]SIIF 30 de Abril de 2023'!$I$4:$I$749,$J187,'[1]SIIF 30 de Abril de 2023'!$J$4:$J$749,$K187,'[1]SIIF 30 de Abril de 2023'!$K$4:$K$749,$L187,'[1]SIIF 30 de Abril de 2023'!$L$4:$L$749,$M187,'[1]SIIF 30 de Abril de 2023'!$M$4:$M$749,$N187,'[1]SIIF 30 de Abril de 2023'!$N$4:$N$749,$O187)/1000000)</f>
        <v>22500</v>
      </c>
      <c r="X187" s="273">
        <v>0</v>
      </c>
      <c r="Y187" s="323">
        <f>(+SUMIFS('[1]SIIF 30 de Abril de 2023'!$R$4:$R$749,'[1]SIIF 30 de Abril de 2023'!$A$4:$A$749,$B187,'[1]SIIF 30 de Abril de 2023'!$B$4:$B$749,$C187,'[1]SIIF 30 de Abril de 2023'!$C$4:$C$749,$D187,'[1]SIIF 30 de Abril de 2023'!$D$4:$D$749,$E187,'[1]SIIF 30 de Abril de 2023'!$E$4:$E$749,$F187,'[1]SIIF 30 de Abril de 2023'!$F$4:$F$749,$G187,'[1]SIIF 30 de Abril de 2023'!$G$4:$G$749,$H187,'[1]SIIF 30 de Abril de 2023'!$H$4:$H$749,$I187,'[1]SIIF 30 de Abril de 2023'!$I$4:$I$749,$J187,'[1]SIIF 30 de Abril de 2023'!$J$4:$J$749,$K187,'[1]SIIF 30 de Abril de 2023'!$K$4:$K$749,$L187,'[1]SIIF 30 de Abril de 2023'!$L$4:$L$749,$M187,'[1]SIIF 30 de Abril de 2023'!$M$4:$M$749,$N187,'[1]SIIF 30 de Abril de 2023'!$N$4:$N$749,$O187)/1000000)</f>
        <v>0</v>
      </c>
      <c r="Z187" s="273"/>
      <c r="AA187" s="323">
        <f>(+SUMIFS('[1]SIIF 30 de Abril de 2023'!$Q$4:$Q$749,'[1]SIIF 30 de Abril de 2023'!$A$4:$A$749,$B187,'[1]SIIF 30 de Abril de 2023'!$B$4:$B$749,$C187,'[1]SIIF 30 de Abril de 2023'!$C$4:$C$749,$D187,'[1]SIIF 30 de Abril de 2023'!$D$4:$D$749,$E187,'[1]SIIF 30 de Abril de 2023'!$E$4:$E$749,$F187,'[1]SIIF 30 de Abril de 2023'!$F$4:$F$749,$G187,'[1]SIIF 30 de Abril de 2023'!$G$4:$G$749,$H187,'[1]SIIF 30 de Abril de 2023'!$H$4:$H$749,$I187,'[1]SIIF 30 de Abril de 2023'!$I$4:$I$749,$J187,'[1]SIIF 30 de Abril de 2023'!$J$4:$J$749,$K187,'[1]SIIF 30 de Abril de 2023'!$K$4:$K$749,$L187,'[1]SIIF 30 de Abril de 2023'!$L$4:$L$749,$M187,'[1]SIIF 30 de Abril de 2023'!$M$4:$M$749,$N187,'[1]SIIF 30 de Abril de 2023'!$N$4:$N$749,$O187)/1000000)</f>
        <v>0</v>
      </c>
      <c r="AB187" s="273"/>
      <c r="AC187" s="273"/>
      <c r="AD187" s="323">
        <f>W187-Y187+AA187</f>
        <v>22500</v>
      </c>
      <c r="AE187" s="323">
        <f>(+SUMIFS('[1]SIIF 30 de Abril de 2023'!$T$4:$T$749,'[1]SIIF 30 de Abril de 2023'!$A$4:$A$749,$B187,'[1]SIIF 30 de Abril de 2023'!$B$4:$B$749,$C187,'[1]SIIF 30 de Abril de 2023'!$C$4:$C$749,$D187,'[1]SIIF 30 de Abril de 2023'!$D$4:$D$749,$E187,'[1]SIIF 30 de Abril de 2023'!$E$4:$E$749,$F187,'[1]SIIF 30 de Abril de 2023'!$F$4:$F$749,$G187,'[1]SIIF 30 de Abril de 2023'!$G$4:$G$749,$H187,'[1]SIIF 30 de Abril de 2023'!$H$4:$H$749,$I187,'[1]SIIF 30 de Abril de 2023'!$I$4:$I$749,$J187,'[1]SIIF 30 de Abril de 2023'!$J$4:$J$749,$K187,'[1]SIIF 30 de Abril de 2023'!$K$4:$K$749,$L187,'[1]SIIF 30 de Abril de 2023'!$L$4:$L$749,$M187,'[1]SIIF 30 de Abril de 2023'!$M$4:$M$749,$N187,'[1]SIIF 30 de Abril de 2023'!$N$4:$N$749,$O187)/1000000)</f>
        <v>0</v>
      </c>
      <c r="AF187" s="323">
        <f>AD187-AE187</f>
        <v>22500</v>
      </c>
      <c r="AG187" s="323">
        <f>+SUMIFS('[1]SIIF 30 de Abril de 2023'!$W$4:$W$749,'[1]SIIF 30 de Abril de 2023'!$A$4:$A$749,$B187,'[1]SIIF 30 de Abril de 2023'!$B$4:$B$749,$C187,'[1]SIIF 30 de Abril de 2023'!$C$4:$C$749,$D187,'[1]SIIF 30 de Abril de 2023'!$D$4:$D$749,$E187,'[1]SIIF 30 de Abril de 2023'!$E$4:$E$749,$F187,'[1]SIIF 30 de Abril de 2023'!$F$4:$F$749,$G187,'[1]SIIF 30 de Abril de 2023'!$G$4:$G$749,$H187,'[1]SIIF 30 de Abril de 2023'!$H$4:$H$749,$I187,'[1]SIIF 30 de Abril de 2023'!$I$4:$I$749,$J187,'[1]SIIF 30 de Abril de 2023'!$J$4:$J$749,$K187,'[1]SIIF 30 de Abril de 2023'!$K$4:$K$749,$L187,'[1]SIIF 30 de Abril de 2023'!$L$4:$L$749,$M187,'[1]SIIF 30 de Abril de 2023'!$M$4:$M$749,$N187,'[1]SIIF 30 de Abril de 2023'!$N$4:$N$749,$O187)/1000000</f>
        <v>12710.721897560001</v>
      </c>
      <c r="AH187" s="177">
        <f t="shared" si="90"/>
        <v>0.56492097322488888</v>
      </c>
      <c r="AI187" s="210"/>
      <c r="AJ187" s="176">
        <f>+SUMIFS('[1]Cierre Mes Anterior'!$W$4:$W$773,'[1]Cierre Mes Anterior'!$A$4:$A$773,$B187,'[1]Cierre Mes Anterior'!$B$4:$B$773,$C187,'[1]Cierre Mes Anterior'!$C$4:$C$773,$D187,'[1]Cierre Mes Anterior'!$D$4:$D$773,$E187,'[1]Cierre Mes Anterior'!$E$4:$E$773,$F187,'[1]Cierre Mes Anterior'!$F$4:$F$773,$G187,'[1]Cierre Mes Anterior'!$G$4:$G$773,$H187,'[1]Cierre Mes Anterior'!$H$4:$H$773,$I187,'[1]Cierre Mes Anterior'!$I$4:$I$773,$J187,'[1]Cierre Mes Anterior'!$J$4:$J$773,$K187,'[1]Cierre Mes Anterior'!$K$4:$K$773,$L187,'[1]Cierre Mes Anterior'!$L$4:$L$773,$M187,'[1]Cierre Mes Anterior'!$M$4:$M$773,$N187,'[1]Cierre Mes Anterior'!$N$4:$N$773,$O187)/1000000</f>
        <v>20279.743319810001</v>
      </c>
      <c r="AK187" s="176">
        <f>+AG187-AJ187</f>
        <v>-7569.0214222499999</v>
      </c>
      <c r="AL187" s="278" t="e">
        <f>HLOOKUP((HLOOKUP($W$1,#REF!,1,FALSE)),#REF!,#REF!,FALSE)</f>
        <v>#REF!</v>
      </c>
      <c r="AM187" s="423">
        <f>+SUMIFS('[1]SIIF 30 de Abril de 2023'!$X$4:$X$749,'[1]SIIF 30 de Abril de 2023'!$A$4:$A$749,$B187,'[1]SIIF 30 de Abril de 2023'!$B$4:$B$749,$C187,'[1]SIIF 30 de Abril de 2023'!$C$4:$C$749,$D187,'[1]SIIF 30 de Abril de 2023'!$D$4:$D$749,$E187,'[1]SIIF 30 de Abril de 2023'!$E$4:$E$749,$F187,'[1]SIIF 30 de Abril de 2023'!$F$4:$F$749,$G187,'[1]SIIF 30 de Abril de 2023'!$G$4:$G$749,$H187,'[1]SIIF 30 de Abril de 2023'!$H$4:$H$749,$I187,'[1]SIIF 30 de Abril de 2023'!$I$4:$I$749,$J187,'[1]SIIF 30 de Abril de 2023'!$J$4:$J$749,$K187,'[1]SIIF 30 de Abril de 2023'!$K$4:$K$749,$L187,'[1]SIIF 30 de Abril de 2023'!$L$4:$L$749,$M187,'[1]SIIF 30 de Abril de 2023'!$M$4:$M$749,$N187,'[1]SIIF 30 de Abril de 2023'!$N$4:$N$749,$O187)/1000000</f>
        <v>4184.6429450400001</v>
      </c>
      <c r="AN187" s="177">
        <f t="shared" si="91"/>
        <v>0.18598413089066668</v>
      </c>
    </row>
    <row r="188" spans="2:40" ht="19.899999999999999" customHeight="1">
      <c r="B188" s="167" t="s">
        <v>166</v>
      </c>
      <c r="C188" s="1" t="s">
        <v>167</v>
      </c>
      <c r="D188" s="1" t="s">
        <v>142</v>
      </c>
      <c r="E188" s="1" t="s">
        <v>143</v>
      </c>
      <c r="F188" s="1">
        <v>3</v>
      </c>
      <c r="G188" s="1" t="s">
        <v>142</v>
      </c>
      <c r="H188" s="1" t="s">
        <v>142</v>
      </c>
      <c r="I188" s="1" t="s">
        <v>142</v>
      </c>
      <c r="J188" s="1" t="s">
        <v>142</v>
      </c>
      <c r="K188" s="1" t="s">
        <v>142</v>
      </c>
      <c r="L188" s="1" t="s">
        <v>142</v>
      </c>
      <c r="M188" s="1" t="s">
        <v>142</v>
      </c>
      <c r="N188" s="1" t="s">
        <v>142</v>
      </c>
      <c r="O188" s="1" t="s">
        <v>142</v>
      </c>
      <c r="T188" s="274" t="s">
        <v>147</v>
      </c>
      <c r="U188" s="421"/>
      <c r="V188" s="174" t="s">
        <v>147</v>
      </c>
      <c r="W188" s="323">
        <f>(+SUMIFS('[1]SIIF 30 de Abril de 2023'!$P$4:$P$749,'[1]SIIF 30 de Abril de 2023'!$A$4:$A$749,$B188,'[1]SIIF 30 de Abril de 2023'!$B$4:$B$749,$C188,'[1]SIIF 30 de Abril de 2023'!$C$4:$C$749,$D188,'[1]SIIF 30 de Abril de 2023'!$D$4:$D$749,$E188,'[1]SIIF 30 de Abril de 2023'!$E$4:$E$749,$F188,'[1]SIIF 30 de Abril de 2023'!$F$4:$F$749,$G188,'[1]SIIF 30 de Abril de 2023'!$G$4:$G$749,$H188,'[1]SIIF 30 de Abril de 2023'!$H$4:$H$749,$I188,'[1]SIIF 30 de Abril de 2023'!$I$4:$I$749,$J188,'[1]SIIF 30 de Abril de 2023'!$J$4:$J$749,$K188,'[1]SIIF 30 de Abril de 2023'!$K$4:$K$749,$L188,'[1]SIIF 30 de Abril de 2023'!$L$4:$L$749,$M188,'[1]SIIF 30 de Abril de 2023'!$M$4:$M$749,$N188,'[1]SIIF 30 de Abril de 2023'!$N$4:$N$749,$O188)/1000000)</f>
        <v>12329</v>
      </c>
      <c r="X188" s="273">
        <v>0</v>
      </c>
      <c r="Y188" s="323">
        <f>(+SUMIFS('[1]SIIF 30 de Abril de 2023'!$R$4:$R$749,'[1]SIIF 30 de Abril de 2023'!$A$4:$A$749,$B188,'[1]SIIF 30 de Abril de 2023'!$B$4:$B$749,$C188,'[1]SIIF 30 de Abril de 2023'!$C$4:$C$749,$D188,'[1]SIIF 30 de Abril de 2023'!$D$4:$D$749,$E188,'[1]SIIF 30 de Abril de 2023'!$E$4:$E$749,$F188,'[1]SIIF 30 de Abril de 2023'!$F$4:$F$749,$G188,'[1]SIIF 30 de Abril de 2023'!$G$4:$G$749,$H188,'[1]SIIF 30 de Abril de 2023'!$H$4:$H$749,$I188,'[1]SIIF 30 de Abril de 2023'!$I$4:$I$749,$J188,'[1]SIIF 30 de Abril de 2023'!$J$4:$J$749,$K188,'[1]SIIF 30 de Abril de 2023'!$K$4:$K$749,$L188,'[1]SIIF 30 de Abril de 2023'!$L$4:$L$749,$M188,'[1]SIIF 30 de Abril de 2023'!$M$4:$M$749,$N188,'[1]SIIF 30 de Abril de 2023'!$N$4:$N$749,$O188)/1000000)</f>
        <v>0</v>
      </c>
      <c r="Z188" s="273"/>
      <c r="AA188" s="323">
        <f>(+SUMIFS('[1]SIIF 30 de Abril de 2023'!$Q$4:$Q$749,'[1]SIIF 30 de Abril de 2023'!$A$4:$A$749,$B188,'[1]SIIF 30 de Abril de 2023'!$B$4:$B$749,$C188,'[1]SIIF 30 de Abril de 2023'!$C$4:$C$749,$D188,'[1]SIIF 30 de Abril de 2023'!$D$4:$D$749,$E188,'[1]SIIF 30 de Abril de 2023'!$E$4:$E$749,$F188,'[1]SIIF 30 de Abril de 2023'!$F$4:$F$749,$G188,'[1]SIIF 30 de Abril de 2023'!$G$4:$G$749,$H188,'[1]SIIF 30 de Abril de 2023'!$H$4:$H$749,$I188,'[1]SIIF 30 de Abril de 2023'!$I$4:$I$749,$J188,'[1]SIIF 30 de Abril de 2023'!$J$4:$J$749,$K188,'[1]SIIF 30 de Abril de 2023'!$K$4:$K$749,$L188,'[1]SIIF 30 de Abril de 2023'!$L$4:$L$749,$M188,'[1]SIIF 30 de Abril de 2023'!$M$4:$M$749,$N188,'[1]SIIF 30 de Abril de 2023'!$N$4:$N$749,$O188)/1000000)</f>
        <v>0</v>
      </c>
      <c r="AB188" s="273"/>
      <c r="AC188" s="273"/>
      <c r="AD188" s="323">
        <f>W188-Y188+AA188</f>
        <v>12329</v>
      </c>
      <c r="AE188" s="323">
        <f>(+SUMIFS('[1]SIIF 30 de Abril de 2023'!$T$4:$T$749,'[1]SIIF 30 de Abril de 2023'!$A$4:$A$749,$B188,'[1]SIIF 30 de Abril de 2023'!$B$4:$B$749,$C188,'[1]SIIF 30 de Abril de 2023'!$C$4:$C$749,$D188,'[1]SIIF 30 de Abril de 2023'!$D$4:$D$749,$E188,'[1]SIIF 30 de Abril de 2023'!$E$4:$E$749,$F188,'[1]SIIF 30 de Abril de 2023'!$F$4:$F$749,$G188,'[1]SIIF 30 de Abril de 2023'!$G$4:$G$749,$H188,'[1]SIIF 30 de Abril de 2023'!$H$4:$H$749,$I188,'[1]SIIF 30 de Abril de 2023'!$I$4:$I$749,$J188,'[1]SIIF 30 de Abril de 2023'!$J$4:$J$749,$K188,'[1]SIIF 30 de Abril de 2023'!$K$4:$K$749,$L188,'[1]SIIF 30 de Abril de 2023'!$L$4:$L$749,$M188,'[1]SIIF 30 de Abril de 2023'!$M$4:$M$749,$N188,'[1]SIIF 30 de Abril de 2023'!$N$4:$N$749,$O188)/1000000)</f>
        <v>0</v>
      </c>
      <c r="AF188" s="323">
        <f>AD188-AE188</f>
        <v>12329</v>
      </c>
      <c r="AG188" s="323">
        <f>+SUMIFS('[1]SIIF 30 de Abril de 2023'!$W$4:$W$749,'[1]SIIF 30 de Abril de 2023'!$A$4:$A$749,$B188,'[1]SIIF 30 de Abril de 2023'!$B$4:$B$749,$C188,'[1]SIIF 30 de Abril de 2023'!$C$4:$C$749,$D188,'[1]SIIF 30 de Abril de 2023'!$D$4:$D$749,$E188,'[1]SIIF 30 de Abril de 2023'!$E$4:$E$749,$F188,'[1]SIIF 30 de Abril de 2023'!$F$4:$F$749,$G188,'[1]SIIF 30 de Abril de 2023'!$G$4:$G$749,$H188,'[1]SIIF 30 de Abril de 2023'!$H$4:$H$749,$I188,'[1]SIIF 30 de Abril de 2023'!$I$4:$I$749,$J188,'[1]SIIF 30 de Abril de 2023'!$J$4:$J$749,$K188,'[1]SIIF 30 de Abril de 2023'!$K$4:$K$749,$L188,'[1]SIIF 30 de Abril de 2023'!$L$4:$L$749,$M188,'[1]SIIF 30 de Abril de 2023'!$M$4:$M$749,$N188,'[1]SIIF 30 de Abril de 2023'!$N$4:$N$749,$O188)/1000000</f>
        <v>10598.803733000001</v>
      </c>
      <c r="AH188" s="177">
        <f t="shared" si="90"/>
        <v>0.85966450912482772</v>
      </c>
      <c r="AI188" s="210"/>
      <c r="AJ188" s="176">
        <f>+SUMIFS('[1]Cierre Mes Anterior'!$W$4:$W$773,'[1]Cierre Mes Anterior'!$A$4:$A$773,$B188,'[1]Cierre Mes Anterior'!$B$4:$B$773,$C188,'[1]Cierre Mes Anterior'!$C$4:$C$773,$D188,'[1]Cierre Mes Anterior'!$D$4:$D$773,$E188,'[1]Cierre Mes Anterior'!$E$4:$E$773,$F188,'[1]Cierre Mes Anterior'!$F$4:$F$773,$G188,'[1]Cierre Mes Anterior'!$G$4:$G$773,$H188,'[1]Cierre Mes Anterior'!$H$4:$H$773,$I188,'[1]Cierre Mes Anterior'!$I$4:$I$773,$J188,'[1]Cierre Mes Anterior'!$J$4:$J$773,$K188,'[1]Cierre Mes Anterior'!$K$4:$K$773,$L188,'[1]Cierre Mes Anterior'!$L$4:$L$773,$M188,'[1]Cierre Mes Anterior'!$M$4:$M$773,$N188,'[1]Cierre Mes Anterior'!$N$4:$N$773,$O188)/1000000</f>
        <v>8381.4506469999997</v>
      </c>
      <c r="AK188" s="176">
        <f>+AG188-AJ188</f>
        <v>2217.353086000001</v>
      </c>
      <c r="AL188" s="278" t="e">
        <f>HLOOKUP((HLOOKUP($W$1,#REF!,1,FALSE)),#REF!,#REF!,FALSE)</f>
        <v>#REF!</v>
      </c>
      <c r="AM188" s="423">
        <f>+SUMIFS('[1]SIIF 30 de Abril de 2023'!$X$4:$X$749,'[1]SIIF 30 de Abril de 2023'!$A$4:$A$749,$B188,'[1]SIIF 30 de Abril de 2023'!$B$4:$B$749,$C188,'[1]SIIF 30 de Abril de 2023'!$C$4:$C$749,$D188,'[1]SIIF 30 de Abril de 2023'!$D$4:$D$749,$E188,'[1]SIIF 30 de Abril de 2023'!$E$4:$E$749,$F188,'[1]SIIF 30 de Abril de 2023'!$F$4:$F$749,$G188,'[1]SIIF 30 de Abril de 2023'!$G$4:$G$749,$H188,'[1]SIIF 30 de Abril de 2023'!$H$4:$H$749,$I188,'[1]SIIF 30 de Abril de 2023'!$I$4:$I$749,$J188,'[1]SIIF 30 de Abril de 2023'!$J$4:$J$749,$K188,'[1]SIIF 30 de Abril de 2023'!$K$4:$K$749,$L188,'[1]SIIF 30 de Abril de 2023'!$L$4:$L$749,$M188,'[1]SIIF 30 de Abril de 2023'!$M$4:$M$749,$N188,'[1]SIIF 30 de Abril de 2023'!$N$4:$N$749,$O188)/1000000</f>
        <v>3676.7177620000002</v>
      </c>
      <c r="AN188" s="177">
        <f t="shared" si="91"/>
        <v>0.29821702992943466</v>
      </c>
    </row>
    <row r="189" spans="2:40" ht="20.149999999999999" hidden="1" customHeight="1">
      <c r="B189" s="167" t="s">
        <v>166</v>
      </c>
      <c r="C189" s="1" t="s">
        <v>167</v>
      </c>
      <c r="D189" s="1" t="s">
        <v>142</v>
      </c>
      <c r="E189" s="1" t="s">
        <v>143</v>
      </c>
      <c r="F189" s="1">
        <v>5</v>
      </c>
      <c r="G189" s="1" t="s">
        <v>142</v>
      </c>
      <c r="H189" s="1" t="s">
        <v>142</v>
      </c>
      <c r="I189" s="1" t="s">
        <v>142</v>
      </c>
      <c r="J189" s="1" t="s">
        <v>142</v>
      </c>
      <c r="K189" s="1" t="s">
        <v>142</v>
      </c>
      <c r="L189" s="1" t="s">
        <v>142</v>
      </c>
      <c r="M189" s="1" t="s">
        <v>142</v>
      </c>
      <c r="N189" s="1" t="s">
        <v>142</v>
      </c>
      <c r="O189" s="1" t="s">
        <v>142</v>
      </c>
      <c r="T189" s="274" t="s">
        <v>329</v>
      </c>
      <c r="U189" s="421"/>
      <c r="V189" s="174" t="s">
        <v>329</v>
      </c>
      <c r="W189" s="323">
        <f>(+SUMIFS('[1]SIIF 30 de Abril de 2023'!$P$4:$P$749,'[1]SIIF 30 de Abril de 2023'!$A$4:$A$749,$B189,'[1]SIIF 30 de Abril de 2023'!$B$4:$B$749,$C189,'[1]SIIF 30 de Abril de 2023'!$C$4:$C$749,$D189,'[1]SIIF 30 de Abril de 2023'!$D$4:$D$749,$E189,'[1]SIIF 30 de Abril de 2023'!$E$4:$E$749,$F189,'[1]SIIF 30 de Abril de 2023'!$F$4:$F$749,$G189,'[1]SIIF 30 de Abril de 2023'!$G$4:$G$749,$H189,'[1]SIIF 30 de Abril de 2023'!$H$4:$H$749,$I189,'[1]SIIF 30 de Abril de 2023'!$I$4:$I$749,$J189,'[1]SIIF 30 de Abril de 2023'!$J$4:$J$749,$K189,'[1]SIIF 30 de Abril de 2023'!$K$4:$K$749,$L189,'[1]SIIF 30 de Abril de 2023'!$L$4:$L$749,$M189,'[1]SIIF 30 de Abril de 2023'!$M$4:$M$749,$N189,'[1]SIIF 30 de Abril de 2023'!$N$4:$N$749,$O189)/1000000)</f>
        <v>0</v>
      </c>
      <c r="X189" s="273">
        <v>0</v>
      </c>
      <c r="Y189" s="323">
        <f>(+SUMIFS('[1]SIIF 30 de Abril de 2023'!$R$4:$R$749,'[1]SIIF 30 de Abril de 2023'!$A$4:$A$749,$B189,'[1]SIIF 30 de Abril de 2023'!$B$4:$B$749,$C189,'[1]SIIF 30 de Abril de 2023'!$C$4:$C$749,$D189,'[1]SIIF 30 de Abril de 2023'!$D$4:$D$749,$E189,'[1]SIIF 30 de Abril de 2023'!$E$4:$E$749,$F189,'[1]SIIF 30 de Abril de 2023'!$F$4:$F$749,$G189,'[1]SIIF 30 de Abril de 2023'!$G$4:$G$749,$H189,'[1]SIIF 30 de Abril de 2023'!$H$4:$H$749,$I189,'[1]SIIF 30 de Abril de 2023'!$I$4:$I$749,$J189,'[1]SIIF 30 de Abril de 2023'!$J$4:$J$749,$K189,'[1]SIIF 30 de Abril de 2023'!$K$4:$K$749,$L189,'[1]SIIF 30 de Abril de 2023'!$L$4:$L$749,$M189,'[1]SIIF 30 de Abril de 2023'!$M$4:$M$749,$N189,'[1]SIIF 30 de Abril de 2023'!$N$4:$N$749,$O189)/1000000)</f>
        <v>0</v>
      </c>
      <c r="Z189" s="273"/>
      <c r="AA189" s="323">
        <f>(+SUMIFS('[1]SIIF 30 de Abril de 2023'!$Q$4:$Q$749,'[1]SIIF 30 de Abril de 2023'!$A$4:$A$749,$B189,'[1]SIIF 30 de Abril de 2023'!$B$4:$B$749,$C189,'[1]SIIF 30 de Abril de 2023'!$C$4:$C$749,$D189,'[1]SIIF 30 de Abril de 2023'!$D$4:$D$749,$E189,'[1]SIIF 30 de Abril de 2023'!$E$4:$E$749,$F189,'[1]SIIF 30 de Abril de 2023'!$F$4:$F$749,$G189,'[1]SIIF 30 de Abril de 2023'!$G$4:$G$749,$H189,'[1]SIIF 30 de Abril de 2023'!$H$4:$H$749,$I189,'[1]SIIF 30 de Abril de 2023'!$I$4:$I$749,$J189,'[1]SIIF 30 de Abril de 2023'!$J$4:$J$749,$K189,'[1]SIIF 30 de Abril de 2023'!$K$4:$K$749,$L189,'[1]SIIF 30 de Abril de 2023'!$L$4:$L$749,$M189,'[1]SIIF 30 de Abril de 2023'!$M$4:$M$749,$N189,'[1]SIIF 30 de Abril de 2023'!$N$4:$N$749,$O189)/1000000)</f>
        <v>0</v>
      </c>
      <c r="AB189" s="273"/>
      <c r="AC189" s="273"/>
      <c r="AD189" s="323">
        <f>W189-Y189+AA189</f>
        <v>0</v>
      </c>
      <c r="AE189" s="323">
        <f>(+SUMIFS('[1]SIIF 30 de Abril de 2023'!$T$4:$T$749,'[1]SIIF 30 de Abril de 2023'!$A$4:$A$749,$B189,'[1]SIIF 30 de Abril de 2023'!$B$4:$B$749,$C189,'[1]SIIF 30 de Abril de 2023'!$C$4:$C$749,$D189,'[1]SIIF 30 de Abril de 2023'!$D$4:$D$749,$E189,'[1]SIIF 30 de Abril de 2023'!$E$4:$E$749,$F189,'[1]SIIF 30 de Abril de 2023'!$F$4:$F$749,$G189,'[1]SIIF 30 de Abril de 2023'!$G$4:$G$749,$H189,'[1]SIIF 30 de Abril de 2023'!$H$4:$H$749,$I189,'[1]SIIF 30 de Abril de 2023'!$I$4:$I$749,$J189,'[1]SIIF 30 de Abril de 2023'!$J$4:$J$749,$K189,'[1]SIIF 30 de Abril de 2023'!$K$4:$K$749,$L189,'[1]SIIF 30 de Abril de 2023'!$L$4:$L$749,$M189,'[1]SIIF 30 de Abril de 2023'!$M$4:$M$749,$N189,'[1]SIIF 30 de Abril de 2023'!$N$4:$N$749,$O189)/1000000)</f>
        <v>0</v>
      </c>
      <c r="AF189" s="332">
        <f>AD189-AE189</f>
        <v>0</v>
      </c>
      <c r="AG189" s="323">
        <f>+SUMIFS('[1]SIIF 30 de Abril de 2023'!$W$4:$W$749,'[1]SIIF 30 de Abril de 2023'!$A$4:$A$749,$B189,'[1]SIIF 30 de Abril de 2023'!$B$4:$B$749,$C189,'[1]SIIF 30 de Abril de 2023'!$C$4:$C$749,$D189,'[1]SIIF 30 de Abril de 2023'!$D$4:$D$749,$E189,'[1]SIIF 30 de Abril de 2023'!$E$4:$E$749,$F189,'[1]SIIF 30 de Abril de 2023'!$F$4:$F$749,$G189,'[1]SIIF 30 de Abril de 2023'!$G$4:$G$749,$H189,'[1]SIIF 30 de Abril de 2023'!$H$4:$H$749,$I189,'[1]SIIF 30 de Abril de 2023'!$I$4:$I$749,$J189,'[1]SIIF 30 de Abril de 2023'!$J$4:$J$749,$K189,'[1]SIIF 30 de Abril de 2023'!$K$4:$K$749,$L189,'[1]SIIF 30 de Abril de 2023'!$L$4:$L$749,$M189,'[1]SIIF 30 de Abril de 2023'!$M$4:$M$749,$N189,'[1]SIIF 30 de Abril de 2023'!$N$4:$N$749,$O189)/1000000</f>
        <v>0</v>
      </c>
      <c r="AH189" s="177" t="e">
        <f t="shared" si="90"/>
        <v>#DIV/0!</v>
      </c>
      <c r="AI189" s="210"/>
      <c r="AJ189" s="210"/>
      <c r="AK189" s="210"/>
      <c r="AL189" s="278" t="e">
        <f>HLOOKUP((HLOOKUP($W$1,#REF!,1,FALSE)),#REF!,#REF!,FALSE)</f>
        <v>#REF!</v>
      </c>
      <c r="AM189" s="423">
        <f>+SUMIFS('[1]SIIF 30 de Abril de 2023'!$X$4:$X$749,'[1]SIIF 30 de Abril de 2023'!$A$4:$A$749,$B189,'[1]SIIF 30 de Abril de 2023'!$B$4:$B$749,$C189,'[1]SIIF 30 de Abril de 2023'!$C$4:$C$749,$D189,'[1]SIIF 30 de Abril de 2023'!$D$4:$D$749,$E189,'[1]SIIF 30 de Abril de 2023'!$E$4:$E$749,$F189,'[1]SIIF 30 de Abril de 2023'!$F$4:$F$749,$G189,'[1]SIIF 30 de Abril de 2023'!$G$4:$G$749,$H189,'[1]SIIF 30 de Abril de 2023'!$H$4:$H$749,$I189,'[1]SIIF 30 de Abril de 2023'!$I$4:$I$749,$J189,'[1]SIIF 30 de Abril de 2023'!$J$4:$J$749,$K189,'[1]SIIF 30 de Abril de 2023'!$K$4:$K$749,$L189,'[1]SIIF 30 de Abril de 2023'!$L$4:$L$749,$M189,'[1]SIIF 30 de Abril de 2023'!$M$4:$M$749,$N189,'[1]SIIF 30 de Abril de 2023'!$N$4:$N$749,$O189)/1000000</f>
        <v>0</v>
      </c>
      <c r="AN189" s="177" t="e">
        <f t="shared" si="91"/>
        <v>#DIV/0!</v>
      </c>
    </row>
    <row r="190" spans="2:40" ht="23">
      <c r="B190" s="167" t="s">
        <v>166</v>
      </c>
      <c r="C190" s="1" t="s">
        <v>167</v>
      </c>
      <c r="D190" s="1" t="s">
        <v>142</v>
      </c>
      <c r="E190" s="1" t="s">
        <v>143</v>
      </c>
      <c r="F190" s="1">
        <v>8</v>
      </c>
      <c r="G190" s="1" t="s">
        <v>142</v>
      </c>
      <c r="H190" s="1" t="s">
        <v>142</v>
      </c>
      <c r="I190" s="1" t="s">
        <v>142</v>
      </c>
      <c r="J190" s="1" t="s">
        <v>142</v>
      </c>
      <c r="K190" s="1" t="s">
        <v>142</v>
      </c>
      <c r="L190" s="1" t="s">
        <v>142</v>
      </c>
      <c r="M190" s="1" t="s">
        <v>142</v>
      </c>
      <c r="N190" s="1" t="s">
        <v>142</v>
      </c>
      <c r="O190" s="1" t="s">
        <v>142</v>
      </c>
      <c r="T190" s="174" t="s">
        <v>149</v>
      </c>
      <c r="U190" s="422"/>
      <c r="V190" s="174" t="s">
        <v>149</v>
      </c>
      <c r="W190" s="323">
        <f>(+SUMIFS('[1]SIIF 30 de Abril de 2023'!$P$4:$P$749,'[1]SIIF 30 de Abril de 2023'!$A$4:$A$749,$B190,'[1]SIIF 30 de Abril de 2023'!$B$4:$B$749,$C190,'[1]SIIF 30 de Abril de 2023'!$C$4:$C$749,$D190,'[1]SIIF 30 de Abril de 2023'!$D$4:$D$749,$E190,'[1]SIIF 30 de Abril de 2023'!$E$4:$E$749,$F190,'[1]SIIF 30 de Abril de 2023'!$F$4:$F$749,$G190,'[1]SIIF 30 de Abril de 2023'!$G$4:$G$749,$H190,'[1]SIIF 30 de Abril de 2023'!$H$4:$H$749,$I190,'[1]SIIF 30 de Abril de 2023'!$I$4:$I$749,$J190,'[1]SIIF 30 de Abril de 2023'!$J$4:$J$749,$K190,'[1]SIIF 30 de Abril de 2023'!$K$4:$K$749,$L190,'[1]SIIF 30 de Abril de 2023'!$L$4:$L$749,$M190,'[1]SIIF 30 de Abril de 2023'!$M$4:$M$749,$N190,'[1]SIIF 30 de Abril de 2023'!$N$4:$N$749,$O190)/1000000)</f>
        <v>582</v>
      </c>
      <c r="X190" s="273">
        <v>0</v>
      </c>
      <c r="Y190" s="323">
        <f>(+SUMIFS('[1]SIIF 30 de Abril de 2023'!$R$4:$R$749,'[1]SIIF 30 de Abril de 2023'!$A$4:$A$749,$B190,'[1]SIIF 30 de Abril de 2023'!$B$4:$B$749,$C190,'[1]SIIF 30 de Abril de 2023'!$C$4:$C$749,$D190,'[1]SIIF 30 de Abril de 2023'!$D$4:$D$749,$E190,'[1]SIIF 30 de Abril de 2023'!$E$4:$E$749,$F190,'[1]SIIF 30 de Abril de 2023'!$F$4:$F$749,$G190,'[1]SIIF 30 de Abril de 2023'!$G$4:$G$749,$H190,'[1]SIIF 30 de Abril de 2023'!$H$4:$H$749,$I190,'[1]SIIF 30 de Abril de 2023'!$I$4:$I$749,$J190,'[1]SIIF 30 de Abril de 2023'!$J$4:$J$749,$K190,'[1]SIIF 30 de Abril de 2023'!$K$4:$K$749,$L190,'[1]SIIF 30 de Abril de 2023'!$L$4:$L$749,$M190,'[1]SIIF 30 de Abril de 2023'!$M$4:$M$749,$N190,'[1]SIIF 30 de Abril de 2023'!$N$4:$N$749,$O190)/1000000)</f>
        <v>0</v>
      </c>
      <c r="Z190" s="273"/>
      <c r="AA190" s="323">
        <f>(+SUMIFS('[1]SIIF 30 de Abril de 2023'!$Q$4:$Q$749,'[1]SIIF 30 de Abril de 2023'!$A$4:$A$749,$B190,'[1]SIIF 30 de Abril de 2023'!$B$4:$B$749,$C190,'[1]SIIF 30 de Abril de 2023'!$C$4:$C$749,$D190,'[1]SIIF 30 de Abril de 2023'!$D$4:$D$749,$E190,'[1]SIIF 30 de Abril de 2023'!$E$4:$E$749,$F190,'[1]SIIF 30 de Abril de 2023'!$F$4:$F$749,$G190,'[1]SIIF 30 de Abril de 2023'!$G$4:$G$749,$H190,'[1]SIIF 30 de Abril de 2023'!$H$4:$H$749,$I190,'[1]SIIF 30 de Abril de 2023'!$I$4:$I$749,$J190,'[1]SIIF 30 de Abril de 2023'!$J$4:$J$749,$K190,'[1]SIIF 30 de Abril de 2023'!$K$4:$K$749,$L190,'[1]SIIF 30 de Abril de 2023'!$L$4:$L$749,$M190,'[1]SIIF 30 de Abril de 2023'!$M$4:$M$749,$N190,'[1]SIIF 30 de Abril de 2023'!$N$4:$N$749,$O190)/1000000)</f>
        <v>0</v>
      </c>
      <c r="AB190" s="273"/>
      <c r="AC190" s="273"/>
      <c r="AD190" s="323">
        <f>W190-Y190+AA190</f>
        <v>582</v>
      </c>
      <c r="AE190" s="323">
        <f>(+SUMIFS('[1]SIIF 30 de Abril de 2023'!$T$4:$T$749,'[1]SIIF 30 de Abril de 2023'!$A$4:$A$749,$B190,'[1]SIIF 30 de Abril de 2023'!$B$4:$B$749,$C190,'[1]SIIF 30 de Abril de 2023'!$C$4:$C$749,$D190,'[1]SIIF 30 de Abril de 2023'!$D$4:$D$749,$E190,'[1]SIIF 30 de Abril de 2023'!$E$4:$E$749,$F190,'[1]SIIF 30 de Abril de 2023'!$F$4:$F$749,$G190,'[1]SIIF 30 de Abril de 2023'!$G$4:$G$749,$H190,'[1]SIIF 30 de Abril de 2023'!$H$4:$H$749,$I190,'[1]SIIF 30 de Abril de 2023'!$I$4:$I$749,$J190,'[1]SIIF 30 de Abril de 2023'!$J$4:$J$749,$K190,'[1]SIIF 30 de Abril de 2023'!$K$4:$K$749,$L190,'[1]SIIF 30 de Abril de 2023'!$L$4:$L$749,$M190,'[1]SIIF 30 de Abril de 2023'!$M$4:$M$749,$N190,'[1]SIIF 30 de Abril de 2023'!$N$4:$N$749,$O190)/1000000)</f>
        <v>0</v>
      </c>
      <c r="AF190" s="323">
        <f>AD190-AE190</f>
        <v>582</v>
      </c>
      <c r="AG190" s="323">
        <f>+SUMIFS('[1]SIIF 30 de Abril de 2023'!$W$4:$W$749,'[1]SIIF 30 de Abril de 2023'!$A$4:$A$749,$B190,'[1]SIIF 30 de Abril de 2023'!$B$4:$B$749,$C190,'[1]SIIF 30 de Abril de 2023'!$C$4:$C$749,$D190,'[1]SIIF 30 de Abril de 2023'!$D$4:$D$749,$E190,'[1]SIIF 30 de Abril de 2023'!$E$4:$E$749,$F190,'[1]SIIF 30 de Abril de 2023'!$F$4:$F$749,$G190,'[1]SIIF 30 de Abril de 2023'!$G$4:$G$749,$H190,'[1]SIIF 30 de Abril de 2023'!$H$4:$H$749,$I190,'[1]SIIF 30 de Abril de 2023'!$I$4:$I$749,$J190,'[1]SIIF 30 de Abril de 2023'!$J$4:$J$749,$K190,'[1]SIIF 30 de Abril de 2023'!$K$4:$K$749,$L190,'[1]SIIF 30 de Abril de 2023'!$L$4:$L$749,$M190,'[1]SIIF 30 de Abril de 2023'!$M$4:$M$749,$N190,'[1]SIIF 30 de Abril de 2023'!$N$4:$N$749,$O190)/1000000</f>
        <v>42.671461000000001</v>
      </c>
      <c r="AH190" s="177">
        <f t="shared" si="90"/>
        <v>7.3318661512027497E-2</v>
      </c>
      <c r="AI190" s="210"/>
      <c r="AJ190" s="210"/>
      <c r="AK190" s="210"/>
      <c r="AL190" s="278" t="e">
        <f>HLOOKUP((HLOOKUP($W$1,#REF!,1,FALSE)),#REF!,#REF!,FALSE)</f>
        <v>#REF!</v>
      </c>
      <c r="AM190" s="423">
        <f>+SUMIFS('[1]SIIF 30 de Abril de 2023'!$X$4:$X$749,'[1]SIIF 30 de Abril de 2023'!$A$4:$A$749,$B190,'[1]SIIF 30 de Abril de 2023'!$B$4:$B$749,$C190,'[1]SIIF 30 de Abril de 2023'!$C$4:$C$749,$D190,'[1]SIIF 30 de Abril de 2023'!$D$4:$D$749,$E190,'[1]SIIF 30 de Abril de 2023'!$E$4:$E$749,$F190,'[1]SIIF 30 de Abril de 2023'!$F$4:$F$749,$G190,'[1]SIIF 30 de Abril de 2023'!$G$4:$G$749,$H190,'[1]SIIF 30 de Abril de 2023'!$H$4:$H$749,$I190,'[1]SIIF 30 de Abril de 2023'!$I$4:$I$749,$J190,'[1]SIIF 30 de Abril de 2023'!$J$4:$J$749,$K190,'[1]SIIF 30 de Abril de 2023'!$K$4:$K$749,$L190,'[1]SIIF 30 de Abril de 2023'!$L$4:$L$749,$M190,'[1]SIIF 30 de Abril de 2023'!$M$4:$M$749,$N190,'[1]SIIF 30 de Abril de 2023'!$N$4:$N$749,$O190)/1000000</f>
        <v>42.671461000000001</v>
      </c>
      <c r="AN190" s="177">
        <f t="shared" si="91"/>
        <v>7.3318661512027497E-2</v>
      </c>
    </row>
    <row r="191" spans="2:40" ht="20.149999999999999" customHeight="1" thickBot="1">
      <c r="B191" s="167"/>
      <c r="G191" s="1" t="s">
        <v>142</v>
      </c>
      <c r="H191" s="1" t="s">
        <v>142</v>
      </c>
      <c r="I191" s="1" t="s">
        <v>142</v>
      </c>
      <c r="J191" s="1" t="s">
        <v>142</v>
      </c>
      <c r="K191" s="1" t="s">
        <v>142</v>
      </c>
      <c r="L191" s="1" t="s">
        <v>142</v>
      </c>
      <c r="M191" s="1" t="s">
        <v>142</v>
      </c>
      <c r="N191" s="1" t="s">
        <v>142</v>
      </c>
      <c r="O191" s="1" t="s">
        <v>142</v>
      </c>
      <c r="T191" s="162" t="s">
        <v>155</v>
      </c>
      <c r="U191" s="409"/>
      <c r="V191" s="162" t="s">
        <v>155</v>
      </c>
      <c r="W191" s="324">
        <f>+W204</f>
        <v>45787.8</v>
      </c>
      <c r="X191" s="184">
        <f t="shared" ref="X191:AM191" si="92">+X204</f>
        <v>0</v>
      </c>
      <c r="Y191" s="184">
        <f t="shared" si="92"/>
        <v>0</v>
      </c>
      <c r="Z191" s="184"/>
      <c r="AA191" s="184">
        <f t="shared" si="92"/>
        <v>0</v>
      </c>
      <c r="AB191" s="184">
        <f t="shared" si="92"/>
        <v>0</v>
      </c>
      <c r="AC191" s="184">
        <f t="shared" si="92"/>
        <v>0</v>
      </c>
      <c r="AD191" s="324">
        <f t="shared" si="92"/>
        <v>45787.8</v>
      </c>
      <c r="AE191" s="324">
        <f>AE204</f>
        <v>0</v>
      </c>
      <c r="AF191" s="324">
        <f>AF204</f>
        <v>45787.8</v>
      </c>
      <c r="AG191" s="324">
        <f t="shared" si="92"/>
        <v>9703.3171495099996</v>
      </c>
      <c r="AH191" s="169">
        <f t="shared" si="90"/>
        <v>0.21191926996951152</v>
      </c>
      <c r="AI191" s="225"/>
      <c r="AJ191" s="273">
        <f>+AJ204</f>
        <v>13214.001737190001</v>
      </c>
      <c r="AK191" s="273">
        <f>+AK204</f>
        <v>-3510.6845876799998</v>
      </c>
      <c r="AL191" s="278" t="e">
        <f>HLOOKUP((HLOOKUP($W$1,#REF!,1,FALSE)),#REF!,#REF!,FALSE)</f>
        <v>#REF!</v>
      </c>
      <c r="AM191" s="350">
        <f t="shared" si="92"/>
        <v>3339.3590695799999</v>
      </c>
      <c r="AN191" s="281">
        <f t="shared" si="91"/>
        <v>7.2931197165620534E-2</v>
      </c>
    </row>
    <row r="192" spans="2:40" ht="24.75" customHeight="1" thickBot="1">
      <c r="B192" s="167" t="s">
        <v>166</v>
      </c>
      <c r="C192" s="1" t="s">
        <v>167</v>
      </c>
      <c r="D192" s="1" t="s">
        <v>142</v>
      </c>
      <c r="E192" s="1" t="s">
        <v>154</v>
      </c>
      <c r="F192" s="1" t="s">
        <v>142</v>
      </c>
      <c r="G192" s="1" t="s">
        <v>142</v>
      </c>
      <c r="H192" s="1" t="s">
        <v>142</v>
      </c>
      <c r="I192" s="1" t="s">
        <v>142</v>
      </c>
      <c r="J192" s="1" t="s">
        <v>142</v>
      </c>
      <c r="K192" s="1" t="s">
        <v>142</v>
      </c>
      <c r="L192" s="1" t="s">
        <v>142</v>
      </c>
      <c r="M192" s="1" t="s">
        <v>142</v>
      </c>
      <c r="N192" s="159" t="s">
        <v>142</v>
      </c>
      <c r="O192" s="159" t="s">
        <v>142</v>
      </c>
      <c r="P192" s="159"/>
      <c r="Q192" s="159"/>
      <c r="R192" s="159"/>
      <c r="S192" s="159"/>
      <c r="T192" s="162" t="s">
        <v>189</v>
      </c>
      <c r="U192" s="409"/>
      <c r="V192" s="162" t="s">
        <v>189</v>
      </c>
      <c r="W192" s="324">
        <f t="shared" ref="W192:AG192" si="93">+W191+W185</f>
        <v>131475.79999999999</v>
      </c>
      <c r="X192" s="184">
        <f t="shared" si="93"/>
        <v>0</v>
      </c>
      <c r="Y192" s="184">
        <f t="shared" si="93"/>
        <v>0</v>
      </c>
      <c r="Z192" s="184"/>
      <c r="AA192" s="184">
        <f t="shared" si="93"/>
        <v>0</v>
      </c>
      <c r="AB192" s="184">
        <f t="shared" si="93"/>
        <v>0</v>
      </c>
      <c r="AC192" s="184">
        <f t="shared" si="93"/>
        <v>0</v>
      </c>
      <c r="AD192" s="324">
        <f t="shared" si="93"/>
        <v>131475.79999999999</v>
      </c>
      <c r="AE192" s="324">
        <f>+AE191+AE185</f>
        <v>3907</v>
      </c>
      <c r="AF192" s="324">
        <f>+AF191+AF185</f>
        <v>127568.8</v>
      </c>
      <c r="AG192" s="324">
        <f t="shared" si="93"/>
        <v>44325.421033070001</v>
      </c>
      <c r="AH192" s="169">
        <f t="shared" si="90"/>
        <v>0.33713748867145138</v>
      </c>
      <c r="AI192" s="246"/>
      <c r="AJ192" s="184">
        <f>+AJ191+AJ185</f>
        <v>83308.853317000016</v>
      </c>
      <c r="AK192" s="184">
        <f>+AK191+AK185</f>
        <v>-39026.103744929998</v>
      </c>
      <c r="AL192" s="278" t="e">
        <f>HLOOKUP((HLOOKUP($W$1,#REF!,1,FALSE)),#REF!,#REF!,FALSE)</f>
        <v>#REF!</v>
      </c>
      <c r="AM192" s="324">
        <f>+AM191+AM185</f>
        <v>22513.298029620004</v>
      </c>
      <c r="AN192" s="182">
        <f t="shared" si="91"/>
        <v>0.17123529980133231</v>
      </c>
    </row>
    <row r="193" spans="2:40" ht="23.25" customHeight="1" thickBot="1">
      <c r="B193" s="282" t="s">
        <v>166</v>
      </c>
      <c r="C193" s="159" t="s">
        <v>167</v>
      </c>
      <c r="D193" s="159" t="s">
        <v>142</v>
      </c>
      <c r="E193" s="159" t="s">
        <v>142</v>
      </c>
      <c r="F193" s="159" t="s">
        <v>142</v>
      </c>
      <c r="G193" s="159" t="s">
        <v>142</v>
      </c>
      <c r="H193" s="159" t="s">
        <v>142</v>
      </c>
      <c r="I193" s="159" t="s">
        <v>142</v>
      </c>
      <c r="J193" s="159" t="s">
        <v>142</v>
      </c>
      <c r="K193" s="159" t="s">
        <v>142</v>
      </c>
      <c r="L193" s="159" t="s">
        <v>142</v>
      </c>
      <c r="M193" s="159" t="s">
        <v>142</v>
      </c>
      <c r="T193" s="148"/>
      <c r="U193" s="393"/>
      <c r="V193" s="149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50"/>
      <c r="AI193" s="151"/>
      <c r="AJ193" s="151"/>
      <c r="AK193" s="151"/>
      <c r="AL193" s="146"/>
      <c r="AM193" s="148"/>
      <c r="AN193" s="150"/>
    </row>
    <row r="194" spans="2:40" ht="27.75" customHeight="1" thickBot="1">
      <c r="T194" s="148"/>
      <c r="U194" s="393"/>
      <c r="V194" s="149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50"/>
      <c r="AI194" s="151"/>
      <c r="AJ194" s="151"/>
      <c r="AK194" s="151"/>
      <c r="AL194" s="146"/>
      <c r="AM194" s="148"/>
      <c r="AN194" s="150"/>
    </row>
    <row r="195" spans="2:40" ht="51" customHeight="1">
      <c r="B195" s="15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161" t="s">
        <v>124</v>
      </c>
      <c r="U195" s="408"/>
      <c r="V195" s="161" t="s">
        <v>124</v>
      </c>
      <c r="W195" s="162" t="s">
        <v>125</v>
      </c>
      <c r="X195" s="162" t="s">
        <v>126</v>
      </c>
      <c r="Y195" s="162" t="s">
        <v>127</v>
      </c>
      <c r="Z195" s="162" t="s">
        <v>128</v>
      </c>
      <c r="AA195" s="162" t="s">
        <v>129</v>
      </c>
      <c r="AB195" s="162" t="s">
        <v>130</v>
      </c>
      <c r="AC195" s="161" t="s">
        <v>131</v>
      </c>
      <c r="AD195" s="161" t="s">
        <v>132</v>
      </c>
      <c r="AE195" s="161" t="s">
        <v>133</v>
      </c>
      <c r="AF195" s="161" t="s">
        <v>134</v>
      </c>
      <c r="AG195" s="163" t="s">
        <v>0</v>
      </c>
      <c r="AH195" s="164" t="s">
        <v>135</v>
      </c>
      <c r="AI195" s="165" t="s">
        <v>136</v>
      </c>
      <c r="AJ195" s="165" t="s">
        <v>137</v>
      </c>
      <c r="AK195" s="165" t="s">
        <v>138</v>
      </c>
      <c r="AL195" s="166" t="s">
        <v>139</v>
      </c>
      <c r="AM195" s="163" t="s">
        <v>140</v>
      </c>
      <c r="AN195" s="164" t="s">
        <v>141</v>
      </c>
    </row>
    <row r="196" spans="2:40" ht="83.25" customHeight="1">
      <c r="B196" s="1" t="s">
        <v>166</v>
      </c>
      <c r="C196" s="1" t="s">
        <v>167</v>
      </c>
      <c r="D196" s="244" t="s">
        <v>330</v>
      </c>
      <c r="E196" s="1" t="s">
        <v>154</v>
      </c>
      <c r="F196" s="1" t="s">
        <v>142</v>
      </c>
      <c r="G196" s="1" t="s">
        <v>142</v>
      </c>
      <c r="H196" s="1" t="s">
        <v>142</v>
      </c>
      <c r="I196" s="1" t="s">
        <v>142</v>
      </c>
      <c r="J196" s="1" t="s">
        <v>142</v>
      </c>
      <c r="K196" s="1" t="s">
        <v>142</v>
      </c>
      <c r="L196" s="1" t="s">
        <v>142</v>
      </c>
      <c r="M196" s="1" t="s">
        <v>142</v>
      </c>
      <c r="N196" s="1" t="s">
        <v>142</v>
      </c>
      <c r="O196" s="1" t="s">
        <v>142</v>
      </c>
      <c r="T196" s="283" t="s">
        <v>331</v>
      </c>
      <c r="U196" s="277" t="s">
        <v>332</v>
      </c>
      <c r="V196" s="265" t="s">
        <v>331</v>
      </c>
      <c r="W196" s="332">
        <f>+SUMIFS('[1]SIIF 30 de Abril de 2023'!$P$4:$P$749,'[1]SIIF 30 de Abril de 2023'!$A$4:$A$749,$B196,'[1]SIIF 30 de Abril de 2023'!$B$4:$B$749,$C196,'[1]SIIF 30 de Abril de 2023'!$C$4:$C$749,$D196)/1000000</f>
        <v>10435.630507</v>
      </c>
      <c r="X196" s="332">
        <f>1500-1500</f>
        <v>0</v>
      </c>
      <c r="Y196" s="332">
        <f>+SUMIFS('[1]SIIF 30 de Abril de 2023'!$R$4:$R$749,'[1]SIIF 30 de Abril de 2023'!$A$4:$A$749,$B196,'[1]SIIF 30 de Abril de 2023'!$B$4:$B$749,$C196,'[1]SIIF 30 de Abril de 2023'!$C$4:$C$749,$D196)/1000000</f>
        <v>0</v>
      </c>
      <c r="Z196" s="332"/>
      <c r="AA196" s="332">
        <f>+SUMIFS('[1]SIIF 30 de Abril de 2023'!$Q$4:$Q$749,'[1]SIIF 30 de Abril de 2023'!$A$4:$A$749,$B196,'[1]SIIF 30 de Abril de 2023'!$B$4:$B$749,$C196,'[1]SIIF 30 de Abril de 2023'!$C$4:$C$749,$D196)/1000000</f>
        <v>0</v>
      </c>
      <c r="AB196" s="332"/>
      <c r="AC196" s="332"/>
      <c r="AD196" s="337">
        <f t="shared" ref="AD196:AD203" si="94">W196-Y196+AA196</f>
        <v>10435.630507</v>
      </c>
      <c r="AE196" s="332">
        <f>+SUMIFS('[1]SIIF 30 de Abril de 2023'!$T$4:$T$749,'[1]SIIF 30 de Abril de 2023'!$A$4:$A$749,$B196,'[1]SIIF 30 de Abril de 2023'!$B$4:$B$749,$C196,'[1]SIIF 30 de Abril de 2023'!$C$4:$C$749,$D196)/1000000</f>
        <v>0</v>
      </c>
      <c r="AF196" s="332">
        <f t="shared" ref="AF196:AF203" si="95">AD196-AE196</f>
        <v>10435.630507</v>
      </c>
      <c r="AG196" s="334">
        <f>+SUMIFS('[1]SIIF 30 de Abril de 2023'!$W$4:$W$749,'[1]SIIF 30 de Abril de 2023'!$A$4:$A$749,$B196,'[1]SIIF 30 de Abril de 2023'!$B$4:$B$749,$C196,'[1]SIIF 30 de Abril de 2023'!$C$4:$C$749,$D196,'[1]SIIF 30 de Abril de 2023'!$D$4:$D$749,$E196,'[1]SIIF 30 de Abril de 2023'!$E$4:$E$749,$F196,'[1]SIIF 30 de Abril de 2023'!$F$4:$F$749,$G196,'[1]SIIF 30 de Abril de 2023'!$G$4:$G$749,$H196,'[1]SIIF 30 de Abril de 2023'!$H$4:$H$749,$I196,'[1]SIIF 30 de Abril de 2023'!$I$4:$I$749,$J196,'[1]SIIF 30 de Abril de 2023'!$J$4:$J$749,$K196,'[1]SIIF 30 de Abril de 2023'!$K$4:$K$749,$L196,'[1]SIIF 30 de Abril de 2023'!$L$4:$L$749,$M196,'[1]SIIF 30 de Abril de 2023'!$M$4:$M$749,$N196,'[1]SIIF 30 de Abril de 2023'!$N$4:$N$749,$O196)/1000000</f>
        <v>2570.5073769999999</v>
      </c>
      <c r="AH196" s="239">
        <f t="shared" ref="AH196:AH204" si="96">+AG196/AD196</f>
        <v>0.24632027506874243</v>
      </c>
      <c r="AI196" s="240"/>
      <c r="AJ196" s="238">
        <f>+SUMIFS('[1]Cierre Mes Anterior'!$W$4:$W$773,'[1]Cierre Mes Anterior'!$A$4:$A$773,$B196,'[1]Cierre Mes Anterior'!$B$4:$B$773,$C196,'[1]Cierre Mes Anterior'!$C$4:$C$773,$D196,'[1]Cierre Mes Anterior'!$D$4:$D$773,$E196,'[1]Cierre Mes Anterior'!$E$4:$E$773,$F196,'[1]Cierre Mes Anterior'!$F$4:$F$773,$G196,'[1]Cierre Mes Anterior'!$G$4:$G$773,$H196,'[1]Cierre Mes Anterior'!$H$4:$H$773,$I196,'[1]Cierre Mes Anterior'!$I$4:$I$773,$J196,'[1]Cierre Mes Anterior'!$J$4:$J$773,$K196,'[1]Cierre Mes Anterior'!$K$4:$K$773,$L196,'[1]Cierre Mes Anterior'!$L$4:$L$773,$M196,'[1]Cierre Mes Anterior'!$M$4:$M$773,$N196,'[1]Cierre Mes Anterior'!$N$4:$N$773,$O196)/1000000</f>
        <v>4819.7272860000003</v>
      </c>
      <c r="AK196" s="241">
        <f t="shared" ref="AK196:AK203" si="97">+AG196-AJ196</f>
        <v>-2249.2199090000004</v>
      </c>
      <c r="AL196" s="278" t="e">
        <f>HLOOKUP((HLOOKUP($W$1,#REF!,1,FALSE)),#REF!,#REF!,FALSE)</f>
        <v>#REF!</v>
      </c>
      <c r="AM196" s="333">
        <f>+SUMIFS('[1]SIIF 30 de Abril de 2023'!$X$4:$X$749,'[1]SIIF 30 de Abril de 2023'!$A$4:$A$749,$B196,'[1]SIIF 30 de Abril de 2023'!$B$4:$B$749,$C196,'[1]SIIF 30 de Abril de 2023'!$C$4:$C$749,$D196,'[1]SIIF 30 de Abril de 2023'!$D$4:$D$749,$E196,'[1]SIIF 30 de Abril de 2023'!$E$4:$E$749,$F196,'[1]SIIF 30 de Abril de 2023'!$F$4:$F$749,$G196,'[1]SIIF 30 de Abril de 2023'!$G$4:$G$749,$H196,'[1]SIIF 30 de Abril de 2023'!$H$4:$H$749,$I196,'[1]SIIF 30 de Abril de 2023'!$I$4:$I$749,$J196,'[1]SIIF 30 de Abril de 2023'!$J$4:$J$749,$K196,'[1]SIIF 30 de Abril de 2023'!$K$4:$K$749,$L196,'[1]SIIF 30 de Abril de 2023'!$L$4:$L$749,$M196,'[1]SIIF 30 de Abril de 2023'!$M$4:$M$749,$N196,'[1]SIIF 30 de Abril de 2023'!$N$4:$N$749,$O196)/1000000</f>
        <v>1023.58617352</v>
      </c>
      <c r="AN196" s="239">
        <f t="shared" ref="AN196:AN204" si="98">+AM196/AD196</f>
        <v>9.8085704819981898E-2</v>
      </c>
    </row>
    <row r="197" spans="2:40" ht="120" customHeight="1">
      <c r="B197" s="1" t="s">
        <v>166</v>
      </c>
      <c r="C197" s="1" t="s">
        <v>167</v>
      </c>
      <c r="D197" s="244" t="s">
        <v>333</v>
      </c>
      <c r="E197" s="1" t="s">
        <v>154</v>
      </c>
      <c r="F197" s="1" t="s">
        <v>142</v>
      </c>
      <c r="G197" s="1" t="s">
        <v>142</v>
      </c>
      <c r="H197" s="1" t="s">
        <v>142</v>
      </c>
      <c r="I197" s="1" t="s">
        <v>142</v>
      </c>
      <c r="J197" s="1" t="s">
        <v>142</v>
      </c>
      <c r="K197" s="1" t="s">
        <v>142</v>
      </c>
      <c r="L197" s="1" t="s">
        <v>142</v>
      </c>
      <c r="M197" s="1" t="s">
        <v>142</v>
      </c>
      <c r="N197" s="1" t="s">
        <v>142</v>
      </c>
      <c r="O197" s="1" t="s">
        <v>142</v>
      </c>
      <c r="T197" s="283" t="s">
        <v>334</v>
      </c>
      <c r="U197" s="277" t="s">
        <v>335</v>
      </c>
      <c r="V197" s="265" t="s">
        <v>334</v>
      </c>
      <c r="W197" s="332">
        <f>+SUMIFS('[1]SIIF 30 de Abril de 2023'!$P$4:$P$749,'[1]SIIF 30 de Abril de 2023'!$A$4:$A$749,$B197,'[1]SIIF 30 de Abril de 2023'!$B$4:$B$749,$C197,'[1]SIIF 30 de Abril de 2023'!$C$4:$C$749,$D197)/1000000</f>
        <v>8307.4167369999996</v>
      </c>
      <c r="X197" s="332">
        <v>0</v>
      </c>
      <c r="Y197" s="332">
        <f>+SUMIFS('[1]SIIF 30 de Abril de 2023'!$R$4:$R$749,'[1]SIIF 30 de Abril de 2023'!$A$4:$A$749,$B197,'[1]SIIF 30 de Abril de 2023'!$B$4:$B$749,$C197,'[1]SIIF 30 de Abril de 2023'!$C$4:$C$749,$D197)/1000000</f>
        <v>0</v>
      </c>
      <c r="Z197" s="332"/>
      <c r="AA197" s="332">
        <f>+SUMIFS('[1]SIIF 30 de Abril de 2023'!$Q$4:$Q$749,'[1]SIIF 30 de Abril de 2023'!$A$4:$A$749,$B197,'[1]SIIF 30 de Abril de 2023'!$B$4:$B$749,$C197,'[1]SIIF 30 de Abril de 2023'!$C$4:$C$749,$D197)/1000000</f>
        <v>0</v>
      </c>
      <c r="AB197" s="332"/>
      <c r="AC197" s="332"/>
      <c r="AD197" s="337">
        <f t="shared" si="94"/>
        <v>8307.4167369999996</v>
      </c>
      <c r="AE197" s="332">
        <f>+SUMIFS('[1]SIIF 30 de Abril de 2023'!$T$4:$T$749,'[1]SIIF 30 de Abril de 2023'!$A$4:$A$749,$B197,'[1]SIIF 30 de Abril de 2023'!$B$4:$B$749,$C197,'[1]SIIF 30 de Abril de 2023'!$C$4:$C$749,$D197)/1000000</f>
        <v>0</v>
      </c>
      <c r="AF197" s="332">
        <f t="shared" si="95"/>
        <v>8307.4167369999996</v>
      </c>
      <c r="AG197" s="334">
        <f>+SUMIFS('[1]SIIF 30 de Abril de 2023'!$W$4:$W$749,'[1]SIIF 30 de Abril de 2023'!$A$4:$A$749,$B197,'[1]SIIF 30 de Abril de 2023'!$B$4:$B$749,$C197,'[1]SIIF 30 de Abril de 2023'!$C$4:$C$749,$D197,'[1]SIIF 30 de Abril de 2023'!$D$4:$D$749,$E197,'[1]SIIF 30 de Abril de 2023'!$E$4:$E$749,$F197,'[1]SIIF 30 de Abril de 2023'!$F$4:$F$749,$G197,'[1]SIIF 30 de Abril de 2023'!$G$4:$G$749,$H197,'[1]SIIF 30 de Abril de 2023'!$H$4:$H$749,$I197,'[1]SIIF 30 de Abril de 2023'!$I$4:$I$749,$J197,'[1]SIIF 30 de Abril de 2023'!$J$4:$J$749,$K197,'[1]SIIF 30 de Abril de 2023'!$K$4:$K$749,$L197,'[1]SIIF 30 de Abril de 2023'!$L$4:$L$749,$M197,'[1]SIIF 30 de Abril de 2023'!$M$4:$M$749,$N197,'[1]SIIF 30 de Abril de 2023'!$N$4:$N$749,$O197)/1000000</f>
        <v>2850.8627040000001</v>
      </c>
      <c r="AH197" s="239">
        <f t="shared" si="96"/>
        <v>0.34317078271789125</v>
      </c>
      <c r="AI197" s="240"/>
      <c r="AJ197" s="238">
        <f>+SUMIFS('[1]Cierre Mes Anterior'!$W$4:$W$773,'[1]Cierre Mes Anterior'!$A$4:$A$773,$B197,'[1]Cierre Mes Anterior'!$B$4:$B$773,$C197,'[1]Cierre Mes Anterior'!$C$4:$C$773,$D197,'[1]Cierre Mes Anterior'!$D$4:$D$773,$E197,'[1]Cierre Mes Anterior'!$E$4:$E$773,$F197,'[1]Cierre Mes Anterior'!$F$4:$F$773,$G197,'[1]Cierre Mes Anterior'!$G$4:$G$773,$H197,'[1]Cierre Mes Anterior'!$H$4:$H$773,$I197,'[1]Cierre Mes Anterior'!$I$4:$I$773,$J197,'[1]Cierre Mes Anterior'!$J$4:$J$773,$K197,'[1]Cierre Mes Anterior'!$K$4:$K$773,$L197,'[1]Cierre Mes Anterior'!$L$4:$L$773,$M197,'[1]Cierre Mes Anterior'!$M$4:$M$773,$N197,'[1]Cierre Mes Anterior'!$N$4:$N$773,$O197)/1000000</f>
        <v>0</v>
      </c>
      <c r="AK197" s="241">
        <f t="shared" si="97"/>
        <v>2850.8627040000001</v>
      </c>
      <c r="AL197" s="278" t="e">
        <f>HLOOKUP((HLOOKUP($W$1,#REF!,1,FALSE)),#REF!,#REF!,FALSE)</f>
        <v>#REF!</v>
      </c>
      <c r="AM197" s="333">
        <f>+SUMIFS('[1]SIIF 30 de Abril de 2023'!$X$4:$X$749,'[1]SIIF 30 de Abril de 2023'!$A$4:$A$749,$B197,'[1]SIIF 30 de Abril de 2023'!$B$4:$B$749,$C197,'[1]SIIF 30 de Abril de 2023'!$C$4:$C$749,$D197,'[1]SIIF 30 de Abril de 2023'!$D$4:$D$749,$E197,'[1]SIIF 30 de Abril de 2023'!$E$4:$E$749,$F197,'[1]SIIF 30 de Abril de 2023'!$F$4:$F$749,$G197,'[1]SIIF 30 de Abril de 2023'!$G$4:$G$749,$H197,'[1]SIIF 30 de Abril de 2023'!$H$4:$H$749,$I197,'[1]SIIF 30 de Abril de 2023'!$I$4:$I$749,$J197,'[1]SIIF 30 de Abril de 2023'!$J$4:$J$749,$K197,'[1]SIIF 30 de Abril de 2023'!$K$4:$K$749,$L197,'[1]SIIF 30 de Abril de 2023'!$L$4:$L$749,$M197,'[1]SIIF 30 de Abril de 2023'!$M$4:$M$749,$N197,'[1]SIIF 30 de Abril de 2023'!$N$4:$N$749,$O197)/1000000</f>
        <v>894.93713070000001</v>
      </c>
      <c r="AN197" s="239">
        <f t="shared" si="98"/>
        <v>0.10772748726015911</v>
      </c>
    </row>
    <row r="198" spans="2:40" ht="73.5" customHeight="1">
      <c r="B198" s="1" t="s">
        <v>166</v>
      </c>
      <c r="C198" s="1" t="s">
        <v>167</v>
      </c>
      <c r="D198" s="244" t="s">
        <v>336</v>
      </c>
      <c r="E198" s="1" t="s">
        <v>154</v>
      </c>
      <c r="F198" s="1" t="s">
        <v>142</v>
      </c>
      <c r="G198" s="1" t="s">
        <v>142</v>
      </c>
      <c r="H198" s="1" t="s">
        <v>142</v>
      </c>
      <c r="I198" s="1" t="s">
        <v>142</v>
      </c>
      <c r="J198" s="1" t="s">
        <v>142</v>
      </c>
      <c r="K198" s="1" t="s">
        <v>142</v>
      </c>
      <c r="L198" s="1" t="s">
        <v>142</v>
      </c>
      <c r="M198" s="1" t="s">
        <v>142</v>
      </c>
      <c r="N198" s="1" t="s">
        <v>142</v>
      </c>
      <c r="O198" s="1" t="s">
        <v>142</v>
      </c>
      <c r="T198" s="283" t="s">
        <v>337</v>
      </c>
      <c r="U198" s="277" t="s">
        <v>338</v>
      </c>
      <c r="V198" s="265" t="s">
        <v>337</v>
      </c>
      <c r="W198" s="332">
        <f>+SUMIFS('[1]SIIF 30 de Abril de 2023'!$P$4:$P$749,'[1]SIIF 30 de Abril de 2023'!$A$4:$A$749,$B198,'[1]SIIF 30 de Abril de 2023'!$B$4:$B$749,$C198,'[1]SIIF 30 de Abril de 2023'!$C$4:$C$749,$D198)/1000000</f>
        <v>7339.8400519999996</v>
      </c>
      <c r="X198" s="332">
        <v>0</v>
      </c>
      <c r="Y198" s="332">
        <f>+SUMIFS('[1]SIIF 30 de Abril de 2023'!$R$4:$R$749,'[1]SIIF 30 de Abril de 2023'!$A$4:$A$749,$B198,'[1]SIIF 30 de Abril de 2023'!$B$4:$B$749,$C198,'[1]SIIF 30 de Abril de 2023'!$C$4:$C$749,$D198)/1000000</f>
        <v>0</v>
      </c>
      <c r="Z198" s="332"/>
      <c r="AA198" s="332">
        <f>+SUMIFS('[1]SIIF 30 de Abril de 2023'!$Q$4:$Q$749,'[1]SIIF 30 de Abril de 2023'!$A$4:$A$749,$B198,'[1]SIIF 30 de Abril de 2023'!$B$4:$B$749,$C198,'[1]SIIF 30 de Abril de 2023'!$C$4:$C$749,$D198)/1000000</f>
        <v>0</v>
      </c>
      <c r="AB198" s="332"/>
      <c r="AC198" s="332"/>
      <c r="AD198" s="337">
        <f>W198-Y198+AA198</f>
        <v>7339.8400519999996</v>
      </c>
      <c r="AE198" s="332">
        <f>+SUMIFS('[1]SIIF 30 de Abril de 2023'!$T$4:$T$749,'[1]SIIF 30 de Abril de 2023'!$A$4:$A$749,$B198,'[1]SIIF 30 de Abril de 2023'!$B$4:$B$749,$C198,'[1]SIIF 30 de Abril de 2023'!$C$4:$C$749,$D198)/1000000</f>
        <v>0</v>
      </c>
      <c r="AF198" s="332">
        <f>AD198-AE198</f>
        <v>7339.8400519999996</v>
      </c>
      <c r="AG198" s="334">
        <f>+SUMIFS('[1]SIIF 30 de Abril de 2023'!$W$4:$W$749,'[1]SIIF 30 de Abril de 2023'!$A$4:$A$749,$B198,'[1]SIIF 30 de Abril de 2023'!$B$4:$B$749,$C198,'[1]SIIF 30 de Abril de 2023'!$C$4:$C$749,$D198,'[1]SIIF 30 de Abril de 2023'!$D$4:$D$749,$E198,'[1]SIIF 30 de Abril de 2023'!$E$4:$E$749,$F198,'[1]SIIF 30 de Abril de 2023'!$F$4:$F$749,$G198,'[1]SIIF 30 de Abril de 2023'!$G$4:$G$749,$H198,'[1]SIIF 30 de Abril de 2023'!$H$4:$H$749,$I198,'[1]SIIF 30 de Abril de 2023'!$I$4:$I$749,$J198,'[1]SIIF 30 de Abril de 2023'!$J$4:$J$749,$K198,'[1]SIIF 30 de Abril de 2023'!$K$4:$K$749,$L198,'[1]SIIF 30 de Abril de 2023'!$L$4:$L$749,$M198,'[1]SIIF 30 de Abril de 2023'!$M$4:$M$749,$N198,'[1]SIIF 30 de Abril de 2023'!$N$4:$N$749,$O198)/1000000</f>
        <v>1724.205702</v>
      </c>
      <c r="AH198" s="239">
        <f>+AG198/AD198</f>
        <v>0.23491052799306969</v>
      </c>
      <c r="AI198" s="240"/>
      <c r="AJ198" s="238">
        <f>+SUMIFS('[1]Cierre Mes Anterior'!$W$4:$W$773,'[1]Cierre Mes Anterior'!$A$4:$A$773,$B198,'[1]Cierre Mes Anterior'!$B$4:$B$773,$C198,'[1]Cierre Mes Anterior'!$C$4:$C$773,$D198,'[1]Cierre Mes Anterior'!$D$4:$D$773,$E198,'[1]Cierre Mes Anterior'!$E$4:$E$773,$F198,'[1]Cierre Mes Anterior'!$F$4:$F$773,$G198,'[1]Cierre Mes Anterior'!$G$4:$G$773,$H198,'[1]Cierre Mes Anterior'!$H$4:$H$773,$I198,'[1]Cierre Mes Anterior'!$I$4:$I$773,$J198,'[1]Cierre Mes Anterior'!$J$4:$J$773,$K198,'[1]Cierre Mes Anterior'!$K$4:$K$773,$L198,'[1]Cierre Mes Anterior'!$L$4:$L$773,$M198,'[1]Cierre Mes Anterior'!$M$4:$M$773,$N198,'[1]Cierre Mes Anterior'!$N$4:$N$773,$O198)/1000000</f>
        <v>2963.2664599999998</v>
      </c>
      <c r="AK198" s="241">
        <f>+AG198-AJ198</f>
        <v>-1239.0607579999999</v>
      </c>
      <c r="AL198" s="278" t="e">
        <f>HLOOKUP((HLOOKUP($W$1,#REF!,1,FALSE)),#REF!,#REF!,FALSE)</f>
        <v>#REF!</v>
      </c>
      <c r="AM198" s="333">
        <f>+SUMIFS('[1]SIIF 30 de Abril de 2023'!$X$4:$X$749,'[1]SIIF 30 de Abril de 2023'!$A$4:$A$749,$B198,'[1]SIIF 30 de Abril de 2023'!$B$4:$B$749,$C198,'[1]SIIF 30 de Abril de 2023'!$C$4:$C$749,$D198,'[1]SIIF 30 de Abril de 2023'!$D$4:$D$749,$E198,'[1]SIIF 30 de Abril de 2023'!$E$4:$E$749,$F198,'[1]SIIF 30 de Abril de 2023'!$F$4:$F$749,$G198,'[1]SIIF 30 de Abril de 2023'!$G$4:$G$749,$H198,'[1]SIIF 30 de Abril de 2023'!$H$4:$H$749,$I198,'[1]SIIF 30 de Abril de 2023'!$I$4:$I$749,$J198,'[1]SIIF 30 de Abril de 2023'!$J$4:$J$749,$K198,'[1]SIIF 30 de Abril de 2023'!$K$4:$K$749,$L198,'[1]SIIF 30 de Abril de 2023'!$L$4:$L$749,$M198,'[1]SIIF 30 de Abril de 2023'!$M$4:$M$749,$N198,'[1]SIIF 30 de Abril de 2023'!$N$4:$N$749,$O198)/1000000</f>
        <v>375.53422599999999</v>
      </c>
      <c r="AN198" s="239">
        <f>+AM198/AD198</f>
        <v>5.1163816014992369E-2</v>
      </c>
    </row>
    <row r="199" spans="2:40" ht="75" customHeight="1">
      <c r="B199" s="1" t="s">
        <v>166</v>
      </c>
      <c r="C199" s="1" t="s">
        <v>167</v>
      </c>
      <c r="D199" s="244" t="s">
        <v>339</v>
      </c>
      <c r="E199" s="1" t="s">
        <v>154</v>
      </c>
      <c r="F199" s="1" t="s">
        <v>142</v>
      </c>
      <c r="G199" s="1" t="s">
        <v>142</v>
      </c>
      <c r="H199" s="1" t="s">
        <v>142</v>
      </c>
      <c r="I199" s="1" t="s">
        <v>142</v>
      </c>
      <c r="J199" s="1" t="s">
        <v>142</v>
      </c>
      <c r="K199" s="1" t="s">
        <v>142</v>
      </c>
      <c r="L199" s="1" t="s">
        <v>142</v>
      </c>
      <c r="M199" s="1" t="s">
        <v>142</v>
      </c>
      <c r="N199" s="1" t="s">
        <v>142</v>
      </c>
      <c r="O199" s="1" t="s">
        <v>142</v>
      </c>
      <c r="T199" s="283" t="s">
        <v>340</v>
      </c>
      <c r="U199" s="277" t="s">
        <v>341</v>
      </c>
      <c r="V199" s="265" t="s">
        <v>340</v>
      </c>
      <c r="W199" s="332">
        <f>+SUMIFS('[1]SIIF 30 de Abril de 2023'!$P$4:$P$749,'[1]SIIF 30 de Abril de 2023'!$A$4:$A$749,$B199,'[1]SIIF 30 de Abril de 2023'!$B$4:$B$749,$C199,'[1]SIIF 30 de Abril de 2023'!$C$4:$C$749,$D199)/1000000</f>
        <v>5237.6412950000004</v>
      </c>
      <c r="X199" s="332">
        <v>0</v>
      </c>
      <c r="Y199" s="332">
        <f>+SUMIFS('[1]SIIF 30 de Abril de 2023'!$R$4:$R$749,'[1]SIIF 30 de Abril de 2023'!$A$4:$A$749,$B199,'[1]SIIF 30 de Abril de 2023'!$B$4:$B$749,$C199,'[1]SIIF 30 de Abril de 2023'!$C$4:$C$749,$D199)/1000000</f>
        <v>0</v>
      </c>
      <c r="Z199" s="332"/>
      <c r="AA199" s="332">
        <f>+SUMIFS('[1]SIIF 30 de Abril de 2023'!$Q$4:$Q$749,'[1]SIIF 30 de Abril de 2023'!$A$4:$A$749,$B199,'[1]SIIF 30 de Abril de 2023'!$B$4:$B$749,$C199,'[1]SIIF 30 de Abril de 2023'!$C$4:$C$749,$D199)/1000000</f>
        <v>0</v>
      </c>
      <c r="AB199" s="332"/>
      <c r="AC199" s="332"/>
      <c r="AD199" s="337">
        <f t="shared" si="94"/>
        <v>5237.6412950000004</v>
      </c>
      <c r="AE199" s="332">
        <f>+SUMIFS('[1]SIIF 30 de Abril de 2023'!$T$4:$T$749,'[1]SIIF 30 de Abril de 2023'!$A$4:$A$749,$B199,'[1]SIIF 30 de Abril de 2023'!$B$4:$B$749,$C199,'[1]SIIF 30 de Abril de 2023'!$C$4:$C$749,$D199)/1000000</f>
        <v>0</v>
      </c>
      <c r="AF199" s="332">
        <f t="shared" si="95"/>
        <v>5237.6412950000004</v>
      </c>
      <c r="AG199" s="334">
        <f>+SUMIFS('[1]SIIF 30 de Abril de 2023'!$W$4:$W$749,'[1]SIIF 30 de Abril de 2023'!$A$4:$A$749,$B199,'[1]SIIF 30 de Abril de 2023'!$B$4:$B$749,$C199,'[1]SIIF 30 de Abril de 2023'!$C$4:$C$749,$D199,'[1]SIIF 30 de Abril de 2023'!$D$4:$D$749,$E199,'[1]SIIF 30 de Abril de 2023'!$E$4:$E$749,$F199,'[1]SIIF 30 de Abril de 2023'!$F$4:$F$749,$G199,'[1]SIIF 30 de Abril de 2023'!$G$4:$G$749,$H199,'[1]SIIF 30 de Abril de 2023'!$H$4:$H$749,$I199,'[1]SIIF 30 de Abril de 2023'!$I$4:$I$749,$J199,'[1]SIIF 30 de Abril de 2023'!$J$4:$J$749,$K199,'[1]SIIF 30 de Abril de 2023'!$K$4:$K$749,$L199,'[1]SIIF 30 de Abril de 2023'!$L$4:$L$749,$M199,'[1]SIIF 30 de Abril de 2023'!$M$4:$M$749,$N199,'[1]SIIF 30 de Abril de 2023'!$N$4:$N$749,$O199)/1000000</f>
        <v>303.67482968000002</v>
      </c>
      <c r="AH199" s="239">
        <f t="shared" si="96"/>
        <v>5.7979310261261408E-2</v>
      </c>
      <c r="AI199" s="240"/>
      <c r="AJ199" s="238">
        <f>+SUMIFS('[1]Cierre Mes Anterior'!$W$4:$W$773,'[1]Cierre Mes Anterior'!$A$4:$A$773,$B199,'[1]Cierre Mes Anterior'!$B$4:$B$773,$C199,'[1]Cierre Mes Anterior'!$C$4:$C$773,$D199,'[1]Cierre Mes Anterior'!$D$4:$D$773,$E199,'[1]Cierre Mes Anterior'!$E$4:$E$773,$F199,'[1]Cierre Mes Anterior'!$F$4:$F$773,$G199,'[1]Cierre Mes Anterior'!$G$4:$G$773,$H199,'[1]Cierre Mes Anterior'!$H$4:$H$773,$I199,'[1]Cierre Mes Anterior'!$I$4:$I$773,$J199,'[1]Cierre Mes Anterior'!$J$4:$J$773,$K199,'[1]Cierre Mes Anterior'!$K$4:$K$773,$L199,'[1]Cierre Mes Anterior'!$L$4:$L$773,$M199,'[1]Cierre Mes Anterior'!$M$4:$M$773,$N199,'[1]Cierre Mes Anterior'!$N$4:$N$773,$O199)/1000000</f>
        <v>0</v>
      </c>
      <c r="AK199" s="241">
        <f t="shared" si="97"/>
        <v>303.67482968000002</v>
      </c>
      <c r="AL199" s="187" t="e">
        <f>HLOOKUP((HLOOKUP($W$1,#REF!,1,FALSE)),#REF!,#REF!,FALSE)</f>
        <v>#REF!</v>
      </c>
      <c r="AM199" s="333">
        <f>+SUMIFS('[1]SIIF 30 de Abril de 2023'!$X$4:$X$749,'[1]SIIF 30 de Abril de 2023'!$A$4:$A$749,$B199,'[1]SIIF 30 de Abril de 2023'!$B$4:$B$749,$C199,'[1]SIIF 30 de Abril de 2023'!$C$4:$C$749,$D199,'[1]SIIF 30 de Abril de 2023'!$D$4:$D$749,$E199,'[1]SIIF 30 de Abril de 2023'!$E$4:$E$749,$F199,'[1]SIIF 30 de Abril de 2023'!$F$4:$F$749,$G199,'[1]SIIF 30 de Abril de 2023'!$G$4:$G$749,$H199,'[1]SIIF 30 de Abril de 2023'!$H$4:$H$749,$I199,'[1]SIIF 30 de Abril de 2023'!$I$4:$I$749,$J199,'[1]SIIF 30 de Abril de 2023'!$J$4:$J$749,$K199,'[1]SIIF 30 de Abril de 2023'!$K$4:$K$749,$L199,'[1]SIIF 30 de Abril de 2023'!$L$4:$L$749,$M199,'[1]SIIF 30 de Abril de 2023'!$M$4:$M$749,$N199,'[1]SIIF 30 de Abril de 2023'!$N$4:$N$749,$O199)/1000000</f>
        <v>120.25428406</v>
      </c>
      <c r="AN199" s="239">
        <f t="shared" si="98"/>
        <v>2.2959625771775957E-2</v>
      </c>
    </row>
    <row r="200" spans="2:40" ht="67.5" customHeight="1">
      <c r="B200" s="1" t="s">
        <v>166</v>
      </c>
      <c r="C200" s="1" t="s">
        <v>167</v>
      </c>
      <c r="D200" s="244" t="s">
        <v>342</v>
      </c>
      <c r="E200" s="1" t="s">
        <v>154</v>
      </c>
      <c r="F200" s="1" t="s">
        <v>142</v>
      </c>
      <c r="G200" s="1" t="s">
        <v>142</v>
      </c>
      <c r="H200" s="1" t="s">
        <v>142</v>
      </c>
      <c r="I200" s="1" t="s">
        <v>142</v>
      </c>
      <c r="J200" s="1" t="s">
        <v>142</v>
      </c>
      <c r="K200" s="1" t="s">
        <v>142</v>
      </c>
      <c r="L200" s="1" t="s">
        <v>142</v>
      </c>
      <c r="M200" s="1" t="s">
        <v>142</v>
      </c>
      <c r="N200" s="1" t="s">
        <v>142</v>
      </c>
      <c r="O200" s="1" t="s">
        <v>142</v>
      </c>
      <c r="T200" s="284" t="s">
        <v>343</v>
      </c>
      <c r="U200" s="277" t="s">
        <v>344</v>
      </c>
      <c r="V200" s="284" t="s">
        <v>343</v>
      </c>
      <c r="W200" s="342">
        <f>+SUMIFS('[1]SIIF 30 de Abril de 2023'!$P$4:$P$749,'[1]SIIF 30 de Abril de 2023'!$A$4:$A$749,$B200,'[1]SIIF 30 de Abril de 2023'!$B$4:$B$749,$C200,'[1]SIIF 30 de Abril de 2023'!$C$4:$C$749,$D200)/1000000</f>
        <v>5067.1581239999996</v>
      </c>
      <c r="X200" s="332"/>
      <c r="Y200" s="332">
        <f>+SUMIFS('[1]SIIF 30 de Abril de 2023'!$R$4:$R$749,'[1]SIIF 30 de Abril de 2023'!$A$4:$A$749,$B200,'[1]SIIF 30 de Abril de 2023'!$B$4:$B$749,$C200,'[1]SIIF 30 de Abril de 2023'!$C$4:$C$749,$D200)/1000000</f>
        <v>0</v>
      </c>
      <c r="Z200" s="332"/>
      <c r="AA200" s="332">
        <f>+SUMIFS('[1]SIIF 30 de Abril de 2023'!$Q$4:$Q$749,'[1]SIIF 30 de Abril de 2023'!$A$4:$A$749,$B200,'[1]SIIF 30 de Abril de 2023'!$B$4:$B$749,$C200,'[1]SIIF 30 de Abril de 2023'!$C$4:$C$749,$D200)/1000000</f>
        <v>0</v>
      </c>
      <c r="AB200" s="332"/>
      <c r="AC200" s="332"/>
      <c r="AD200" s="337">
        <f>W200-Y200+AA200</f>
        <v>5067.1581239999996</v>
      </c>
      <c r="AE200" s="342">
        <f>+SUMIFS('[1]SIIF 30 de Abril de 2023'!$T$4:$T$749,'[1]SIIF 30 de Abril de 2023'!$A$4:$A$749,$B200,'[1]SIIF 30 de Abril de 2023'!$B$4:$B$749,$C200,'[1]SIIF 30 de Abril de 2023'!$C$4:$C$749,$D200)/1000000</f>
        <v>0</v>
      </c>
      <c r="AF200" s="342">
        <f>AD200-AE200</f>
        <v>5067.1581239999996</v>
      </c>
      <c r="AG200" s="343">
        <f>+SUMIFS('[1]SIIF 30 de Abril de 2023'!$W$4:$W$749,'[1]SIIF 30 de Abril de 2023'!$A$4:$A$749,$B200,'[1]SIIF 30 de Abril de 2023'!$B$4:$B$749,$C200,'[1]SIIF 30 de Abril de 2023'!$C$4:$C$749,$D200,'[1]SIIF 30 de Abril de 2023'!$D$4:$D$749,$E200,'[1]SIIF 30 de Abril de 2023'!$E$4:$E$749,$F200,'[1]SIIF 30 de Abril de 2023'!$F$4:$F$749,$G200,'[1]SIIF 30 de Abril de 2023'!$G$4:$G$749,$H200,'[1]SIIF 30 de Abril de 2023'!$H$4:$H$749,$I200,'[1]SIIF 30 de Abril de 2023'!$I$4:$I$749,$J200,'[1]SIIF 30 de Abril de 2023'!$J$4:$J$749,$K200,'[1]SIIF 30 de Abril de 2023'!$K$4:$K$749,$L200,'[1]SIIF 30 de Abril de 2023'!$L$4:$L$749,$M200,'[1]SIIF 30 de Abril de 2023'!$M$4:$M$749,$N200,'[1]SIIF 30 de Abril de 2023'!$N$4:$N$749,$O200)/1000000</f>
        <v>338.99405982999997</v>
      </c>
      <c r="AH200" s="263">
        <f>+AG200/AD200</f>
        <v>6.6900233135491552E-2</v>
      </c>
      <c r="AI200" s="264"/>
      <c r="AJ200" s="238">
        <f>+SUMIFS('[1]Cierre Mes Anterior'!$W$4:$W$773,'[1]Cierre Mes Anterior'!$A$4:$A$773,$B200,'[1]Cierre Mes Anterior'!$B$4:$B$773,$C200,'[1]Cierre Mes Anterior'!$C$4:$C$773,$D200,'[1]Cierre Mes Anterior'!$D$4:$D$773,$E200,'[1]Cierre Mes Anterior'!$E$4:$E$773,$F200,'[1]Cierre Mes Anterior'!$F$4:$F$773,$G200,'[1]Cierre Mes Anterior'!$G$4:$G$773,$H200,'[1]Cierre Mes Anterior'!$H$4:$H$773,$I200,'[1]Cierre Mes Anterior'!$I$4:$I$773,$J200,'[1]Cierre Mes Anterior'!$J$4:$J$773,$K200,'[1]Cierre Mes Anterior'!$K$4:$K$773,$L200,'[1]Cierre Mes Anterior'!$L$4:$L$773,$M200,'[1]Cierre Mes Anterior'!$M$4:$M$773,$N200,'[1]Cierre Mes Anterior'!$N$4:$N$773,$O200)/1000000</f>
        <v>2267.7448408499999</v>
      </c>
      <c r="AK200" s="241">
        <f>+AG200-AJ200</f>
        <v>-1928.75078102</v>
      </c>
      <c r="AL200" s="278" t="e">
        <f>HLOOKUP((HLOOKUP($W$1,#REF!,1,FALSE)),#REF!,#REF!,FALSE)</f>
        <v>#REF!</v>
      </c>
      <c r="AM200" s="333">
        <f>+SUMIFS('[1]SIIF 30 de Abril de 2023'!$X$4:$X$749,'[1]SIIF 30 de Abril de 2023'!$A$4:$A$749,$B200,'[1]SIIF 30 de Abril de 2023'!$B$4:$B$749,$C200,'[1]SIIF 30 de Abril de 2023'!$C$4:$C$749,$D200,'[1]SIIF 30 de Abril de 2023'!$D$4:$D$749,$E200,'[1]SIIF 30 de Abril de 2023'!$E$4:$E$749,$F200,'[1]SIIF 30 de Abril de 2023'!$F$4:$F$749,$G200,'[1]SIIF 30 de Abril de 2023'!$G$4:$G$749,$H200,'[1]SIIF 30 de Abril de 2023'!$H$4:$H$749,$I200,'[1]SIIF 30 de Abril de 2023'!$I$4:$I$749,$J200,'[1]SIIF 30 de Abril de 2023'!$J$4:$J$749,$K200,'[1]SIIF 30 de Abril de 2023'!$K$4:$K$749,$L200,'[1]SIIF 30 de Abril de 2023'!$L$4:$L$749,$M200,'[1]SIIF 30 de Abril de 2023'!$M$4:$M$749,$N200,'[1]SIIF 30 de Abril de 2023'!$N$4:$N$749,$O200)/1000000</f>
        <v>128.63615999999999</v>
      </c>
      <c r="AN200" s="263">
        <f>+AM200/AD200</f>
        <v>2.5386253369660976E-2</v>
      </c>
    </row>
    <row r="201" spans="2:40" ht="67.5" customHeight="1">
      <c r="B201" s="1" t="s">
        <v>166</v>
      </c>
      <c r="C201" s="1" t="s">
        <v>167</v>
      </c>
      <c r="D201" s="244" t="s">
        <v>345</v>
      </c>
      <c r="E201" s="1" t="s">
        <v>154</v>
      </c>
      <c r="F201" s="1" t="s">
        <v>142</v>
      </c>
      <c r="G201" s="1" t="s">
        <v>142</v>
      </c>
      <c r="H201" s="1" t="s">
        <v>142</v>
      </c>
      <c r="I201" s="1" t="s">
        <v>142</v>
      </c>
      <c r="J201" s="1" t="s">
        <v>142</v>
      </c>
      <c r="K201" s="1" t="s">
        <v>142</v>
      </c>
      <c r="L201" s="1" t="s">
        <v>142</v>
      </c>
      <c r="M201" s="1" t="s">
        <v>142</v>
      </c>
      <c r="N201" s="1" t="s">
        <v>142</v>
      </c>
      <c r="O201" s="1" t="s">
        <v>142</v>
      </c>
      <c r="T201" s="284" t="s">
        <v>346</v>
      </c>
      <c r="U201" s="277" t="s">
        <v>347</v>
      </c>
      <c r="V201" s="284" t="s">
        <v>346</v>
      </c>
      <c r="W201" s="342">
        <f>+SUMIFS('[1]SIIF 30 de Abril de 2023'!$P$4:$P$749,'[1]SIIF 30 de Abril de 2023'!$A$4:$A$749,$B201,'[1]SIIF 30 de Abril de 2023'!$B$4:$B$749,$C201,'[1]SIIF 30 de Abril de 2023'!$C$4:$C$749,$D201)/1000000</f>
        <v>3908.525744</v>
      </c>
      <c r="X201" s="332"/>
      <c r="Y201" s="332">
        <f>+SUMIFS('[1]SIIF 30 de Abril de 2023'!$R$4:$R$749,'[1]SIIF 30 de Abril de 2023'!$A$4:$A$749,$B201,'[1]SIIF 30 de Abril de 2023'!$B$4:$B$749,$C201,'[1]SIIF 30 de Abril de 2023'!$C$4:$C$749,$D201)/1000000</f>
        <v>0</v>
      </c>
      <c r="Z201" s="332"/>
      <c r="AA201" s="332">
        <f>+SUMIFS('[1]SIIF 30 de Abril de 2023'!$Q$4:$Q$749,'[1]SIIF 30 de Abril de 2023'!$A$4:$A$749,$B201,'[1]SIIF 30 de Abril de 2023'!$B$4:$B$749,$C201,'[1]SIIF 30 de Abril de 2023'!$C$4:$C$749,$D201)/1000000</f>
        <v>0</v>
      </c>
      <c r="AB201" s="332"/>
      <c r="AC201" s="332"/>
      <c r="AD201" s="337">
        <f>W201-Y201+AA201</f>
        <v>3908.525744</v>
      </c>
      <c r="AE201" s="342">
        <f>+SUMIFS('[1]SIIF 30 de Abril de 2023'!$T$4:$T$749,'[1]SIIF 30 de Abril de 2023'!$A$4:$A$749,$B201,'[1]SIIF 30 de Abril de 2023'!$B$4:$B$749,$C201,'[1]SIIF 30 de Abril de 2023'!$C$4:$C$749,$D201)/1000000</f>
        <v>0</v>
      </c>
      <c r="AF201" s="342">
        <f>AD201-AE201</f>
        <v>3908.525744</v>
      </c>
      <c r="AG201" s="343">
        <f>+SUMIFS('[1]SIIF 30 de Abril de 2023'!$W$4:$W$749,'[1]SIIF 30 de Abril de 2023'!$A$4:$A$749,$B201,'[1]SIIF 30 de Abril de 2023'!$B$4:$B$749,$C201,'[1]SIIF 30 de Abril de 2023'!$C$4:$C$749,$D201,'[1]SIIF 30 de Abril de 2023'!$D$4:$D$749,$E201,'[1]SIIF 30 de Abril de 2023'!$E$4:$E$749,$F201,'[1]SIIF 30 de Abril de 2023'!$F$4:$F$749,$G201,'[1]SIIF 30 de Abril de 2023'!$G$4:$G$749,$H201,'[1]SIIF 30 de Abril de 2023'!$H$4:$H$749,$I201,'[1]SIIF 30 de Abril de 2023'!$I$4:$I$749,$J201,'[1]SIIF 30 de Abril de 2023'!$J$4:$J$749,$K201,'[1]SIIF 30 de Abril de 2023'!$K$4:$K$749,$L201,'[1]SIIF 30 de Abril de 2023'!$L$4:$L$749,$M201,'[1]SIIF 30 de Abril de 2023'!$M$4:$M$749,$N201,'[1]SIIF 30 de Abril de 2023'!$N$4:$N$749,$O201)/1000000</f>
        <v>1025.876884</v>
      </c>
      <c r="AH201" s="263">
        <f>+AG201/AD201</f>
        <v>0.26247156887090467</v>
      </c>
      <c r="AI201" s="264"/>
      <c r="AJ201" s="238">
        <f>+SUMIFS('[1]Cierre Mes Anterior'!$W$4:$W$773,'[1]Cierre Mes Anterior'!$A$4:$A$773,$B201,'[1]Cierre Mes Anterior'!$B$4:$B$773,$C201,'[1]Cierre Mes Anterior'!$C$4:$C$773,$D201,'[1]Cierre Mes Anterior'!$D$4:$D$773,$E201,'[1]Cierre Mes Anterior'!$E$4:$E$773,$F201,'[1]Cierre Mes Anterior'!$F$4:$F$773,$G201,'[1]Cierre Mes Anterior'!$G$4:$G$773,$H201,'[1]Cierre Mes Anterior'!$H$4:$H$773,$I201,'[1]Cierre Mes Anterior'!$I$4:$I$773,$J201,'[1]Cierre Mes Anterior'!$J$4:$J$773,$K201,'[1]Cierre Mes Anterior'!$K$4:$K$773,$L201,'[1]Cierre Mes Anterior'!$L$4:$L$773,$M201,'[1]Cierre Mes Anterior'!$M$4:$M$773,$N201,'[1]Cierre Mes Anterior'!$N$4:$N$773,$O201)/1000000</f>
        <v>1351.4899643399999</v>
      </c>
      <c r="AK201" s="241">
        <f>+AG201-AJ201</f>
        <v>-325.6130803399999</v>
      </c>
      <c r="AL201" s="278" t="e">
        <f>HLOOKUP((HLOOKUP($W$1,#REF!,1,FALSE)),#REF!,#REF!,FALSE)</f>
        <v>#REF!</v>
      </c>
      <c r="AM201" s="333">
        <f>+SUMIFS('[1]SIIF 30 de Abril de 2023'!$X$4:$X$749,'[1]SIIF 30 de Abril de 2023'!$A$4:$A$749,$B201,'[1]SIIF 30 de Abril de 2023'!$B$4:$B$749,$C201,'[1]SIIF 30 de Abril de 2023'!$C$4:$C$749,$D201,'[1]SIIF 30 de Abril de 2023'!$D$4:$D$749,$E201,'[1]SIIF 30 de Abril de 2023'!$E$4:$E$749,$F201,'[1]SIIF 30 de Abril de 2023'!$F$4:$F$749,$G201,'[1]SIIF 30 de Abril de 2023'!$G$4:$G$749,$H201,'[1]SIIF 30 de Abril de 2023'!$H$4:$H$749,$I201,'[1]SIIF 30 de Abril de 2023'!$I$4:$I$749,$J201,'[1]SIIF 30 de Abril de 2023'!$J$4:$J$749,$K201,'[1]SIIF 30 de Abril de 2023'!$K$4:$K$749,$L201,'[1]SIIF 30 de Abril de 2023'!$L$4:$L$749,$M201,'[1]SIIF 30 de Abril de 2023'!$M$4:$M$749,$N201,'[1]SIIF 30 de Abril de 2023'!$N$4:$N$749,$O201)/1000000</f>
        <v>421.31009899999998</v>
      </c>
      <c r="AN201" s="263">
        <f>+AM201/AD201</f>
        <v>0.10779258641106701</v>
      </c>
    </row>
    <row r="202" spans="2:40" ht="67.5" customHeight="1">
      <c r="B202" s="1" t="s">
        <v>166</v>
      </c>
      <c r="C202" s="1" t="s">
        <v>167</v>
      </c>
      <c r="D202" s="244" t="s">
        <v>348</v>
      </c>
      <c r="E202" s="1" t="s">
        <v>154</v>
      </c>
      <c r="F202" s="1" t="s">
        <v>142</v>
      </c>
      <c r="G202" s="1" t="s">
        <v>142</v>
      </c>
      <c r="H202" s="1" t="s">
        <v>142</v>
      </c>
      <c r="I202" s="1" t="s">
        <v>142</v>
      </c>
      <c r="J202" s="1" t="s">
        <v>142</v>
      </c>
      <c r="K202" s="1" t="s">
        <v>142</v>
      </c>
      <c r="L202" s="1" t="s">
        <v>142</v>
      </c>
      <c r="M202" s="1" t="s">
        <v>142</v>
      </c>
      <c r="N202" s="1" t="s">
        <v>142</v>
      </c>
      <c r="O202" s="1" t="s">
        <v>142</v>
      </c>
      <c r="T202" s="284" t="s">
        <v>349</v>
      </c>
      <c r="U202" s="277" t="s">
        <v>350</v>
      </c>
      <c r="V202" s="284" t="s">
        <v>349</v>
      </c>
      <c r="W202" s="342">
        <f>+SUMIFS('[1]SIIF 30 de Abril de 2023'!$P$4:$P$749,'[1]SIIF 30 de Abril de 2023'!$A$4:$A$749,$B202,'[1]SIIF 30 de Abril de 2023'!$B$4:$B$749,$C202,'[1]SIIF 30 de Abril de 2023'!$C$4:$C$749,$D202)/1000000</f>
        <v>3102.9056770000002</v>
      </c>
      <c r="X202" s="332">
        <f>1500-1500</f>
        <v>0</v>
      </c>
      <c r="Y202" s="332">
        <f>+SUMIFS('[1]SIIF 30 de Abril de 2023'!$R$4:$R$749,'[1]SIIF 30 de Abril de 2023'!$A$4:$A$749,$B202,'[1]SIIF 30 de Abril de 2023'!$B$4:$B$749,$C202,'[1]SIIF 30 de Abril de 2023'!$C$4:$C$749,$D202)/1000000</f>
        <v>0</v>
      </c>
      <c r="Z202" s="332"/>
      <c r="AA202" s="332">
        <f>+SUMIFS('[1]SIIF 30 de Abril de 2023'!$Q$4:$Q$749,'[1]SIIF 30 de Abril de 2023'!$A$4:$A$749,$B202,'[1]SIIF 30 de Abril de 2023'!$B$4:$B$749,$C202,'[1]SIIF 30 de Abril de 2023'!$C$4:$C$749,$D202)/1000000</f>
        <v>0</v>
      </c>
      <c r="AB202" s="332"/>
      <c r="AC202" s="332"/>
      <c r="AD202" s="337">
        <f>W202-Y202+AA202</f>
        <v>3102.9056770000002</v>
      </c>
      <c r="AE202" s="342">
        <f>+SUMIFS('[1]SIIF 30 de Abril de 2023'!$T$4:$T$749,'[1]SIIF 30 de Abril de 2023'!$A$4:$A$749,$B202,'[1]SIIF 30 de Abril de 2023'!$B$4:$B$749,$C202,'[1]SIIF 30 de Abril de 2023'!$C$4:$C$749,$D202)/1000000</f>
        <v>0</v>
      </c>
      <c r="AF202" s="342">
        <f>AD202-AE202</f>
        <v>3102.9056770000002</v>
      </c>
      <c r="AG202" s="343">
        <f>+SUMIFS('[1]SIIF 30 de Abril de 2023'!$W$4:$W$749,'[1]SIIF 30 de Abril de 2023'!$A$4:$A$749,$B202,'[1]SIIF 30 de Abril de 2023'!$B$4:$B$749,$C202,'[1]SIIF 30 de Abril de 2023'!$C$4:$C$749,$D202,'[1]SIIF 30 de Abril de 2023'!$D$4:$D$749,$E202,'[1]SIIF 30 de Abril de 2023'!$E$4:$E$749,$F202,'[1]SIIF 30 de Abril de 2023'!$F$4:$F$749,$G202,'[1]SIIF 30 de Abril de 2023'!$G$4:$G$749,$H202,'[1]SIIF 30 de Abril de 2023'!$H$4:$H$749,$I202,'[1]SIIF 30 de Abril de 2023'!$I$4:$I$749,$J202,'[1]SIIF 30 de Abril de 2023'!$J$4:$J$749,$K202,'[1]SIIF 30 de Abril de 2023'!$K$4:$K$749,$L202,'[1]SIIF 30 de Abril de 2023'!$L$4:$L$749,$M202,'[1]SIIF 30 de Abril de 2023'!$M$4:$M$749,$N202,'[1]SIIF 30 de Abril de 2023'!$N$4:$N$749,$O202)/1000000</f>
        <v>889.19559300000003</v>
      </c>
      <c r="AH202" s="263">
        <f>+AG202/AD202</f>
        <v>0.28656868289328924</v>
      </c>
      <c r="AI202" s="264"/>
      <c r="AJ202" s="238">
        <f>+SUMIFS('[1]Cierre Mes Anterior'!$W$4:$W$773,'[1]Cierre Mes Anterior'!$A$4:$A$773,$B202,'[1]Cierre Mes Anterior'!$B$4:$B$773,$C202,'[1]Cierre Mes Anterior'!$C$4:$C$773,$D202,'[1]Cierre Mes Anterior'!$D$4:$D$773,$E202,'[1]Cierre Mes Anterior'!$E$4:$E$773,$F202,'[1]Cierre Mes Anterior'!$F$4:$F$773,$G202,'[1]Cierre Mes Anterior'!$G$4:$G$773,$H202,'[1]Cierre Mes Anterior'!$H$4:$H$773,$I202,'[1]Cierre Mes Anterior'!$I$4:$I$773,$J202,'[1]Cierre Mes Anterior'!$J$4:$J$773,$K202,'[1]Cierre Mes Anterior'!$K$4:$K$773,$L202,'[1]Cierre Mes Anterior'!$L$4:$L$773,$M202,'[1]Cierre Mes Anterior'!$M$4:$M$773,$N202,'[1]Cierre Mes Anterior'!$N$4:$N$773,$O202)/1000000</f>
        <v>1793.3239020000001</v>
      </c>
      <c r="AK202" s="241">
        <f>+AG202-AJ202</f>
        <v>-904.12830900000006</v>
      </c>
      <c r="AL202" s="278" t="e">
        <f>HLOOKUP((HLOOKUP($W$1,#REF!,1,FALSE)),#REF!,#REF!,FALSE)</f>
        <v>#REF!</v>
      </c>
      <c r="AM202" s="333">
        <f>+SUMIFS('[1]SIIF 30 de Abril de 2023'!$X$4:$X$749,'[1]SIIF 30 de Abril de 2023'!$A$4:$A$749,$B202,'[1]SIIF 30 de Abril de 2023'!$B$4:$B$749,$C202,'[1]SIIF 30 de Abril de 2023'!$C$4:$C$749,$D202,'[1]SIIF 30 de Abril de 2023'!$D$4:$D$749,$E202,'[1]SIIF 30 de Abril de 2023'!$E$4:$E$749,$F202,'[1]SIIF 30 de Abril de 2023'!$F$4:$F$749,$G202,'[1]SIIF 30 de Abril de 2023'!$G$4:$G$749,$H202,'[1]SIIF 30 de Abril de 2023'!$H$4:$H$749,$I202,'[1]SIIF 30 de Abril de 2023'!$I$4:$I$749,$J202,'[1]SIIF 30 de Abril de 2023'!$J$4:$J$749,$K202,'[1]SIIF 30 de Abril de 2023'!$K$4:$K$749,$L202,'[1]SIIF 30 de Abril de 2023'!$L$4:$L$749,$M202,'[1]SIIF 30 de Abril de 2023'!$M$4:$M$749,$N202,'[1]SIIF 30 de Abril de 2023'!$N$4:$N$749,$O202)/1000000</f>
        <v>375.10099630000002</v>
      </c>
      <c r="AN202" s="263">
        <f>+AM202/AD202</f>
        <v>0.12088701215779818</v>
      </c>
    </row>
    <row r="203" spans="2:40" ht="122.25" customHeight="1" thickBot="1">
      <c r="B203" s="1" t="s">
        <v>166</v>
      </c>
      <c r="C203" s="1" t="s">
        <v>167</v>
      </c>
      <c r="D203" s="244" t="s">
        <v>322</v>
      </c>
      <c r="E203" s="1" t="s">
        <v>154</v>
      </c>
      <c r="F203" s="1" t="s">
        <v>142</v>
      </c>
      <c r="G203" s="1" t="s">
        <v>142</v>
      </c>
      <c r="H203" s="1" t="s">
        <v>142</v>
      </c>
      <c r="I203" s="1" t="s">
        <v>142</v>
      </c>
      <c r="J203" s="1" t="s">
        <v>142</v>
      </c>
      <c r="K203" s="1" t="s">
        <v>142</v>
      </c>
      <c r="L203" s="1" t="s">
        <v>142</v>
      </c>
      <c r="M203" s="1" t="s">
        <v>142</v>
      </c>
      <c r="N203" s="1" t="s">
        <v>142</v>
      </c>
      <c r="O203" s="1" t="s">
        <v>142</v>
      </c>
      <c r="T203" s="284" t="s">
        <v>351</v>
      </c>
      <c r="U203" s="277" t="s">
        <v>352</v>
      </c>
      <c r="V203" s="249" t="s">
        <v>351</v>
      </c>
      <c r="W203" s="342">
        <f>+SUMIFS('[1]SIIF 30 de Abril de 2023'!$P$4:$P$749,'[1]SIIF 30 de Abril de 2023'!$A$4:$A$749,$B203,'[1]SIIF 30 de Abril de 2023'!$B$4:$B$749,$C203,'[1]SIIF 30 de Abril de 2023'!$C$4:$C$749,$D203)/1000000</f>
        <v>2388.6818640000001</v>
      </c>
      <c r="X203" s="332">
        <v>0</v>
      </c>
      <c r="Y203" s="332">
        <f>+SUMIFS('[1]SIIF 30 de Abril de 2023'!$R$4:$R$749,'[1]SIIF 30 de Abril de 2023'!$A$4:$A$749,$B203,'[1]SIIF 30 de Abril de 2023'!$B$4:$B$749,$C203,'[1]SIIF 30 de Abril de 2023'!$C$4:$C$749,$D203)/1000000</f>
        <v>0</v>
      </c>
      <c r="Z203" s="332"/>
      <c r="AA203" s="332">
        <f>+SUMIFS('[1]SIIF 30 de Abril de 2023'!$Q$4:$Q$749,'[1]SIIF 30 de Abril de 2023'!$A$4:$A$749,$B203,'[1]SIIF 30 de Abril de 2023'!$B$4:$B$749,$C203,'[1]SIIF 30 de Abril de 2023'!$C$4:$C$749,$D203)/1000000</f>
        <v>0</v>
      </c>
      <c r="AB203" s="332"/>
      <c r="AC203" s="332"/>
      <c r="AD203" s="337">
        <f t="shared" si="94"/>
        <v>2388.6818640000001</v>
      </c>
      <c r="AE203" s="342">
        <f>+SUMIFS('[1]SIIF 30 de Abril de 2023'!$T$4:$T$749,'[1]SIIF 30 de Abril de 2023'!$A$4:$A$749,$B203,'[1]SIIF 30 de Abril de 2023'!$B$4:$B$749,$C203,'[1]SIIF 30 de Abril de 2023'!$C$4:$C$749,$D203)/1000000</f>
        <v>0</v>
      </c>
      <c r="AF203" s="342">
        <f t="shared" si="95"/>
        <v>2388.6818640000001</v>
      </c>
      <c r="AG203" s="343">
        <f>+SUMIFS('[1]SIIF 30 de Abril de 2023'!$W$4:$W$749,'[1]SIIF 30 de Abril de 2023'!$A$4:$A$749,$B203,'[1]SIIF 30 de Abril de 2023'!$B$4:$B$749,$C203,'[1]SIIF 30 de Abril de 2023'!$C$4:$C$749,$D203,'[1]SIIF 30 de Abril de 2023'!$D$4:$D$749,$E203,'[1]SIIF 30 de Abril de 2023'!$E$4:$E$749,$F203,'[1]SIIF 30 de Abril de 2023'!$F$4:$F$749,$G203,'[1]SIIF 30 de Abril de 2023'!$G$4:$G$749,$H203,'[1]SIIF 30 de Abril de 2023'!$H$4:$H$749,$I203,'[1]SIIF 30 de Abril de 2023'!$I$4:$I$749,$J203,'[1]SIIF 30 de Abril de 2023'!$J$4:$J$749,$K203,'[1]SIIF 30 de Abril de 2023'!$K$4:$K$749,$L203,'[1]SIIF 30 de Abril de 2023'!$L$4:$L$749,$M203,'[1]SIIF 30 de Abril de 2023'!$M$4:$M$749,$N203,'[1]SIIF 30 de Abril de 2023'!$N$4:$N$749,$O203)/1000000</f>
        <v>0</v>
      </c>
      <c r="AH203" s="263">
        <f t="shared" si="96"/>
        <v>0</v>
      </c>
      <c r="AI203" s="264"/>
      <c r="AJ203" s="238">
        <f>+SUMIFS('[1]Cierre Mes Anterior'!$W$4:$W$773,'[1]Cierre Mes Anterior'!$A$4:$A$773,$B203,'[1]Cierre Mes Anterior'!$B$4:$B$773,$C203,'[1]Cierre Mes Anterior'!$C$4:$C$773,$D203,'[1]Cierre Mes Anterior'!$D$4:$D$773,$E203,'[1]Cierre Mes Anterior'!$E$4:$E$773,$F203,'[1]Cierre Mes Anterior'!$F$4:$F$773,$G203,'[1]Cierre Mes Anterior'!$G$4:$G$773,$H203,'[1]Cierre Mes Anterior'!$H$4:$H$773,$I203,'[1]Cierre Mes Anterior'!$I$4:$I$773,$J203,'[1]Cierre Mes Anterior'!$J$4:$J$773,$K203,'[1]Cierre Mes Anterior'!$K$4:$K$773,$L203,'[1]Cierre Mes Anterior'!$L$4:$L$773,$M203,'[1]Cierre Mes Anterior'!$M$4:$M$773,$N203,'[1]Cierre Mes Anterior'!$N$4:$N$773,$O203)/1000000</f>
        <v>18.449283999999999</v>
      </c>
      <c r="AK203" s="241">
        <f t="shared" si="97"/>
        <v>-18.449283999999999</v>
      </c>
      <c r="AL203" s="278" t="e">
        <f>HLOOKUP((HLOOKUP($W$1,#REF!,1,FALSE)),#REF!,#REF!,FALSE)</f>
        <v>#REF!</v>
      </c>
      <c r="AM203" s="333">
        <f>+SUMIFS('[1]SIIF 30 de Abril de 2023'!$X$4:$X$749,'[1]SIIF 30 de Abril de 2023'!$A$4:$A$749,$B203,'[1]SIIF 30 de Abril de 2023'!$B$4:$B$749,$C203,'[1]SIIF 30 de Abril de 2023'!$C$4:$C$749,$D203,'[1]SIIF 30 de Abril de 2023'!$D$4:$D$749,$E203,'[1]SIIF 30 de Abril de 2023'!$E$4:$E$749,$F203,'[1]SIIF 30 de Abril de 2023'!$F$4:$F$749,$G203,'[1]SIIF 30 de Abril de 2023'!$G$4:$G$749,$H203,'[1]SIIF 30 de Abril de 2023'!$H$4:$H$749,$I203,'[1]SIIF 30 de Abril de 2023'!$I$4:$I$749,$J203,'[1]SIIF 30 de Abril de 2023'!$J$4:$J$749,$K203,'[1]SIIF 30 de Abril de 2023'!$K$4:$K$749,$L203,'[1]SIIF 30 de Abril de 2023'!$L$4:$L$749,$M203,'[1]SIIF 30 de Abril de 2023'!$M$4:$M$749,$N203,'[1]SIIF 30 de Abril de 2023'!$N$4:$N$749,$O203)/1000000</f>
        <v>0</v>
      </c>
      <c r="AN203" s="263">
        <f t="shared" si="98"/>
        <v>0</v>
      </c>
    </row>
    <row r="204" spans="2:40" ht="24.75" customHeight="1" thickBot="1">
      <c r="N204" s="159"/>
      <c r="O204" s="159"/>
      <c r="P204" s="159"/>
      <c r="Q204" s="159"/>
      <c r="R204" s="159"/>
      <c r="S204" s="159"/>
      <c r="T204" s="162" t="s">
        <v>78</v>
      </c>
      <c r="U204" s="409"/>
      <c r="V204" s="162" t="s">
        <v>78</v>
      </c>
      <c r="W204" s="324">
        <f t="shared" ref="W204:AG204" si="99">SUM(W196:W203)</f>
        <v>45787.8</v>
      </c>
      <c r="X204" s="324">
        <f t="shared" si="99"/>
        <v>0</v>
      </c>
      <c r="Y204" s="324">
        <f t="shared" si="99"/>
        <v>0</v>
      </c>
      <c r="Z204" s="324">
        <f t="shared" si="99"/>
        <v>0</v>
      </c>
      <c r="AA204" s="324">
        <f t="shared" si="99"/>
        <v>0</v>
      </c>
      <c r="AB204" s="324">
        <f t="shared" si="99"/>
        <v>0</v>
      </c>
      <c r="AC204" s="324">
        <f t="shared" si="99"/>
        <v>0</v>
      </c>
      <c r="AD204" s="324">
        <f t="shared" si="99"/>
        <v>45787.8</v>
      </c>
      <c r="AE204" s="324">
        <f t="shared" si="99"/>
        <v>0</v>
      </c>
      <c r="AF204" s="324">
        <f>SUM(AF196:AF203)</f>
        <v>45787.8</v>
      </c>
      <c r="AG204" s="324">
        <f t="shared" si="99"/>
        <v>9703.3171495099996</v>
      </c>
      <c r="AH204" s="169">
        <f t="shared" si="96"/>
        <v>0.21191926996951152</v>
      </c>
      <c r="AI204" s="253"/>
      <c r="AJ204" s="324">
        <f>SUM(AJ196:AJ203)</f>
        <v>13214.001737190001</v>
      </c>
      <c r="AK204" s="324">
        <f>SUM(AK196:AK203)</f>
        <v>-3510.6845876799998</v>
      </c>
      <c r="AL204" s="278" t="e">
        <f>HLOOKUP((HLOOKUP($W$1,#REF!,1,FALSE)),#REF!,#REF!,FALSE)</f>
        <v>#REF!</v>
      </c>
      <c r="AM204" s="324">
        <f>SUM(AM196:AM203)</f>
        <v>3339.3590695799999</v>
      </c>
      <c r="AN204" s="182">
        <f t="shared" si="98"/>
        <v>7.2931197165620534E-2</v>
      </c>
    </row>
    <row r="205" spans="2:40" ht="9.75" customHeight="1">
      <c r="T205" s="148"/>
      <c r="U205" s="393"/>
      <c r="V205" s="149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50"/>
      <c r="AI205" s="151"/>
      <c r="AJ205" s="151"/>
      <c r="AK205" s="151"/>
      <c r="AL205" s="146"/>
      <c r="AM205" s="148"/>
      <c r="AN205" s="285"/>
    </row>
    <row r="206" spans="2:40" ht="23.25" customHeight="1">
      <c r="T206" s="375" t="s">
        <v>353</v>
      </c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5"/>
      <c r="AE206" s="375"/>
      <c r="AF206" s="375"/>
      <c r="AG206" s="375"/>
      <c r="AH206" s="375"/>
      <c r="AI206" s="375"/>
      <c r="AJ206" s="375"/>
      <c r="AK206" s="375"/>
      <c r="AL206" s="375"/>
      <c r="AM206" s="375"/>
      <c r="AN206" s="375"/>
    </row>
    <row r="207" spans="2:40" ht="10.5" customHeight="1" thickBot="1">
      <c r="T207" s="148"/>
      <c r="U207" s="393"/>
      <c r="V207" s="149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50"/>
      <c r="AI207" s="151"/>
      <c r="AJ207" s="151"/>
      <c r="AK207" s="151"/>
      <c r="AL207" s="146"/>
      <c r="AM207" s="148"/>
      <c r="AN207" s="150"/>
    </row>
    <row r="208" spans="2:40" ht="51" customHeight="1">
      <c r="B208" s="15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161" t="s">
        <v>124</v>
      </c>
      <c r="U208" s="408"/>
      <c r="V208" s="161" t="s">
        <v>124</v>
      </c>
      <c r="W208" s="162" t="s">
        <v>125</v>
      </c>
      <c r="X208" s="162" t="s">
        <v>126</v>
      </c>
      <c r="Y208" s="162" t="s">
        <v>127</v>
      </c>
      <c r="Z208" s="162" t="s">
        <v>128</v>
      </c>
      <c r="AA208" s="162" t="s">
        <v>129</v>
      </c>
      <c r="AB208" s="162" t="s">
        <v>130</v>
      </c>
      <c r="AC208" s="161" t="s">
        <v>131</v>
      </c>
      <c r="AD208" s="161" t="s">
        <v>132</v>
      </c>
      <c r="AE208" s="161" t="s">
        <v>133</v>
      </c>
      <c r="AF208" s="161" t="s">
        <v>134</v>
      </c>
      <c r="AG208" s="163" t="s">
        <v>0</v>
      </c>
      <c r="AH208" s="164" t="s">
        <v>135</v>
      </c>
      <c r="AI208" s="165" t="s">
        <v>136</v>
      </c>
      <c r="AJ208" s="165" t="s">
        <v>137</v>
      </c>
      <c r="AK208" s="165" t="s">
        <v>138</v>
      </c>
      <c r="AL208" s="166" t="s">
        <v>139</v>
      </c>
      <c r="AM208" s="163" t="s">
        <v>140</v>
      </c>
      <c r="AN208" s="164" t="s">
        <v>141</v>
      </c>
    </row>
    <row r="209" spans="1:40" ht="21" customHeight="1">
      <c r="B209" s="1" t="s">
        <v>169</v>
      </c>
      <c r="C209" s="1" t="s">
        <v>170</v>
      </c>
      <c r="D209" s="1" t="s">
        <v>142</v>
      </c>
      <c r="E209" s="1" t="s">
        <v>143</v>
      </c>
      <c r="F209" s="1" t="s">
        <v>142</v>
      </c>
      <c r="G209" s="1" t="s">
        <v>142</v>
      </c>
      <c r="H209" s="1" t="s">
        <v>142</v>
      </c>
      <c r="I209" s="1" t="s">
        <v>142</v>
      </c>
      <c r="J209" s="1" t="s">
        <v>142</v>
      </c>
      <c r="K209" s="1" t="s">
        <v>142</v>
      </c>
      <c r="L209" s="1" t="s">
        <v>142</v>
      </c>
      <c r="M209" s="1" t="s">
        <v>142</v>
      </c>
      <c r="N209" s="1" t="s">
        <v>142</v>
      </c>
      <c r="O209" s="1" t="s">
        <v>142</v>
      </c>
      <c r="T209" s="162" t="s">
        <v>144</v>
      </c>
      <c r="U209" s="409"/>
      <c r="V209" s="162" t="s">
        <v>144</v>
      </c>
      <c r="W209" s="324">
        <f>SUM(W210:W214)</f>
        <v>28955.253948999998</v>
      </c>
      <c r="X209" s="184">
        <f>SUM(X210:X214)</f>
        <v>0</v>
      </c>
      <c r="Y209" s="184">
        <f>SUM(Y210:Y214)</f>
        <v>0</v>
      </c>
      <c r="Z209" s="184"/>
      <c r="AA209" s="184">
        <f t="shared" ref="AA209:AF209" si="100">SUM(AA210:AA214)</f>
        <v>0</v>
      </c>
      <c r="AB209" s="184">
        <f t="shared" si="100"/>
        <v>0</v>
      </c>
      <c r="AC209" s="184">
        <f t="shared" si="100"/>
        <v>0</v>
      </c>
      <c r="AD209" s="324">
        <f t="shared" si="100"/>
        <v>28955.253948999998</v>
      </c>
      <c r="AE209" s="324">
        <f t="shared" si="100"/>
        <v>1385.5</v>
      </c>
      <c r="AF209" s="324">
        <f t="shared" si="100"/>
        <v>27569.753948999998</v>
      </c>
      <c r="AG209" s="324">
        <f>SUM(AG210:AG214)</f>
        <v>6400.8722226</v>
      </c>
      <c r="AH209" s="169">
        <f t="shared" ref="AH209:AH219" si="101">+AG209/AD209</f>
        <v>0.22106082142723052</v>
      </c>
      <c r="AI209" s="225"/>
      <c r="AJ209" s="273">
        <f>SUM(AJ210:AJ213)</f>
        <v>24242.416588790002</v>
      </c>
      <c r="AK209" s="273">
        <f>SUM(AK210:AK213)</f>
        <v>-17841.544366190003</v>
      </c>
      <c r="AL209" s="278" t="e">
        <f>HLOOKUP((HLOOKUP($W$1,#REF!,1,FALSE)),#REF!,#REF!,FALSE)</f>
        <v>#REF!</v>
      </c>
      <c r="AM209" s="350">
        <f>SUM(AM210:AM214)</f>
        <v>5649.3498647099996</v>
      </c>
      <c r="AN209" s="281">
        <f t="shared" ref="AN209:AN219" si="102">+AM209/AD209</f>
        <v>0.19510621024634828</v>
      </c>
    </row>
    <row r="210" spans="1:40" ht="21" customHeight="1">
      <c r="B210" s="1" t="s">
        <v>169</v>
      </c>
      <c r="C210" s="1" t="s">
        <v>170</v>
      </c>
      <c r="D210" s="1" t="s">
        <v>142</v>
      </c>
      <c r="E210" s="1" t="s">
        <v>143</v>
      </c>
      <c r="F210" s="1">
        <v>1</v>
      </c>
      <c r="G210" s="1" t="s">
        <v>142</v>
      </c>
      <c r="H210" s="1" t="s">
        <v>142</v>
      </c>
      <c r="I210" s="1" t="s">
        <v>142</v>
      </c>
      <c r="J210" s="1" t="s">
        <v>142</v>
      </c>
      <c r="K210" s="1" t="s">
        <v>142</v>
      </c>
      <c r="L210" s="1" t="s">
        <v>142</v>
      </c>
      <c r="M210" s="1" t="s">
        <v>142</v>
      </c>
      <c r="N210" s="1" t="s">
        <v>142</v>
      </c>
      <c r="O210" s="1" t="s">
        <v>142</v>
      </c>
      <c r="T210" s="274" t="s">
        <v>186</v>
      </c>
      <c r="U210" s="421"/>
      <c r="V210" s="174" t="s">
        <v>186</v>
      </c>
      <c r="W210" s="323">
        <f>(+SUMIFS('[1]SIIF 30 de Abril de 2023'!$P$4:$P$749,'[1]SIIF 30 de Abril de 2023'!$A$4:$A$749,$B210,'[1]SIIF 30 de Abril de 2023'!$B$4:$B$749,$C210,'[1]SIIF 30 de Abril de 2023'!$C$4:$C$749,$D210,'[1]SIIF 30 de Abril de 2023'!$D$4:$D$749,$E210,'[1]SIIF 30 de Abril de 2023'!$E$4:$E$749,$F210,'[1]SIIF 30 de Abril de 2023'!$F$4:$F$749,$G210,'[1]SIIF 30 de Abril de 2023'!$G$4:$G$749,$H210,'[1]SIIF 30 de Abril de 2023'!$H$4:$H$749,$I210,'[1]SIIF 30 de Abril de 2023'!$I$4:$I$749,$J210,'[1]SIIF 30 de Abril de 2023'!$J$4:$J$749,$K210,'[1]SIIF 30 de Abril de 2023'!$K$4:$K$749,$L210,'[1]SIIF 30 de Abril de 2023'!$L$4:$L$749,$M210,'[1]SIIF 30 de Abril de 2023'!$M$4:$M$749,$N210,'[1]SIIF 30 de Abril de 2023'!$N$4:$N$749,$O210)/1000000)</f>
        <v>22523.192999999999</v>
      </c>
      <c r="X210" s="273"/>
      <c r="Y210" s="323">
        <f>(+SUMIFS('[1]SIIF 30 de Abril de 2023'!$R$4:$R$749,'[1]SIIF 30 de Abril de 2023'!$A$4:$A$749,$B210,'[1]SIIF 30 de Abril de 2023'!$B$4:$B$749,$C210,'[1]SIIF 30 de Abril de 2023'!$C$4:$C$749,$D210,'[1]SIIF 30 de Abril de 2023'!$D$4:$D$749,$E210,'[1]SIIF 30 de Abril de 2023'!$E$4:$E$749,$F210,'[1]SIIF 30 de Abril de 2023'!$F$4:$F$749,$G210,'[1]SIIF 30 de Abril de 2023'!$G$4:$G$749,$H210,'[1]SIIF 30 de Abril de 2023'!$H$4:$H$749,$I210,'[1]SIIF 30 de Abril de 2023'!$I$4:$I$749,$J210,'[1]SIIF 30 de Abril de 2023'!$J$4:$J$749,$K210,'[1]SIIF 30 de Abril de 2023'!$K$4:$K$749,$L210,'[1]SIIF 30 de Abril de 2023'!$L$4:$L$749,$M210,'[1]SIIF 30 de Abril de 2023'!$M$4:$M$749,$N210,'[1]SIIF 30 de Abril de 2023'!$N$4:$N$749,$O210)/1000000)</f>
        <v>0</v>
      </c>
      <c r="Z210" s="286"/>
      <c r="AA210" s="323">
        <f>(+SUMIFS('[1]SIIF 30 de Abril de 2023'!$Q$4:$Q$749,'[1]SIIF 30 de Abril de 2023'!$A$4:$A$749,$B210,'[1]SIIF 30 de Abril de 2023'!$B$4:$B$749,$C210,'[1]SIIF 30 de Abril de 2023'!$C$4:$C$749,$D210,'[1]SIIF 30 de Abril de 2023'!$D$4:$D$749,$E210,'[1]SIIF 30 de Abril de 2023'!$E$4:$E$749,$F210,'[1]SIIF 30 de Abril de 2023'!$F$4:$F$749,$G210,'[1]SIIF 30 de Abril de 2023'!$G$4:$G$749,$H210,'[1]SIIF 30 de Abril de 2023'!$H$4:$H$749,$I210,'[1]SIIF 30 de Abril de 2023'!$I$4:$I$749,$J210,'[1]SIIF 30 de Abril de 2023'!$J$4:$J$749,$K210,'[1]SIIF 30 de Abril de 2023'!$K$4:$K$749,$L210,'[1]SIIF 30 de Abril de 2023'!$L$4:$L$749,$M210,'[1]SIIF 30 de Abril de 2023'!$M$4:$M$749,$N210,'[1]SIIF 30 de Abril de 2023'!$N$4:$N$749,$O210)/1000000)</f>
        <v>0</v>
      </c>
      <c r="AB210" s="273"/>
      <c r="AC210" s="273"/>
      <c r="AD210" s="323">
        <f>W210-Y210+AA210</f>
        <v>22523.192999999999</v>
      </c>
      <c r="AE210" s="323">
        <f>(+SUMIFS('[1]SIIF 30 de Abril de 2023'!$T$4:$T$749,'[1]SIIF 30 de Abril de 2023'!$A$4:$A$749,$B210,'[1]SIIF 30 de Abril de 2023'!$B$4:$B$749,$C210,'[1]SIIF 30 de Abril de 2023'!$C$4:$C$749,$D210,'[1]SIIF 30 de Abril de 2023'!$D$4:$D$749,$E210,'[1]SIIF 30 de Abril de 2023'!$E$4:$E$749,$F210,'[1]SIIF 30 de Abril de 2023'!$F$4:$F$749,$G210,'[1]SIIF 30 de Abril de 2023'!$G$4:$G$749,$H210,'[1]SIIF 30 de Abril de 2023'!$H$4:$H$749,$I210,'[1]SIIF 30 de Abril de 2023'!$I$4:$I$749,$J210,'[1]SIIF 30 de Abril de 2023'!$J$4:$J$749,$K210,'[1]SIIF 30 de Abril de 2023'!$K$4:$K$749,$L210,'[1]SIIF 30 de Abril de 2023'!$L$4:$L$749,$M210,'[1]SIIF 30 de Abril de 2023'!$M$4:$M$749,$N210,'[1]SIIF 30 de Abril de 2023'!$N$4:$N$749,$O210)/1000000)</f>
        <v>1385.5</v>
      </c>
      <c r="AF210" s="323">
        <f>AD210-AE210</f>
        <v>21137.692999999999</v>
      </c>
      <c r="AG210" s="323">
        <f>+SUMIFS('[1]SIIF 30 de Abril de 2023'!$W$4:$W$749,'[1]SIIF 30 de Abril de 2023'!$A$4:$A$749,$B210,'[1]SIIF 30 de Abril de 2023'!$B$4:$B$749,$C210,'[1]SIIF 30 de Abril de 2023'!$C$4:$C$749,$D210,'[1]SIIF 30 de Abril de 2023'!$D$4:$D$749,$E210,'[1]SIIF 30 de Abril de 2023'!$E$4:$E$749,$F210,'[1]SIIF 30 de Abril de 2023'!$F$4:$F$749,$G210,'[1]SIIF 30 de Abril de 2023'!$G$4:$G$749,$H210,'[1]SIIF 30 de Abril de 2023'!$H$4:$H$749,$I210,'[1]SIIF 30 de Abril de 2023'!$I$4:$I$749,$J210,'[1]SIIF 30 de Abril de 2023'!$J$4:$J$749,$K210,'[1]SIIF 30 de Abril de 2023'!$K$4:$K$749,$L210,'[1]SIIF 30 de Abril de 2023'!$L$4:$L$749,$M210,'[1]SIIF 30 de Abril de 2023'!$M$4:$M$749,$N210,'[1]SIIF 30 de Abril de 2023'!$N$4:$N$749,$O210)/1000000</f>
        <v>5163.7959799999999</v>
      </c>
      <c r="AH210" s="177">
        <f t="shared" si="101"/>
        <v>0.22926571645503371</v>
      </c>
      <c r="AI210" s="210"/>
      <c r="AJ210" s="176">
        <f>+SUMIFS('[1]Cierre Mes Anterior'!$W$4:$W$773,'[1]Cierre Mes Anterior'!$A$4:$A$773,$B210,'[1]Cierre Mes Anterior'!$B$4:$B$773,$C210,'[1]Cierre Mes Anterior'!$C$4:$C$773,$D210,'[1]Cierre Mes Anterior'!$D$4:$D$773,$E210,'[1]Cierre Mes Anterior'!$E$4:$E$773,$F210,'[1]Cierre Mes Anterior'!$F$4:$F$773,$G210,'[1]Cierre Mes Anterior'!$G$4:$G$773,$H210,'[1]Cierre Mes Anterior'!$H$4:$H$773,$I210,'[1]Cierre Mes Anterior'!$I$4:$I$773,$J210,'[1]Cierre Mes Anterior'!$J$4:$J$773,$K210,'[1]Cierre Mes Anterior'!$K$4:$K$773,$L210,'[1]Cierre Mes Anterior'!$L$4:$L$773,$M210,'[1]Cierre Mes Anterior'!$M$4:$M$773,$N210,'[1]Cierre Mes Anterior'!$N$4:$N$773,$O210)/1000000</f>
        <v>19366.130119000001</v>
      </c>
      <c r="AK210" s="176">
        <f>+AG210-AJ210</f>
        <v>-14202.334139000002</v>
      </c>
      <c r="AL210" s="278" t="e">
        <f>HLOOKUP((HLOOKUP($W$1,#REF!,1,FALSE)),#REF!,#REF!,FALSE)</f>
        <v>#REF!</v>
      </c>
      <c r="AM210" s="323">
        <f>+SUMIFS('[1]SIIF 30 de Abril de 2023'!$X$4:$X$749,'[1]SIIF 30 de Abril de 2023'!$A$4:$A$749,$B210,'[1]SIIF 30 de Abril de 2023'!$B$4:$B$749,$C210,'[1]SIIF 30 de Abril de 2023'!$C$4:$C$749,$D210,'[1]SIIF 30 de Abril de 2023'!$D$4:$D$749,$E210,'[1]SIIF 30 de Abril de 2023'!$E$4:$E$749,$F210,'[1]SIIF 30 de Abril de 2023'!$F$4:$F$749,$G210,'[1]SIIF 30 de Abril de 2023'!$G$4:$G$749,$H210,'[1]SIIF 30 de Abril de 2023'!$H$4:$H$749,$I210,'[1]SIIF 30 de Abril de 2023'!$I$4:$I$749,$J210,'[1]SIIF 30 de Abril de 2023'!$J$4:$J$749,$K210,'[1]SIIF 30 de Abril de 2023'!$K$4:$K$749,$L210,'[1]SIIF 30 de Abril de 2023'!$L$4:$L$749,$M210,'[1]SIIF 30 de Abril de 2023'!$M$4:$M$749,$N210,'[1]SIIF 30 de Abril de 2023'!$N$4:$N$749,$O210)/1000000</f>
        <v>5163.7959799999999</v>
      </c>
      <c r="AN210" s="177">
        <f t="shared" si="102"/>
        <v>0.22926571645503371</v>
      </c>
    </row>
    <row r="211" spans="1:40" ht="21" customHeight="1">
      <c r="B211" s="1" t="s">
        <v>169</v>
      </c>
      <c r="C211" s="1" t="s">
        <v>170</v>
      </c>
      <c r="D211" s="1" t="s">
        <v>142</v>
      </c>
      <c r="E211" s="1" t="s">
        <v>143</v>
      </c>
      <c r="F211" s="1">
        <v>2</v>
      </c>
      <c r="G211" s="1" t="s">
        <v>142</v>
      </c>
      <c r="H211" s="1" t="s">
        <v>142</v>
      </c>
      <c r="I211" s="1" t="s">
        <v>142</v>
      </c>
      <c r="J211" s="1" t="s">
        <v>142</v>
      </c>
      <c r="K211" s="1" t="s">
        <v>142</v>
      </c>
      <c r="L211" s="1" t="s">
        <v>142</v>
      </c>
      <c r="M211" s="1" t="s">
        <v>142</v>
      </c>
      <c r="N211" s="1" t="s">
        <v>142</v>
      </c>
      <c r="O211" s="1" t="s">
        <v>142</v>
      </c>
      <c r="T211" s="274" t="s">
        <v>146</v>
      </c>
      <c r="U211" s="421"/>
      <c r="V211" s="174" t="s">
        <v>146</v>
      </c>
      <c r="W211" s="323">
        <f>(+SUMIFS('[1]SIIF 30 de Abril de 2023'!$P$4:$P$749,'[1]SIIF 30 de Abril de 2023'!$A$4:$A$749,$B211,'[1]SIIF 30 de Abril de 2023'!$B$4:$B$749,$C211,'[1]SIIF 30 de Abril de 2023'!$C$4:$C$749,$D211,'[1]SIIF 30 de Abril de 2023'!$D$4:$D$749,$E211,'[1]SIIF 30 de Abril de 2023'!$E$4:$E$749,$F211,'[1]SIIF 30 de Abril de 2023'!$F$4:$F$749,$G211,'[1]SIIF 30 de Abril de 2023'!$G$4:$G$749,$H211,'[1]SIIF 30 de Abril de 2023'!$H$4:$H$749,$I211,'[1]SIIF 30 de Abril de 2023'!$I$4:$I$749,$J211,'[1]SIIF 30 de Abril de 2023'!$J$4:$J$749,$K211,'[1]SIIF 30 de Abril de 2023'!$K$4:$K$749,$L211,'[1]SIIF 30 de Abril de 2023'!$L$4:$L$749,$M211,'[1]SIIF 30 de Abril de 2023'!$M$4:$M$749,$N211,'[1]SIIF 30 de Abril de 2023'!$N$4:$N$749,$O211)/1000000)</f>
        <v>3714</v>
      </c>
      <c r="X211" s="273"/>
      <c r="Y211" s="323">
        <f>(+SUMIFS('[1]SIIF 30 de Abril de 2023'!$R$4:$R$749,'[1]SIIF 30 de Abril de 2023'!$A$4:$A$749,$B211,'[1]SIIF 30 de Abril de 2023'!$B$4:$B$749,$C211,'[1]SIIF 30 de Abril de 2023'!$C$4:$C$749,$D211,'[1]SIIF 30 de Abril de 2023'!$D$4:$D$749,$E211,'[1]SIIF 30 de Abril de 2023'!$E$4:$E$749,$F211,'[1]SIIF 30 de Abril de 2023'!$F$4:$F$749,$G211,'[1]SIIF 30 de Abril de 2023'!$G$4:$G$749,$H211,'[1]SIIF 30 de Abril de 2023'!$H$4:$H$749,$I211,'[1]SIIF 30 de Abril de 2023'!$I$4:$I$749,$J211,'[1]SIIF 30 de Abril de 2023'!$J$4:$J$749,$K211,'[1]SIIF 30 de Abril de 2023'!$K$4:$K$749,$L211,'[1]SIIF 30 de Abril de 2023'!$L$4:$L$749,$M211,'[1]SIIF 30 de Abril de 2023'!$M$4:$M$749,$N211,'[1]SIIF 30 de Abril de 2023'!$N$4:$N$749,$O211)/1000000)</f>
        <v>0</v>
      </c>
      <c r="Z211" s="273"/>
      <c r="AA211" s="323">
        <f>(+SUMIFS('[1]SIIF 30 de Abril de 2023'!$Q$4:$Q$749,'[1]SIIF 30 de Abril de 2023'!$A$4:$A$749,$B211,'[1]SIIF 30 de Abril de 2023'!$B$4:$B$749,$C211,'[1]SIIF 30 de Abril de 2023'!$C$4:$C$749,$D211,'[1]SIIF 30 de Abril de 2023'!$D$4:$D$749,$E211,'[1]SIIF 30 de Abril de 2023'!$E$4:$E$749,$F211,'[1]SIIF 30 de Abril de 2023'!$F$4:$F$749,$G211,'[1]SIIF 30 de Abril de 2023'!$G$4:$G$749,$H211,'[1]SIIF 30 de Abril de 2023'!$H$4:$H$749,$I211,'[1]SIIF 30 de Abril de 2023'!$I$4:$I$749,$J211,'[1]SIIF 30 de Abril de 2023'!$J$4:$J$749,$K211,'[1]SIIF 30 de Abril de 2023'!$K$4:$K$749,$L211,'[1]SIIF 30 de Abril de 2023'!$L$4:$L$749,$M211,'[1]SIIF 30 de Abril de 2023'!$M$4:$M$749,$N211,'[1]SIIF 30 de Abril de 2023'!$N$4:$N$749,$O211)/1000000)</f>
        <v>0</v>
      </c>
      <c r="AB211" s="273"/>
      <c r="AC211" s="273"/>
      <c r="AD211" s="323">
        <f>W211-Y211+AA211</f>
        <v>3714</v>
      </c>
      <c r="AE211" s="323">
        <f>(+SUMIFS('[1]SIIF 30 de Abril de 2023'!$T$4:$T$749,'[1]SIIF 30 de Abril de 2023'!$A$4:$A$749,$B211,'[1]SIIF 30 de Abril de 2023'!$B$4:$B$749,$C211,'[1]SIIF 30 de Abril de 2023'!$C$4:$C$749,$D211,'[1]SIIF 30 de Abril de 2023'!$D$4:$D$749,$E211,'[1]SIIF 30 de Abril de 2023'!$E$4:$E$749,$F211,'[1]SIIF 30 de Abril de 2023'!$F$4:$F$749,$G211,'[1]SIIF 30 de Abril de 2023'!$G$4:$G$749,$H211,'[1]SIIF 30 de Abril de 2023'!$H$4:$H$749,$I211,'[1]SIIF 30 de Abril de 2023'!$I$4:$I$749,$J211,'[1]SIIF 30 de Abril de 2023'!$J$4:$J$749,$K211,'[1]SIIF 30 de Abril de 2023'!$K$4:$K$749,$L211,'[1]SIIF 30 de Abril de 2023'!$L$4:$L$749,$M211,'[1]SIIF 30 de Abril de 2023'!$M$4:$M$749,$N211,'[1]SIIF 30 de Abril de 2023'!$N$4:$N$749,$O211)/1000000)</f>
        <v>0</v>
      </c>
      <c r="AF211" s="323">
        <f>AD211-AE211</f>
        <v>3714</v>
      </c>
      <c r="AG211" s="323">
        <f>+SUMIFS('[1]SIIF 30 de Abril de 2023'!$W$4:$W$749,'[1]SIIF 30 de Abril de 2023'!$A$4:$A$749,$B211,'[1]SIIF 30 de Abril de 2023'!$B$4:$B$749,$C211,'[1]SIIF 30 de Abril de 2023'!$C$4:$C$749,$D211,'[1]SIIF 30 de Abril de 2023'!$D$4:$D$749,$E211,'[1]SIIF 30 de Abril de 2023'!$E$4:$E$749,$F211,'[1]SIIF 30 de Abril de 2023'!$F$4:$F$749,$G211,'[1]SIIF 30 de Abril de 2023'!$G$4:$G$749,$H211,'[1]SIIF 30 de Abril de 2023'!$H$4:$H$749,$I211,'[1]SIIF 30 de Abril de 2023'!$I$4:$I$749,$J211,'[1]SIIF 30 de Abril de 2023'!$J$4:$J$749,$K211,'[1]SIIF 30 de Abril de 2023'!$K$4:$K$749,$L211,'[1]SIIF 30 de Abril de 2023'!$L$4:$L$749,$M211,'[1]SIIF 30 de Abril de 2023'!$M$4:$M$749,$N211,'[1]SIIF 30 de Abril de 2023'!$N$4:$N$749,$O211)/1000000</f>
        <v>1213.1612966</v>
      </c>
      <c r="AH211" s="177">
        <f t="shared" si="101"/>
        <v>0.32664547565966612</v>
      </c>
      <c r="AI211" s="210"/>
      <c r="AJ211" s="176">
        <f>+SUMIFS('[1]Cierre Mes Anterior'!$W$4:$W$773,'[1]Cierre Mes Anterior'!$A$4:$A$773,$B211,'[1]Cierre Mes Anterior'!$B$4:$B$773,$C211,'[1]Cierre Mes Anterior'!$C$4:$C$773,$D211,'[1]Cierre Mes Anterior'!$D$4:$D$773,$E211,'[1]Cierre Mes Anterior'!$E$4:$E$773,$F211,'[1]Cierre Mes Anterior'!$F$4:$F$773,$G211,'[1]Cierre Mes Anterior'!$G$4:$G$773,$H211,'[1]Cierre Mes Anterior'!$H$4:$H$773,$I211,'[1]Cierre Mes Anterior'!$I$4:$I$773,$J211,'[1]Cierre Mes Anterior'!$J$4:$J$773,$K211,'[1]Cierre Mes Anterior'!$K$4:$K$773,$L211,'[1]Cierre Mes Anterior'!$L$4:$L$773,$M211,'[1]Cierre Mes Anterior'!$M$4:$M$773,$N211,'[1]Cierre Mes Anterior'!$N$4:$N$773,$O211)/1000000</f>
        <v>3030.3074540900002</v>
      </c>
      <c r="AK211" s="176">
        <f>+AG211-AJ211</f>
        <v>-1817.1461574900002</v>
      </c>
      <c r="AL211" s="278" t="e">
        <f>HLOOKUP((HLOOKUP($W$1,#REF!,1,FALSE)),#REF!,#REF!,FALSE)</f>
        <v>#REF!</v>
      </c>
      <c r="AM211" s="323">
        <f>+SUMIFS('[1]SIIF 30 de Abril de 2023'!$X$4:$X$749,'[1]SIIF 30 de Abril de 2023'!$A$4:$A$749,$B211,'[1]SIIF 30 de Abril de 2023'!$B$4:$B$749,$C211,'[1]SIIF 30 de Abril de 2023'!$C$4:$C$749,$D211,'[1]SIIF 30 de Abril de 2023'!$D$4:$D$749,$E211,'[1]SIIF 30 de Abril de 2023'!$E$4:$E$749,$F211,'[1]SIIF 30 de Abril de 2023'!$F$4:$F$749,$G211,'[1]SIIF 30 de Abril de 2023'!$G$4:$G$749,$H211,'[1]SIIF 30 de Abril de 2023'!$H$4:$H$749,$I211,'[1]SIIF 30 de Abril de 2023'!$I$4:$I$749,$J211,'[1]SIIF 30 de Abril de 2023'!$J$4:$J$749,$K211,'[1]SIIF 30 de Abril de 2023'!$K$4:$K$749,$L211,'[1]SIIF 30 de Abril de 2023'!$L$4:$L$749,$M211,'[1]SIIF 30 de Abril de 2023'!$M$4:$M$749,$N211,'[1]SIIF 30 de Abril de 2023'!$N$4:$N$749,$O211)/1000000</f>
        <v>461.63893870999999</v>
      </c>
      <c r="AN211" s="177">
        <f t="shared" si="102"/>
        <v>0.12429696788099084</v>
      </c>
    </row>
    <row r="212" spans="1:40" ht="20.25" customHeight="1">
      <c r="B212" s="1" t="s">
        <v>169</v>
      </c>
      <c r="C212" s="1" t="s">
        <v>170</v>
      </c>
      <c r="D212" s="1" t="s">
        <v>142</v>
      </c>
      <c r="E212" s="1" t="s">
        <v>143</v>
      </c>
      <c r="F212" s="1">
        <v>3</v>
      </c>
      <c r="G212" s="1" t="s">
        <v>142</v>
      </c>
      <c r="H212" s="1" t="s">
        <v>142</v>
      </c>
      <c r="I212" s="1" t="s">
        <v>142</v>
      </c>
      <c r="J212" s="1" t="s">
        <v>142</v>
      </c>
      <c r="K212" s="1" t="s">
        <v>142</v>
      </c>
      <c r="L212" s="1" t="s">
        <v>142</v>
      </c>
      <c r="M212" s="1" t="s">
        <v>142</v>
      </c>
      <c r="N212" s="1" t="s">
        <v>142</v>
      </c>
      <c r="O212" s="1" t="s">
        <v>142</v>
      </c>
      <c r="T212" s="274" t="s">
        <v>147</v>
      </c>
      <c r="U212" s="421"/>
      <c r="V212" s="174" t="s">
        <v>147</v>
      </c>
      <c r="W212" s="323">
        <f>(+SUMIFS('[1]SIIF 30 de Abril de 2023'!$P$4:$P$749,'[1]SIIF 30 de Abril de 2023'!$A$4:$A$749,$B212,'[1]SIIF 30 de Abril de 2023'!$B$4:$B$749,$C212,'[1]SIIF 30 de Abril de 2023'!$C$4:$C$749,$D212,'[1]SIIF 30 de Abril de 2023'!$D$4:$D$749,$E212,'[1]SIIF 30 de Abril de 2023'!$E$4:$E$749,$F212,'[1]SIIF 30 de Abril de 2023'!$F$4:$F$749,$G212,'[1]SIIF 30 de Abril de 2023'!$G$4:$G$749,$H212,'[1]SIIF 30 de Abril de 2023'!$H$4:$H$749,$I212,'[1]SIIF 30 de Abril de 2023'!$I$4:$I$749,$J212,'[1]SIIF 30 de Abril de 2023'!$J$4:$J$749,$K212,'[1]SIIF 30 de Abril de 2023'!$K$4:$K$749,$L212,'[1]SIIF 30 de Abril de 2023'!$L$4:$L$749,$M212,'[1]SIIF 30 de Abril de 2023'!$M$4:$M$749,$N212,'[1]SIIF 30 de Abril de 2023'!$N$4:$N$749,$O212)/1000000)</f>
        <v>2542.760949</v>
      </c>
      <c r="X212" s="273"/>
      <c r="Y212" s="323">
        <f>(+SUMIFS('[1]SIIF 30 de Abril de 2023'!$R$4:$R$749,'[1]SIIF 30 de Abril de 2023'!$A$4:$A$749,$B212,'[1]SIIF 30 de Abril de 2023'!$B$4:$B$749,$C212,'[1]SIIF 30 de Abril de 2023'!$C$4:$C$749,$D212,'[1]SIIF 30 de Abril de 2023'!$D$4:$D$749,$E212,'[1]SIIF 30 de Abril de 2023'!$E$4:$E$749,$F212,'[1]SIIF 30 de Abril de 2023'!$F$4:$F$749,$G212,'[1]SIIF 30 de Abril de 2023'!$G$4:$G$749,$H212,'[1]SIIF 30 de Abril de 2023'!$H$4:$H$749,$I212,'[1]SIIF 30 de Abril de 2023'!$I$4:$I$749,$J212,'[1]SIIF 30 de Abril de 2023'!$J$4:$J$749,$K212,'[1]SIIF 30 de Abril de 2023'!$K$4:$K$749,$L212,'[1]SIIF 30 de Abril de 2023'!$L$4:$L$749,$M212,'[1]SIIF 30 de Abril de 2023'!$M$4:$M$749,$N212,'[1]SIIF 30 de Abril de 2023'!$N$4:$N$749,$O212)/1000000)</f>
        <v>0</v>
      </c>
      <c r="Z212" s="286"/>
      <c r="AA212" s="323">
        <f>(+SUMIFS('[1]SIIF 30 de Abril de 2023'!$Q$4:$Q$749,'[1]SIIF 30 de Abril de 2023'!$A$4:$A$749,$B212,'[1]SIIF 30 de Abril de 2023'!$B$4:$B$749,$C212,'[1]SIIF 30 de Abril de 2023'!$C$4:$C$749,$D212,'[1]SIIF 30 de Abril de 2023'!$D$4:$D$749,$E212,'[1]SIIF 30 de Abril de 2023'!$E$4:$E$749,$F212,'[1]SIIF 30 de Abril de 2023'!$F$4:$F$749,$G212,'[1]SIIF 30 de Abril de 2023'!$G$4:$G$749,$H212,'[1]SIIF 30 de Abril de 2023'!$H$4:$H$749,$I212,'[1]SIIF 30 de Abril de 2023'!$I$4:$I$749,$J212,'[1]SIIF 30 de Abril de 2023'!$J$4:$J$749,$K212,'[1]SIIF 30 de Abril de 2023'!$K$4:$K$749,$L212,'[1]SIIF 30 de Abril de 2023'!$L$4:$L$749,$M212,'[1]SIIF 30 de Abril de 2023'!$M$4:$M$749,$N212,'[1]SIIF 30 de Abril de 2023'!$N$4:$N$749,$O212)/1000000)</f>
        <v>0</v>
      </c>
      <c r="AB212" s="273"/>
      <c r="AC212" s="273"/>
      <c r="AD212" s="323">
        <f>W212-Y212+AA212</f>
        <v>2542.760949</v>
      </c>
      <c r="AE212" s="323">
        <f>(+SUMIFS('[1]SIIF 30 de Abril de 2023'!$T$4:$T$749,'[1]SIIF 30 de Abril de 2023'!$A$4:$A$749,$B212,'[1]SIIF 30 de Abril de 2023'!$B$4:$B$749,$C212,'[1]SIIF 30 de Abril de 2023'!$C$4:$C$749,$D212,'[1]SIIF 30 de Abril de 2023'!$D$4:$D$749,$E212,'[1]SIIF 30 de Abril de 2023'!$E$4:$E$749,$F212,'[1]SIIF 30 de Abril de 2023'!$F$4:$F$749,$G212,'[1]SIIF 30 de Abril de 2023'!$G$4:$G$749,$H212,'[1]SIIF 30 de Abril de 2023'!$H$4:$H$749,$I212,'[1]SIIF 30 de Abril de 2023'!$I$4:$I$749,$J212,'[1]SIIF 30 de Abril de 2023'!$J$4:$J$749,$K212,'[1]SIIF 30 de Abril de 2023'!$K$4:$K$749,$L212,'[1]SIIF 30 de Abril de 2023'!$L$4:$L$749,$M212,'[1]SIIF 30 de Abril de 2023'!$M$4:$M$749,$N212,'[1]SIIF 30 de Abril de 2023'!$N$4:$N$749,$O212)/1000000)</f>
        <v>0</v>
      </c>
      <c r="AF212" s="323">
        <f>AD212-AE212</f>
        <v>2542.760949</v>
      </c>
      <c r="AG212" s="323">
        <f>+SUMIFS('[1]SIIF 30 de Abril de 2023'!$W$4:$W$749,'[1]SIIF 30 de Abril de 2023'!$A$4:$A$749,$B212,'[1]SIIF 30 de Abril de 2023'!$B$4:$B$749,$C212,'[1]SIIF 30 de Abril de 2023'!$C$4:$C$749,$D212,'[1]SIIF 30 de Abril de 2023'!$D$4:$D$749,$E212,'[1]SIIF 30 de Abril de 2023'!$E$4:$E$749,$F212,'[1]SIIF 30 de Abril de 2023'!$F$4:$F$749,$G212,'[1]SIIF 30 de Abril de 2023'!$G$4:$G$749,$H212,'[1]SIIF 30 de Abril de 2023'!$H$4:$H$749,$I212,'[1]SIIF 30 de Abril de 2023'!$I$4:$I$749,$J212,'[1]SIIF 30 de Abril de 2023'!$J$4:$J$749,$K212,'[1]SIIF 30 de Abril de 2023'!$K$4:$K$749,$L212,'[1]SIIF 30 de Abril de 2023'!$L$4:$L$749,$M212,'[1]SIIF 30 de Abril de 2023'!$M$4:$M$749,$N212,'[1]SIIF 30 de Abril de 2023'!$N$4:$N$749,$O212)/1000000</f>
        <v>23.914946</v>
      </c>
      <c r="AH212" s="177">
        <f t="shared" si="101"/>
        <v>9.4051098312663284E-3</v>
      </c>
      <c r="AI212" s="210"/>
      <c r="AJ212" s="176">
        <f>+SUMIFS('[1]Cierre Mes Anterior'!$W$4:$W$773,'[1]Cierre Mes Anterior'!$A$4:$A$773,$B212,'[1]Cierre Mes Anterior'!$B$4:$B$773,$C212,'[1]Cierre Mes Anterior'!$C$4:$C$773,$D212,'[1]Cierre Mes Anterior'!$D$4:$D$773,$E212,'[1]Cierre Mes Anterior'!$E$4:$E$773,$F212,'[1]Cierre Mes Anterior'!$F$4:$F$773,$G212,'[1]Cierre Mes Anterior'!$G$4:$G$773,$H212,'[1]Cierre Mes Anterior'!$H$4:$H$773,$I212,'[1]Cierre Mes Anterior'!$I$4:$I$773,$J212,'[1]Cierre Mes Anterior'!$J$4:$J$773,$K212,'[1]Cierre Mes Anterior'!$K$4:$K$773,$L212,'[1]Cierre Mes Anterior'!$L$4:$L$773,$M212,'[1]Cierre Mes Anterior'!$M$4:$M$773,$N212,'[1]Cierre Mes Anterior'!$N$4:$N$773,$O212)/1000000</f>
        <v>1845.9790157</v>
      </c>
      <c r="AK212" s="176">
        <f>+AG212-AJ212</f>
        <v>-1822.0640696999999</v>
      </c>
      <c r="AL212" s="278" t="e">
        <f>HLOOKUP((HLOOKUP($W$1,#REF!,1,FALSE)),#REF!,#REF!,FALSE)</f>
        <v>#REF!</v>
      </c>
      <c r="AM212" s="323">
        <f>+SUMIFS('[1]SIIF 30 de Abril de 2023'!$X$4:$X$749,'[1]SIIF 30 de Abril de 2023'!$A$4:$A$749,$B212,'[1]SIIF 30 de Abril de 2023'!$B$4:$B$749,$C212,'[1]SIIF 30 de Abril de 2023'!$C$4:$C$749,$D212,'[1]SIIF 30 de Abril de 2023'!$D$4:$D$749,$E212,'[1]SIIF 30 de Abril de 2023'!$E$4:$E$749,$F212,'[1]SIIF 30 de Abril de 2023'!$F$4:$F$749,$G212,'[1]SIIF 30 de Abril de 2023'!$G$4:$G$749,$H212,'[1]SIIF 30 de Abril de 2023'!$H$4:$H$749,$I212,'[1]SIIF 30 de Abril de 2023'!$I$4:$I$749,$J212,'[1]SIIF 30 de Abril de 2023'!$J$4:$J$749,$K212,'[1]SIIF 30 de Abril de 2023'!$K$4:$K$749,$L212,'[1]SIIF 30 de Abril de 2023'!$L$4:$L$749,$M212,'[1]SIIF 30 de Abril de 2023'!$M$4:$M$749,$N212,'[1]SIIF 30 de Abril de 2023'!$N$4:$N$749,$O212)/1000000</f>
        <v>23.914946</v>
      </c>
      <c r="AN212" s="177">
        <f t="shared" si="102"/>
        <v>9.4051098312663284E-3</v>
      </c>
    </row>
    <row r="213" spans="1:40" ht="19.5" hidden="1" customHeight="1">
      <c r="B213" s="1" t="s">
        <v>169</v>
      </c>
      <c r="C213" s="1" t="s">
        <v>170</v>
      </c>
      <c r="D213" s="1" t="s">
        <v>142</v>
      </c>
      <c r="E213" s="1" t="s">
        <v>143</v>
      </c>
      <c r="F213" s="1">
        <v>5</v>
      </c>
      <c r="G213" s="1" t="s">
        <v>142</v>
      </c>
      <c r="H213" s="1" t="s">
        <v>142</v>
      </c>
      <c r="I213" s="1" t="s">
        <v>142</v>
      </c>
      <c r="J213" s="1" t="s">
        <v>142</v>
      </c>
      <c r="K213" s="1" t="s">
        <v>142</v>
      </c>
      <c r="L213" s="1" t="s">
        <v>142</v>
      </c>
      <c r="M213" s="1" t="s">
        <v>142</v>
      </c>
      <c r="N213" s="1" t="s">
        <v>142</v>
      </c>
      <c r="O213" s="1" t="s">
        <v>142</v>
      </c>
      <c r="T213" s="274" t="s">
        <v>329</v>
      </c>
      <c r="U213" s="421"/>
      <c r="V213" s="174" t="s">
        <v>329</v>
      </c>
      <c r="W213" s="323">
        <f>(+SUMIFS('[1]SIIF 30 de Abril de 2023'!$P$4:$P$749,'[1]SIIF 30 de Abril de 2023'!$A$4:$A$749,$B213,'[1]SIIF 30 de Abril de 2023'!$B$4:$B$749,$C213,'[1]SIIF 30 de Abril de 2023'!$C$4:$C$749,$D213,'[1]SIIF 30 de Abril de 2023'!$D$4:$D$749,$E213,'[1]SIIF 30 de Abril de 2023'!$E$4:$E$749,$F213,'[1]SIIF 30 de Abril de 2023'!$F$4:$F$749,$G213,'[1]SIIF 30 de Abril de 2023'!$G$4:$G$749,$H213,'[1]SIIF 30 de Abril de 2023'!$H$4:$H$749,$I213,'[1]SIIF 30 de Abril de 2023'!$I$4:$I$749,$J213,'[1]SIIF 30 de Abril de 2023'!$J$4:$J$749,$K213,'[1]SIIF 30 de Abril de 2023'!$K$4:$K$749,$L213,'[1]SIIF 30 de Abril de 2023'!$L$4:$L$749,$M213,'[1]SIIF 30 de Abril de 2023'!$M$4:$M$749,$N213,'[1]SIIF 30 de Abril de 2023'!$N$4:$N$749,$O213)/1000000)</f>
        <v>0</v>
      </c>
      <c r="X213" s="273">
        <v>0</v>
      </c>
      <c r="Y213" s="323">
        <f>(+SUMIFS('[1]SIIF 30 de Abril de 2023'!$R$4:$R$749,'[1]SIIF 30 de Abril de 2023'!$A$4:$A$749,$B213,'[1]SIIF 30 de Abril de 2023'!$B$4:$B$749,$C213,'[1]SIIF 30 de Abril de 2023'!$C$4:$C$749,$D213,'[1]SIIF 30 de Abril de 2023'!$D$4:$D$749,$E213,'[1]SIIF 30 de Abril de 2023'!$E$4:$E$749,$F213,'[1]SIIF 30 de Abril de 2023'!$F$4:$F$749,$G213,'[1]SIIF 30 de Abril de 2023'!$G$4:$G$749,$H213,'[1]SIIF 30 de Abril de 2023'!$H$4:$H$749,$I213,'[1]SIIF 30 de Abril de 2023'!$I$4:$I$749,$J213,'[1]SIIF 30 de Abril de 2023'!$J$4:$J$749,$K213,'[1]SIIF 30 de Abril de 2023'!$K$4:$K$749,$L213,'[1]SIIF 30 de Abril de 2023'!$L$4:$L$749,$M213,'[1]SIIF 30 de Abril de 2023'!$M$4:$M$749,$N213,'[1]SIIF 30 de Abril de 2023'!$N$4:$N$749,$O213)/1000000)</f>
        <v>0</v>
      </c>
      <c r="Z213" s="273"/>
      <c r="AA213" s="323">
        <f>(+SUMIFS('[1]SIIF 30 de Abril de 2023'!$Q$4:$Q$749,'[1]SIIF 30 de Abril de 2023'!$A$4:$A$749,$B213,'[1]SIIF 30 de Abril de 2023'!$B$4:$B$749,$C213,'[1]SIIF 30 de Abril de 2023'!$C$4:$C$749,$D213,'[1]SIIF 30 de Abril de 2023'!$D$4:$D$749,$E213,'[1]SIIF 30 de Abril de 2023'!$E$4:$E$749,$F213,'[1]SIIF 30 de Abril de 2023'!$F$4:$F$749,$G213,'[1]SIIF 30 de Abril de 2023'!$G$4:$G$749,$H213,'[1]SIIF 30 de Abril de 2023'!$H$4:$H$749,$I213,'[1]SIIF 30 de Abril de 2023'!$I$4:$I$749,$J213,'[1]SIIF 30 de Abril de 2023'!$J$4:$J$749,$K213,'[1]SIIF 30 de Abril de 2023'!$K$4:$K$749,$L213,'[1]SIIF 30 de Abril de 2023'!$L$4:$L$749,$M213,'[1]SIIF 30 de Abril de 2023'!$M$4:$M$749,$N213,'[1]SIIF 30 de Abril de 2023'!$N$4:$N$749,$O213)/1000000)</f>
        <v>0</v>
      </c>
      <c r="AB213" s="273"/>
      <c r="AC213" s="273"/>
      <c r="AD213" s="323">
        <f>W213-Y213+AA213</f>
        <v>0</v>
      </c>
      <c r="AE213" s="323">
        <f>(+SUMIFS('[1]SIIF 30 de Abril de 2023'!$T$4:$T$749,'[1]SIIF 30 de Abril de 2023'!$A$4:$A$749,$B213,'[1]SIIF 30 de Abril de 2023'!$B$4:$B$749,$C213,'[1]SIIF 30 de Abril de 2023'!$C$4:$C$749,$D213,'[1]SIIF 30 de Abril de 2023'!$D$4:$D$749,$E213,'[1]SIIF 30 de Abril de 2023'!$E$4:$E$749,$F213,'[1]SIIF 30 de Abril de 2023'!$F$4:$F$749,$G213,'[1]SIIF 30 de Abril de 2023'!$G$4:$G$749,$H213,'[1]SIIF 30 de Abril de 2023'!$H$4:$H$749,$I213,'[1]SIIF 30 de Abril de 2023'!$I$4:$I$749,$J213,'[1]SIIF 30 de Abril de 2023'!$J$4:$J$749,$K213,'[1]SIIF 30 de Abril de 2023'!$K$4:$K$749,$L213,'[1]SIIF 30 de Abril de 2023'!$L$4:$L$749,$M213,'[1]SIIF 30 de Abril de 2023'!$M$4:$M$749,$N213,'[1]SIIF 30 de Abril de 2023'!$N$4:$N$749,$O213)/1000000)</f>
        <v>0</v>
      </c>
      <c r="AF213" s="332">
        <f>AD213-AE213</f>
        <v>0</v>
      </c>
      <c r="AG213" s="323">
        <f>+SUMIFS('[1]SIIF 30 de Abril de 2023'!$W$4:$W$749,'[1]SIIF 30 de Abril de 2023'!$A$4:$A$749,$B213,'[1]SIIF 30 de Abril de 2023'!$B$4:$B$749,$C213,'[1]SIIF 30 de Abril de 2023'!$C$4:$C$749,$D213,'[1]SIIF 30 de Abril de 2023'!$D$4:$D$749,$E213,'[1]SIIF 30 de Abril de 2023'!$E$4:$E$749,$F213,'[1]SIIF 30 de Abril de 2023'!$F$4:$F$749,$G213,'[1]SIIF 30 de Abril de 2023'!$G$4:$G$749,$H213,'[1]SIIF 30 de Abril de 2023'!$H$4:$H$749,$I213,'[1]SIIF 30 de Abril de 2023'!$I$4:$I$749,$J213,'[1]SIIF 30 de Abril de 2023'!$J$4:$J$749,$K213,'[1]SIIF 30 de Abril de 2023'!$K$4:$K$749,$L213,'[1]SIIF 30 de Abril de 2023'!$L$4:$L$749,$M213,'[1]SIIF 30 de Abril de 2023'!$M$4:$M$749,$N213,'[1]SIIF 30 de Abril de 2023'!$N$4:$N$749,$O213)/1000000</f>
        <v>0</v>
      </c>
      <c r="AH213" s="177" t="e">
        <f t="shared" si="101"/>
        <v>#DIV/0!</v>
      </c>
      <c r="AI213" s="210"/>
      <c r="AJ213" s="210"/>
      <c r="AK213" s="210"/>
      <c r="AL213" s="278" t="e">
        <f>HLOOKUP((HLOOKUP($W$1,#REF!,1,FALSE)),#REF!,#REF!,FALSE)</f>
        <v>#REF!</v>
      </c>
      <c r="AM213" s="323">
        <f>+SUMIFS('[1]SIIF 30 de Abril de 2023'!$X$4:$X$749,'[1]SIIF 30 de Abril de 2023'!$A$4:$A$749,$B213,'[1]SIIF 30 de Abril de 2023'!$B$4:$B$749,$C213,'[1]SIIF 30 de Abril de 2023'!$C$4:$C$749,$D213,'[1]SIIF 30 de Abril de 2023'!$D$4:$D$749,$E213,'[1]SIIF 30 de Abril de 2023'!$E$4:$E$749,$F213,'[1]SIIF 30 de Abril de 2023'!$F$4:$F$749,$G213,'[1]SIIF 30 de Abril de 2023'!$G$4:$G$749,$H213,'[1]SIIF 30 de Abril de 2023'!$H$4:$H$749,$I213,'[1]SIIF 30 de Abril de 2023'!$I$4:$I$749,$J213,'[1]SIIF 30 de Abril de 2023'!$J$4:$J$749,$K213,'[1]SIIF 30 de Abril de 2023'!$K$4:$K$749,$L213,'[1]SIIF 30 de Abril de 2023'!$L$4:$L$749,$M213,'[1]SIIF 30 de Abril de 2023'!$M$4:$M$749,$N213,'[1]SIIF 30 de Abril de 2023'!$N$4:$N$749,$O213)/1000000</f>
        <v>0</v>
      </c>
      <c r="AN213" s="177" t="e">
        <f t="shared" si="102"/>
        <v>#DIV/0!</v>
      </c>
    </row>
    <row r="214" spans="1:40" ht="35.25" customHeight="1">
      <c r="B214" s="1" t="s">
        <v>169</v>
      </c>
      <c r="C214" s="1" t="s">
        <v>170</v>
      </c>
      <c r="D214" s="1" t="s">
        <v>142</v>
      </c>
      <c r="E214" s="1" t="s">
        <v>143</v>
      </c>
      <c r="F214" s="1">
        <v>8</v>
      </c>
      <c r="G214" s="1" t="s">
        <v>142</v>
      </c>
      <c r="H214" s="1" t="s">
        <v>142</v>
      </c>
      <c r="I214" s="1" t="s">
        <v>142</v>
      </c>
      <c r="J214" s="1" t="s">
        <v>142</v>
      </c>
      <c r="K214" s="1" t="s">
        <v>142</v>
      </c>
      <c r="L214" s="1" t="s">
        <v>142</v>
      </c>
      <c r="M214" s="1" t="s">
        <v>142</v>
      </c>
      <c r="N214" s="1" t="s">
        <v>142</v>
      </c>
      <c r="O214" s="1" t="s">
        <v>142</v>
      </c>
      <c r="T214" s="174" t="s">
        <v>149</v>
      </c>
      <c r="U214" s="422"/>
      <c r="V214" s="174" t="s">
        <v>149</v>
      </c>
      <c r="W214" s="323">
        <f>(+SUMIFS('[1]SIIF 30 de Abril de 2023'!$P$4:$P$749,'[1]SIIF 30 de Abril de 2023'!$A$4:$A$749,$B214,'[1]SIIF 30 de Abril de 2023'!$B$4:$B$749,$C214,'[1]SIIF 30 de Abril de 2023'!$C$4:$C$749,$D214,'[1]SIIF 30 de Abril de 2023'!$D$4:$D$749,$E214,'[1]SIIF 30 de Abril de 2023'!$E$4:$E$749,$F214,'[1]SIIF 30 de Abril de 2023'!$F$4:$F$749,$G214,'[1]SIIF 30 de Abril de 2023'!$G$4:$G$749,$H214,'[1]SIIF 30 de Abril de 2023'!$H$4:$H$749,$I214,'[1]SIIF 30 de Abril de 2023'!$I$4:$I$749,$J214,'[1]SIIF 30 de Abril de 2023'!$J$4:$J$749,$K214,'[1]SIIF 30 de Abril de 2023'!$K$4:$K$749,$L214,'[1]SIIF 30 de Abril de 2023'!$L$4:$L$749,$M214,'[1]SIIF 30 de Abril de 2023'!$M$4:$M$749,$N214,'[1]SIIF 30 de Abril de 2023'!$N$4:$N$749,$O214)/1000000)</f>
        <v>175.3</v>
      </c>
      <c r="X214" s="273"/>
      <c r="Y214" s="323">
        <f>(+SUMIFS('[1]SIIF 30 de Abril de 2023'!$R$4:$R$749,'[1]SIIF 30 de Abril de 2023'!$A$4:$A$749,$B214,'[1]SIIF 30 de Abril de 2023'!$B$4:$B$749,$C214,'[1]SIIF 30 de Abril de 2023'!$C$4:$C$749,$D214,'[1]SIIF 30 de Abril de 2023'!$D$4:$D$749,$E214,'[1]SIIF 30 de Abril de 2023'!$E$4:$E$749,$F214,'[1]SIIF 30 de Abril de 2023'!$F$4:$F$749,$G214,'[1]SIIF 30 de Abril de 2023'!$G$4:$G$749,$H214,'[1]SIIF 30 de Abril de 2023'!$H$4:$H$749,$I214,'[1]SIIF 30 de Abril de 2023'!$I$4:$I$749,$J214,'[1]SIIF 30 de Abril de 2023'!$J$4:$J$749,$K214,'[1]SIIF 30 de Abril de 2023'!$K$4:$K$749,$L214,'[1]SIIF 30 de Abril de 2023'!$L$4:$L$749,$M214,'[1]SIIF 30 de Abril de 2023'!$M$4:$M$749,$N214,'[1]SIIF 30 de Abril de 2023'!$N$4:$N$749,$O214)/1000000)</f>
        <v>0</v>
      </c>
      <c r="Z214" s="273"/>
      <c r="AA214" s="323">
        <f>(+SUMIFS('[1]SIIF 30 de Abril de 2023'!$Q$4:$Q$749,'[1]SIIF 30 de Abril de 2023'!$A$4:$A$749,$B214,'[1]SIIF 30 de Abril de 2023'!$B$4:$B$749,$C214,'[1]SIIF 30 de Abril de 2023'!$C$4:$C$749,$D214,'[1]SIIF 30 de Abril de 2023'!$D$4:$D$749,$E214,'[1]SIIF 30 de Abril de 2023'!$E$4:$E$749,$F214,'[1]SIIF 30 de Abril de 2023'!$F$4:$F$749,$G214,'[1]SIIF 30 de Abril de 2023'!$G$4:$G$749,$H214,'[1]SIIF 30 de Abril de 2023'!$H$4:$H$749,$I214,'[1]SIIF 30 de Abril de 2023'!$I$4:$I$749,$J214,'[1]SIIF 30 de Abril de 2023'!$J$4:$J$749,$K214,'[1]SIIF 30 de Abril de 2023'!$K$4:$K$749,$L214,'[1]SIIF 30 de Abril de 2023'!$L$4:$L$749,$M214,'[1]SIIF 30 de Abril de 2023'!$M$4:$M$749,$N214,'[1]SIIF 30 de Abril de 2023'!$N$4:$N$749,$O214)/1000000)</f>
        <v>0</v>
      </c>
      <c r="AB214" s="273"/>
      <c r="AC214" s="273"/>
      <c r="AD214" s="323">
        <f>W214-Y214+AA214</f>
        <v>175.3</v>
      </c>
      <c r="AE214" s="323">
        <f>(+SUMIFS('[1]SIIF 30 de Abril de 2023'!$T$4:$T$749,'[1]SIIF 30 de Abril de 2023'!$A$4:$A$749,$B214,'[1]SIIF 30 de Abril de 2023'!$B$4:$B$749,$C214,'[1]SIIF 30 de Abril de 2023'!$C$4:$C$749,$D214,'[1]SIIF 30 de Abril de 2023'!$D$4:$D$749,$E214,'[1]SIIF 30 de Abril de 2023'!$E$4:$E$749,$F214,'[1]SIIF 30 de Abril de 2023'!$F$4:$F$749,$G214,'[1]SIIF 30 de Abril de 2023'!$G$4:$G$749,$H214,'[1]SIIF 30 de Abril de 2023'!$H$4:$H$749,$I214,'[1]SIIF 30 de Abril de 2023'!$I$4:$I$749,$J214,'[1]SIIF 30 de Abril de 2023'!$J$4:$J$749,$K214,'[1]SIIF 30 de Abril de 2023'!$K$4:$K$749,$L214,'[1]SIIF 30 de Abril de 2023'!$L$4:$L$749,$M214,'[1]SIIF 30 de Abril de 2023'!$M$4:$M$749,$N214,'[1]SIIF 30 de Abril de 2023'!$N$4:$N$749,$O214)/1000000)</f>
        <v>0</v>
      </c>
      <c r="AF214" s="323">
        <f>AD214-AE214</f>
        <v>175.3</v>
      </c>
      <c r="AG214" s="323">
        <f>+SUMIFS('[1]SIIF 30 de Abril de 2023'!$W$4:$W$749,'[1]SIIF 30 de Abril de 2023'!$A$4:$A$749,$B214,'[1]SIIF 30 de Abril de 2023'!$B$4:$B$749,$C214,'[1]SIIF 30 de Abril de 2023'!$C$4:$C$749,$D214,'[1]SIIF 30 de Abril de 2023'!$D$4:$D$749,$E214,'[1]SIIF 30 de Abril de 2023'!$E$4:$E$749,$F214,'[1]SIIF 30 de Abril de 2023'!$F$4:$F$749,$G214,'[1]SIIF 30 de Abril de 2023'!$G$4:$G$749,$H214,'[1]SIIF 30 de Abril de 2023'!$H$4:$H$749,$I214,'[1]SIIF 30 de Abril de 2023'!$I$4:$I$749,$J214,'[1]SIIF 30 de Abril de 2023'!$J$4:$J$749,$K214,'[1]SIIF 30 de Abril de 2023'!$K$4:$K$749,$L214,'[1]SIIF 30 de Abril de 2023'!$L$4:$L$749,$M214,'[1]SIIF 30 de Abril de 2023'!$M$4:$M$749,$N214,'[1]SIIF 30 de Abril de 2023'!$N$4:$N$749,$O214)/1000000</f>
        <v>0</v>
      </c>
      <c r="AH214" s="177">
        <f t="shared" si="101"/>
        <v>0</v>
      </c>
      <c r="AI214" s="210"/>
      <c r="AJ214" s="210"/>
      <c r="AK214" s="210"/>
      <c r="AL214" s="278" t="e">
        <f>HLOOKUP((HLOOKUP($W$1,#REF!,1,FALSE)),#REF!,#REF!,FALSE)</f>
        <v>#REF!</v>
      </c>
      <c r="AM214" s="323">
        <f>+SUMIFS('[1]SIIF 30 de Abril de 2023'!$X$4:$X$749,'[1]SIIF 30 de Abril de 2023'!$A$4:$A$749,$B214,'[1]SIIF 30 de Abril de 2023'!$B$4:$B$749,$C214,'[1]SIIF 30 de Abril de 2023'!$C$4:$C$749,$D214,'[1]SIIF 30 de Abril de 2023'!$D$4:$D$749,$E214,'[1]SIIF 30 de Abril de 2023'!$E$4:$E$749,$F214,'[1]SIIF 30 de Abril de 2023'!$F$4:$F$749,$G214,'[1]SIIF 30 de Abril de 2023'!$G$4:$G$749,$H214,'[1]SIIF 30 de Abril de 2023'!$H$4:$H$749,$I214,'[1]SIIF 30 de Abril de 2023'!$I$4:$I$749,$J214,'[1]SIIF 30 de Abril de 2023'!$J$4:$J$749,$K214,'[1]SIIF 30 de Abril de 2023'!$K$4:$K$749,$L214,'[1]SIIF 30 de Abril de 2023'!$L$4:$L$749,$M214,'[1]SIIF 30 de Abril de 2023'!$M$4:$M$749,$N214,'[1]SIIF 30 de Abril de 2023'!$N$4:$N$749,$O214)/1000000</f>
        <v>0</v>
      </c>
      <c r="AN214" s="177">
        <f t="shared" si="102"/>
        <v>0</v>
      </c>
    </row>
    <row r="215" spans="1:40" ht="27.75" customHeight="1">
      <c r="A215" s="180"/>
      <c r="B215" s="1" t="s">
        <v>169</v>
      </c>
      <c r="C215" s="1" t="s">
        <v>170</v>
      </c>
      <c r="D215" s="180" t="s">
        <v>142</v>
      </c>
      <c r="E215" s="180" t="s">
        <v>150</v>
      </c>
      <c r="F215" s="180" t="s">
        <v>142</v>
      </c>
      <c r="G215" s="180" t="s">
        <v>142</v>
      </c>
      <c r="H215" s="180" t="s">
        <v>142</v>
      </c>
      <c r="I215" s="180" t="s">
        <v>142</v>
      </c>
      <c r="J215" s="180" t="s">
        <v>142</v>
      </c>
      <c r="K215" s="180" t="s">
        <v>142</v>
      </c>
      <c r="L215" s="180" t="s">
        <v>142</v>
      </c>
      <c r="M215" s="180" t="s">
        <v>142</v>
      </c>
      <c r="N215" s="180" t="s">
        <v>142</v>
      </c>
      <c r="O215" s="180" t="s">
        <v>142</v>
      </c>
      <c r="P215" s="180"/>
      <c r="Q215" s="180"/>
      <c r="R215" s="180"/>
      <c r="S215" s="180"/>
      <c r="T215" s="181" t="s">
        <v>151</v>
      </c>
      <c r="U215" s="391"/>
      <c r="V215" s="181" t="s">
        <v>151</v>
      </c>
      <c r="W215" s="324">
        <f>SUM(W216:W217)</f>
        <v>4192.9200549999996</v>
      </c>
      <c r="X215" s="324">
        <f>SUM(X216:X217)</f>
        <v>0</v>
      </c>
      <c r="Y215" s="324">
        <f>SUM(Y216:Y217)</f>
        <v>0</v>
      </c>
      <c r="Z215" s="324"/>
      <c r="AA215" s="324">
        <f>SUM(AA216:AA217)</f>
        <v>0</v>
      </c>
      <c r="AB215" s="324">
        <f>SUM(AB216:AB217)</f>
        <v>0</v>
      </c>
      <c r="AC215" s="324"/>
      <c r="AD215" s="324">
        <f>SUM(AD216:AD217)</f>
        <v>4192.9200549999996</v>
      </c>
      <c r="AE215" s="324">
        <f>SUM(AE216:AE217)</f>
        <v>0</v>
      </c>
      <c r="AF215" s="324">
        <f>SUM(AF216:AF217)</f>
        <v>4192.9200549999996</v>
      </c>
      <c r="AG215" s="324">
        <f>SUM(AG216:AG217)</f>
        <v>0</v>
      </c>
      <c r="AH215" s="182">
        <f>+AG215/AD215</f>
        <v>0</v>
      </c>
      <c r="AI215" s="183">
        <f>+AG215/AF215</f>
        <v>0</v>
      </c>
      <c r="AJ215" s="184">
        <f>SUM(AJ216:AJ217)</f>
        <v>3142.35401</v>
      </c>
      <c r="AK215" s="184">
        <f>SUM(AK216:AK217)</f>
        <v>-3142.35401</v>
      </c>
      <c r="AL215" s="221" t="e">
        <f>HLOOKUP((HLOOKUP($W$1,#REF!,1,FALSE)),#REF!,#REF!,FALSE)</f>
        <v>#REF!</v>
      </c>
      <c r="AM215" s="324">
        <f>SUM(AM216:AM217)</f>
        <v>0</v>
      </c>
      <c r="AN215" s="182">
        <f t="shared" si="102"/>
        <v>0</v>
      </c>
    </row>
    <row r="216" spans="1:40" ht="21.75" hidden="1" customHeight="1">
      <c r="A216" s="180"/>
      <c r="B216" s="1" t="s">
        <v>169</v>
      </c>
      <c r="C216" s="1" t="s">
        <v>170</v>
      </c>
      <c r="D216" s="180" t="s">
        <v>187</v>
      </c>
      <c r="E216" s="180" t="s">
        <v>150</v>
      </c>
      <c r="F216" s="180" t="s">
        <v>142</v>
      </c>
      <c r="G216" s="180" t="s">
        <v>142</v>
      </c>
      <c r="H216" s="180" t="s">
        <v>142</v>
      </c>
      <c r="I216" s="180" t="s">
        <v>142</v>
      </c>
      <c r="J216" s="180" t="s">
        <v>142</v>
      </c>
      <c r="K216" s="180" t="s">
        <v>142</v>
      </c>
      <c r="L216" s="180" t="s">
        <v>142</v>
      </c>
      <c r="M216" s="180" t="s">
        <v>142</v>
      </c>
      <c r="N216" s="180" t="s">
        <v>142</v>
      </c>
      <c r="O216" s="180" t="s">
        <v>142</v>
      </c>
      <c r="P216" s="180"/>
      <c r="Q216" s="180"/>
      <c r="R216" s="180"/>
      <c r="S216" s="180"/>
      <c r="T216" s="185" t="s">
        <v>152</v>
      </c>
      <c r="U216" s="396"/>
      <c r="V216" s="185" t="s">
        <v>152</v>
      </c>
      <c r="W216" s="325">
        <f>(+SUMIFS('[1]SIIF 30 de Abril de 2023'!$P$4:$P$749,'[1]SIIF 30 de Abril de 2023'!$A$4:$A$749,$B216,'[1]SIIF 30 de Abril de 2023'!$B$4:$B$749,$C216,'[1]SIIF 30 de Abril de 2023'!$C$4:$C$749,$D216,'[1]SIIF 30 de Abril de 2023'!$D$4:$D$749,$E216,'[1]SIIF 30 de Abril de 2023'!$E$4:$E$749,$F216,'[1]SIIF 30 de Abril de 2023'!$F$4:$F$749,$G216,'[1]SIIF 30 de Abril de 2023'!$G$4:$G$749,$H216,'[1]SIIF 30 de Abril de 2023'!$H$4:$H$749,$I216,'[1]SIIF 30 de Abril de 2023'!$I$4:$I$749,$J216,'[1]SIIF 30 de Abril de 2023'!$J$4:$J$749,$K216,'[1]SIIF 30 de Abril de 2023'!$K$4:$K$749,$L216,'[1]SIIF 30 de Abril de 2023'!$L$4:$L$749,$M216,'[1]SIIF 30 de Abril de 2023'!$M$4:$M$749,$N216,'[1]SIIF 30 de Abril de 2023'!$N$4:$N$749,$O216)/1000000)</f>
        <v>0</v>
      </c>
      <c r="X216" s="325">
        <v>0</v>
      </c>
      <c r="Y216" s="323">
        <f>(+SUMIFS('[1]SIIF 30 de Abril de 2023'!$R$4:$R$749,'[1]SIIF 30 de Abril de 2023'!$A$4:$A$749,$B216,'[1]SIIF 30 de Abril de 2023'!$B$4:$B$749,$C216,'[1]SIIF 30 de Abril de 2023'!$C$4:$C$749,$D216,'[1]SIIF 30 de Abril de 2023'!$D$4:$D$749,$E216,'[1]SIIF 30 de Abril de 2023'!$E$4:$E$749,$F216,'[1]SIIF 30 de Abril de 2023'!$F$4:$F$749,$G216,'[1]SIIF 30 de Abril de 2023'!$G$4:$G$749,$H216,'[1]SIIF 30 de Abril de 2023'!$H$4:$H$749,$I216,'[1]SIIF 30 de Abril de 2023'!$I$4:$I$749,$J216,'[1]SIIF 30 de Abril de 2023'!$J$4:$J$749,$K216,'[1]SIIF 30 de Abril de 2023'!$K$4:$K$749,$L216,'[1]SIIF 30 de Abril de 2023'!$L$4:$L$749,$M216,'[1]SIIF 30 de Abril de 2023'!$M$4:$M$749,$N216,'[1]SIIF 30 de Abril de 2023'!$N$4:$N$749,$O216)/1000000)</f>
        <v>0</v>
      </c>
      <c r="Z216" s="322"/>
      <c r="AA216" s="323">
        <f>(+SUMIFS('[1]SIIF 30 de Abril de 2023'!$Q$4:$Q$749,'[1]SIIF 30 de Abril de 2023'!$A$4:$A$749,$B216,'[1]SIIF 30 de Abril de 2023'!$B$4:$B$749,$C216,'[1]SIIF 30 de Abril de 2023'!$C$4:$C$749,$D216,'[1]SIIF 30 de Abril de 2023'!$D$4:$D$749,$E216,'[1]SIIF 30 de Abril de 2023'!$E$4:$E$749,$F216,'[1]SIIF 30 de Abril de 2023'!$F$4:$F$749,$G216,'[1]SIIF 30 de Abril de 2023'!$G$4:$G$749,$H216,'[1]SIIF 30 de Abril de 2023'!$H$4:$H$749,$I216,'[1]SIIF 30 de Abril de 2023'!$I$4:$I$749,$J216,'[1]SIIF 30 de Abril de 2023'!$J$4:$J$749,$K216,'[1]SIIF 30 de Abril de 2023'!$K$4:$K$749,$L216,'[1]SIIF 30 de Abril de 2023'!$L$4:$L$749,$M216,'[1]SIIF 30 de Abril de 2023'!$M$4:$M$749,$N216,'[1]SIIF 30 de Abril de 2023'!$N$4:$N$749,$O216)/1000000)</f>
        <v>0</v>
      </c>
      <c r="AB216" s="323"/>
      <c r="AC216" s="322"/>
      <c r="AD216" s="323">
        <f>W216-Y216+AA216</f>
        <v>0</v>
      </c>
      <c r="AE216" s="325">
        <f>(+SUMIFS('[1]SIIF 30 de Abril de 2023'!$T$4:$T$749,'[1]SIIF 30 de Abril de 2023'!$A$4:$A$749,$B216,'[1]SIIF 30 de Abril de 2023'!$B$4:$B$749,$C216,'[1]SIIF 30 de Abril de 2023'!$C$4:$C$749,$D216,'[1]SIIF 30 de Abril de 2023'!$D$4:$D$749,$E216,'[1]SIIF 30 de Abril de 2023'!$E$4:$E$749,$F216,'[1]SIIF 30 de Abril de 2023'!$F$4:$F$749,$G216,'[1]SIIF 30 de Abril de 2023'!$G$4:$G$749,$H216,'[1]SIIF 30 de Abril de 2023'!$H$4:$H$749,$I216,'[1]SIIF 30 de Abril de 2023'!$I$4:$I$749,$J216,'[1]SIIF 30 de Abril de 2023'!$J$4:$J$749,$K216,'[1]SIIF 30 de Abril de 2023'!$K$4:$K$749,$L216,'[1]SIIF 30 de Abril de 2023'!$L$4:$L$749,$M216,'[1]SIIF 30 de Abril de 2023'!$M$4:$M$749,$N216,'[1]SIIF 30 de Abril de 2023'!$N$4:$N$749,$O216)/1000000)</f>
        <v>0</v>
      </c>
      <c r="AF216" s="323">
        <f>AD216-AE216</f>
        <v>0</v>
      </c>
      <c r="AG216" s="325">
        <f>+SUMIFS('[1]SIIF 30 de Abril de 2023'!$W$4:$W$749,'[1]SIIF 30 de Abril de 2023'!$A$4:$A$749,$B216,'[1]SIIF 30 de Abril de 2023'!$B$4:$B$749,$C216,'[1]SIIF 30 de Abril de 2023'!$C$4:$C$749,$D216,'[1]SIIF 30 de Abril de 2023'!$D$4:$D$749,$E216,'[1]SIIF 30 de Abril de 2023'!$E$4:$E$749,$F216,'[1]SIIF 30 de Abril de 2023'!$F$4:$F$749,$G216,'[1]SIIF 30 de Abril de 2023'!$G$4:$G$749,$H216,'[1]SIIF 30 de Abril de 2023'!$H$4:$H$749,$I216,'[1]SIIF 30 de Abril de 2023'!$I$4:$I$749,$J216,'[1]SIIF 30 de Abril de 2023'!$J$4:$J$749,$K216,'[1]SIIF 30 de Abril de 2023'!$K$4:$K$749,$L216,'[1]SIIF 30 de Abril de 2023'!$L$4:$L$749,$M216,'[1]SIIF 30 de Abril de 2023'!$M$4:$M$749,$N216,'[1]SIIF 30 de Abril de 2023'!$N$4:$N$749,$O216)/1000000</f>
        <v>0</v>
      </c>
      <c r="AH216" s="275" t="e">
        <f>+AG216/AD216</f>
        <v>#DIV/0!</v>
      </c>
      <c r="AI216" s="183" t="e">
        <f>+AG216/AF216</f>
        <v>#DIV/0!</v>
      </c>
      <c r="AJ216" s="186">
        <f>+SUMIFS('[1]Cierre Mes Anterior'!$W$4:$W$773,'[1]Cierre Mes Anterior'!$A$4:$A$773,$B216,'[1]Cierre Mes Anterior'!$B$4:$B$773,$C216,'[1]Cierre Mes Anterior'!$C$4:$C$773,$D216,'[1]Cierre Mes Anterior'!$D$4:$D$773,$E216,'[1]Cierre Mes Anterior'!$E$4:$E$773,$F216,'[1]Cierre Mes Anterior'!$F$4:$F$773,$G216,'[1]Cierre Mes Anterior'!$G$4:$G$773,$H216,'[1]Cierre Mes Anterior'!$H$4:$H$773,$I216,'[1]Cierre Mes Anterior'!$I$4:$I$773,$J216,'[1]Cierre Mes Anterior'!$J$4:$J$773,$K216,'[1]Cierre Mes Anterior'!$K$4:$K$773,$L216,'[1]Cierre Mes Anterior'!$L$4:$L$773,$M216,'[1]Cierre Mes Anterior'!$M$4:$M$773,$N216,'[1]Cierre Mes Anterior'!$N$4:$N$773,$O216)/1000000</f>
        <v>0</v>
      </c>
      <c r="AK216" s="176">
        <f>+AG216-AJ216</f>
        <v>0</v>
      </c>
      <c r="AL216" s="187" t="e">
        <f>HLOOKUP((HLOOKUP($W$1,#REF!,1,FALSE)),#REF!,#REF!,FALSE)</f>
        <v>#REF!</v>
      </c>
      <c r="AM216" s="325">
        <f>+SUMIFS('[1]SIIF 30 de Abril de 2023'!$X$4:$X$749,'[1]SIIF 30 de Abril de 2023'!$A$4:$A$749,$B216,'[1]SIIF 30 de Abril de 2023'!$B$4:$B$749,$C216,'[1]SIIF 30 de Abril de 2023'!$C$4:$C$749,$D216,'[1]SIIF 30 de Abril de 2023'!$D$4:$D$749,$E216,'[1]SIIF 30 de Abril de 2023'!$E$4:$E$749,$F216,'[1]SIIF 30 de Abril de 2023'!$F$4:$F$749,$G216,'[1]SIIF 30 de Abril de 2023'!$G$4:$G$749,$H216,'[1]SIIF 30 de Abril de 2023'!$H$4:$H$749,$I216,'[1]SIIF 30 de Abril de 2023'!$I$4:$I$749,$J216,'[1]SIIF 30 de Abril de 2023'!$J$4:$J$749,$K216,'[1]SIIF 30 de Abril de 2023'!$K$4:$K$749,$L216,'[1]SIIF 30 de Abril de 2023'!$L$4:$L$749,$M216,'[1]SIIF 30 de Abril de 2023'!$M$4:$M$749,$N216,'[1]SIIF 30 de Abril de 2023'!$N$4:$N$749,$O216)/1000000</f>
        <v>0</v>
      </c>
      <c r="AN216" s="177" t="e">
        <f t="shared" si="102"/>
        <v>#DIV/0!</v>
      </c>
    </row>
    <row r="217" spans="1:40" ht="21.75" customHeight="1">
      <c r="A217" s="180"/>
      <c r="B217" s="1" t="s">
        <v>169</v>
      </c>
      <c r="C217" s="1" t="s">
        <v>170</v>
      </c>
      <c r="D217" s="180" t="s">
        <v>188</v>
      </c>
      <c r="E217" s="180" t="s">
        <v>150</v>
      </c>
      <c r="F217" s="180" t="s">
        <v>142</v>
      </c>
      <c r="G217" s="180" t="s">
        <v>142</v>
      </c>
      <c r="H217" s="180" t="s">
        <v>142</v>
      </c>
      <c r="I217" s="180" t="s">
        <v>142</v>
      </c>
      <c r="J217" s="180" t="s">
        <v>142</v>
      </c>
      <c r="K217" s="180" t="s">
        <v>142</v>
      </c>
      <c r="L217" s="180" t="s">
        <v>142</v>
      </c>
      <c r="M217" s="180" t="s">
        <v>142</v>
      </c>
      <c r="N217" s="180" t="s">
        <v>142</v>
      </c>
      <c r="O217" s="180" t="s">
        <v>142</v>
      </c>
      <c r="P217" s="180"/>
      <c r="Q217" s="180"/>
      <c r="R217" s="180"/>
      <c r="S217" s="180"/>
      <c r="T217" s="185" t="s">
        <v>153</v>
      </c>
      <c r="U217" s="396"/>
      <c r="V217" s="185" t="s">
        <v>153</v>
      </c>
      <c r="W217" s="325">
        <f>(+SUMIFS('[1]SIIF 30 de Abril de 2023'!$P$4:$P$749,'[1]SIIF 30 de Abril de 2023'!$A$4:$A$749,$B217,'[1]SIIF 30 de Abril de 2023'!$B$4:$B$749,$C217,'[1]SIIF 30 de Abril de 2023'!$C$4:$C$749,$D217,'[1]SIIF 30 de Abril de 2023'!$D$4:$D$749,$E217,'[1]SIIF 30 de Abril de 2023'!$E$4:$E$749,$F217,'[1]SIIF 30 de Abril de 2023'!$F$4:$F$749,$G217,'[1]SIIF 30 de Abril de 2023'!$G$4:$G$749,$H217,'[1]SIIF 30 de Abril de 2023'!$H$4:$H$749,$I217,'[1]SIIF 30 de Abril de 2023'!$I$4:$I$749,$J217,'[1]SIIF 30 de Abril de 2023'!$J$4:$J$749,$K217,'[1]SIIF 30 de Abril de 2023'!$K$4:$K$749,$L217,'[1]SIIF 30 de Abril de 2023'!$L$4:$L$749,$M217,'[1]SIIF 30 de Abril de 2023'!$M$4:$M$749,$N217,'[1]SIIF 30 de Abril de 2023'!$N$4:$N$749,$O217)/1000000)</f>
        <v>4192.9200549999996</v>
      </c>
      <c r="X217" s="325">
        <v>0</v>
      </c>
      <c r="Y217" s="323">
        <f>(+SUMIFS('[1]SIIF 30 de Abril de 2023'!$R$4:$R$749,'[1]SIIF 30 de Abril de 2023'!$A$4:$A$749,$B217,'[1]SIIF 30 de Abril de 2023'!$B$4:$B$749,$C217,'[1]SIIF 30 de Abril de 2023'!$C$4:$C$749,$D217,'[1]SIIF 30 de Abril de 2023'!$D$4:$D$749,$E217,'[1]SIIF 30 de Abril de 2023'!$E$4:$E$749,$F217,'[1]SIIF 30 de Abril de 2023'!$F$4:$F$749,$G217,'[1]SIIF 30 de Abril de 2023'!$G$4:$G$749,$H217,'[1]SIIF 30 de Abril de 2023'!$H$4:$H$749,$I217,'[1]SIIF 30 de Abril de 2023'!$I$4:$I$749,$J217,'[1]SIIF 30 de Abril de 2023'!$J$4:$J$749,$K217,'[1]SIIF 30 de Abril de 2023'!$K$4:$K$749,$L217,'[1]SIIF 30 de Abril de 2023'!$L$4:$L$749,$M217,'[1]SIIF 30 de Abril de 2023'!$M$4:$M$749,$N217,'[1]SIIF 30 de Abril de 2023'!$N$4:$N$749,$O217)/1000000)</f>
        <v>0</v>
      </c>
      <c r="Z217" s="322"/>
      <c r="AA217" s="323">
        <f>(+SUMIFS('[1]SIIF 30 de Abril de 2023'!$Q$4:$Q$749,'[1]SIIF 30 de Abril de 2023'!$A$4:$A$749,$B217,'[1]SIIF 30 de Abril de 2023'!$B$4:$B$749,$C217,'[1]SIIF 30 de Abril de 2023'!$C$4:$C$749,$D217,'[1]SIIF 30 de Abril de 2023'!$D$4:$D$749,$E217,'[1]SIIF 30 de Abril de 2023'!$E$4:$E$749,$F217,'[1]SIIF 30 de Abril de 2023'!$F$4:$F$749,$G217,'[1]SIIF 30 de Abril de 2023'!$G$4:$G$749,$H217,'[1]SIIF 30 de Abril de 2023'!$H$4:$H$749,$I217,'[1]SIIF 30 de Abril de 2023'!$I$4:$I$749,$J217,'[1]SIIF 30 de Abril de 2023'!$J$4:$J$749,$K217,'[1]SIIF 30 de Abril de 2023'!$K$4:$K$749,$L217,'[1]SIIF 30 de Abril de 2023'!$L$4:$L$749,$M217,'[1]SIIF 30 de Abril de 2023'!$M$4:$M$749,$N217,'[1]SIIF 30 de Abril de 2023'!$N$4:$N$749,$O217)/1000000)</f>
        <v>0</v>
      </c>
      <c r="AB217" s="325"/>
      <c r="AC217" s="322"/>
      <c r="AD217" s="323">
        <f>W217-Y217+AA217</f>
        <v>4192.9200549999996</v>
      </c>
      <c r="AE217" s="325">
        <f>(+SUMIFS('[1]SIIF 30 de Abril de 2023'!$T$4:$T$749,'[1]SIIF 30 de Abril de 2023'!$A$4:$A$749,$B217,'[1]SIIF 30 de Abril de 2023'!$B$4:$B$749,$C217,'[1]SIIF 30 de Abril de 2023'!$C$4:$C$749,$D217,'[1]SIIF 30 de Abril de 2023'!$D$4:$D$749,$E217,'[1]SIIF 30 de Abril de 2023'!$E$4:$E$749,$F217,'[1]SIIF 30 de Abril de 2023'!$F$4:$F$749,$G217,'[1]SIIF 30 de Abril de 2023'!$G$4:$G$749,$H217,'[1]SIIF 30 de Abril de 2023'!$H$4:$H$749,$I217,'[1]SIIF 30 de Abril de 2023'!$I$4:$I$749,$J217,'[1]SIIF 30 de Abril de 2023'!$J$4:$J$749,$K217,'[1]SIIF 30 de Abril de 2023'!$K$4:$K$749,$L217,'[1]SIIF 30 de Abril de 2023'!$L$4:$L$749,$M217,'[1]SIIF 30 de Abril de 2023'!$M$4:$M$749,$N217,'[1]SIIF 30 de Abril de 2023'!$N$4:$N$749,$O217)/1000000)</f>
        <v>0</v>
      </c>
      <c r="AF217" s="323">
        <f>AD217-AE217</f>
        <v>4192.9200549999996</v>
      </c>
      <c r="AG217" s="325">
        <f>+SUMIFS('[1]SIIF 30 de Abril de 2023'!$W$4:$W$749,'[1]SIIF 30 de Abril de 2023'!$A$4:$A$749,$B217,'[1]SIIF 30 de Abril de 2023'!$B$4:$B$749,$C217,'[1]SIIF 30 de Abril de 2023'!$C$4:$C$749,$D217,'[1]SIIF 30 de Abril de 2023'!$D$4:$D$749,$E217,'[1]SIIF 30 de Abril de 2023'!$E$4:$E$749,$F217,'[1]SIIF 30 de Abril de 2023'!$F$4:$F$749,$G217,'[1]SIIF 30 de Abril de 2023'!$G$4:$G$749,$H217,'[1]SIIF 30 de Abril de 2023'!$H$4:$H$749,$I217,'[1]SIIF 30 de Abril de 2023'!$I$4:$I$749,$J217,'[1]SIIF 30 de Abril de 2023'!$J$4:$J$749,$K217,'[1]SIIF 30 de Abril de 2023'!$K$4:$K$749,$L217,'[1]SIIF 30 de Abril de 2023'!$L$4:$L$749,$M217,'[1]SIIF 30 de Abril de 2023'!$M$4:$M$749,$N217,'[1]SIIF 30 de Abril de 2023'!$N$4:$N$749,$O217)/1000000</f>
        <v>0</v>
      </c>
      <c r="AH217" s="175">
        <f>+AG217/AD217</f>
        <v>0</v>
      </c>
      <c r="AI217" s="183">
        <f>+AG217/AF217</f>
        <v>0</v>
      </c>
      <c r="AJ217" s="186">
        <f>+SUMIFS('[1]Cierre Mes Anterior'!$W$4:$W$773,'[1]Cierre Mes Anterior'!$A$4:$A$773,$B217,'[1]Cierre Mes Anterior'!$B$4:$B$773,$C217,'[1]Cierre Mes Anterior'!$C$4:$C$773,$D217,'[1]Cierre Mes Anterior'!$D$4:$D$773,$E217,'[1]Cierre Mes Anterior'!$E$4:$E$773,$F217,'[1]Cierre Mes Anterior'!$F$4:$F$773,$G217,'[1]Cierre Mes Anterior'!$G$4:$G$773,$H217,'[1]Cierre Mes Anterior'!$H$4:$H$773,$I217,'[1]Cierre Mes Anterior'!$I$4:$I$773,$J217,'[1]Cierre Mes Anterior'!$J$4:$J$773,$K217,'[1]Cierre Mes Anterior'!$K$4:$K$773,$L217,'[1]Cierre Mes Anterior'!$L$4:$L$773,$M217,'[1]Cierre Mes Anterior'!$M$4:$M$773,$N217,'[1]Cierre Mes Anterior'!$N$4:$N$773,$O217)/1000000</f>
        <v>3142.35401</v>
      </c>
      <c r="AK217" s="176">
        <f>+AG217-AJ217</f>
        <v>-3142.35401</v>
      </c>
      <c r="AL217" s="221" t="e">
        <f>HLOOKUP((HLOOKUP($W$1,#REF!,1,FALSE)),#REF!,#REF!,FALSE)</f>
        <v>#REF!</v>
      </c>
      <c r="AM217" s="323">
        <f>+SUMIFS('[1]SIIF 30 de Abril de 2023'!$X$4:$X$749,'[1]SIIF 30 de Abril de 2023'!$A$4:$A$749,$B217,'[1]SIIF 30 de Abril de 2023'!$B$4:$B$749,$C217,'[1]SIIF 30 de Abril de 2023'!$C$4:$C$749,$D217,'[1]SIIF 30 de Abril de 2023'!$D$4:$D$749,$E217,'[1]SIIF 30 de Abril de 2023'!$E$4:$E$749,$F217,'[1]SIIF 30 de Abril de 2023'!$F$4:$F$749,$G217,'[1]SIIF 30 de Abril de 2023'!$G$4:$G$749,$H217,'[1]SIIF 30 de Abril de 2023'!$H$4:$H$749,$I217,'[1]SIIF 30 de Abril de 2023'!$I$4:$I$749,$J217,'[1]SIIF 30 de Abril de 2023'!$J$4:$J$749,$K217,'[1]SIIF 30 de Abril de 2023'!$K$4:$K$749,$L217,'[1]SIIF 30 de Abril de 2023'!$L$4:$L$749,$M217,'[1]SIIF 30 de Abril de 2023'!$M$4:$M$749,$N217,'[1]SIIF 30 de Abril de 2023'!$N$4:$N$749,$O217)/1000000</f>
        <v>0</v>
      </c>
      <c r="AN217" s="177">
        <f t="shared" si="102"/>
        <v>0</v>
      </c>
    </row>
    <row r="218" spans="1:40" ht="21" customHeight="1">
      <c r="B218" s="1" t="s">
        <v>169</v>
      </c>
      <c r="C218" s="1" t="s">
        <v>170</v>
      </c>
      <c r="D218" s="1" t="s">
        <v>142</v>
      </c>
      <c r="E218" s="1" t="s">
        <v>154</v>
      </c>
      <c r="F218" s="1" t="s">
        <v>142</v>
      </c>
      <c r="G218" s="1" t="s">
        <v>142</v>
      </c>
      <c r="H218" s="1" t="s">
        <v>142</v>
      </c>
      <c r="I218" s="1" t="s">
        <v>142</v>
      </c>
      <c r="J218" s="1" t="s">
        <v>142</v>
      </c>
      <c r="K218" s="1" t="s">
        <v>142</v>
      </c>
      <c r="L218" s="1" t="s">
        <v>142</v>
      </c>
      <c r="M218" s="1" t="s">
        <v>142</v>
      </c>
      <c r="N218" s="1" t="s">
        <v>142</v>
      </c>
      <c r="O218" s="1" t="s">
        <v>142</v>
      </c>
      <c r="T218" s="162" t="s">
        <v>155</v>
      </c>
      <c r="U218" s="409"/>
      <c r="V218" s="162" t="s">
        <v>155</v>
      </c>
      <c r="W218" s="324">
        <f t="shared" ref="W218:AG218" si="103">W227</f>
        <v>11200</v>
      </c>
      <c r="X218" s="184">
        <f t="shared" si="103"/>
        <v>0</v>
      </c>
      <c r="Y218" s="184">
        <f t="shared" si="103"/>
        <v>0</v>
      </c>
      <c r="Z218" s="184"/>
      <c r="AA218" s="184">
        <f t="shared" si="103"/>
        <v>0</v>
      </c>
      <c r="AB218" s="184">
        <f t="shared" si="103"/>
        <v>0</v>
      </c>
      <c r="AC218" s="184">
        <f t="shared" si="103"/>
        <v>0</v>
      </c>
      <c r="AD218" s="324">
        <f t="shared" si="103"/>
        <v>11200</v>
      </c>
      <c r="AE218" s="324">
        <f>AE227</f>
        <v>0</v>
      </c>
      <c r="AF218" s="324">
        <f>AF227</f>
        <v>11200</v>
      </c>
      <c r="AG218" s="324">
        <f t="shared" si="103"/>
        <v>6004.0402564400001</v>
      </c>
      <c r="AH218" s="169">
        <f t="shared" si="101"/>
        <v>0.53607502289642861</v>
      </c>
      <c r="AI218" s="225"/>
      <c r="AJ218" s="273">
        <f>AJ227</f>
        <v>211.50074056</v>
      </c>
      <c r="AK218" s="273">
        <f>AK227</f>
        <v>-116.56074056</v>
      </c>
      <c r="AL218" s="278" t="e">
        <f>HLOOKUP((HLOOKUP($W$1,#REF!,1,FALSE)),#REF!,#REF!,FALSE)</f>
        <v>#REF!</v>
      </c>
      <c r="AM218" s="350">
        <f>AM227</f>
        <v>796.01760573000001</v>
      </c>
      <c r="AN218" s="281">
        <f t="shared" si="102"/>
        <v>7.1073000511607143E-2</v>
      </c>
    </row>
    <row r="219" spans="1:40" ht="24.75" customHeight="1">
      <c r="B219" s="1" t="s">
        <v>169</v>
      </c>
      <c r="C219" s="1" t="s">
        <v>170</v>
      </c>
      <c r="D219" s="1" t="s">
        <v>142</v>
      </c>
      <c r="E219" s="1" t="s">
        <v>142</v>
      </c>
      <c r="F219" s="1" t="s">
        <v>142</v>
      </c>
      <c r="G219" s="1" t="s">
        <v>142</v>
      </c>
      <c r="H219" s="1" t="s">
        <v>142</v>
      </c>
      <c r="I219" s="1" t="s">
        <v>142</v>
      </c>
      <c r="J219" s="1" t="s">
        <v>142</v>
      </c>
      <c r="K219" s="1" t="s">
        <v>142</v>
      </c>
      <c r="L219" s="1" t="s">
        <v>142</v>
      </c>
      <c r="M219" s="1" t="s">
        <v>142</v>
      </c>
      <c r="N219" s="1" t="s">
        <v>142</v>
      </c>
      <c r="O219" s="1" t="s">
        <v>142</v>
      </c>
      <c r="T219" s="162" t="s">
        <v>189</v>
      </c>
      <c r="U219" s="409"/>
      <c r="V219" s="162" t="s">
        <v>189</v>
      </c>
      <c r="W219" s="324">
        <f>+W218+W209+W215</f>
        <v>44348.174004</v>
      </c>
      <c r="X219" s="324">
        <f t="shared" ref="X219:AG219" si="104">+X218+X209+X215</f>
        <v>0</v>
      </c>
      <c r="Y219" s="324">
        <f t="shared" si="104"/>
        <v>0</v>
      </c>
      <c r="Z219" s="324">
        <f t="shared" si="104"/>
        <v>0</v>
      </c>
      <c r="AA219" s="324">
        <f t="shared" si="104"/>
        <v>0</v>
      </c>
      <c r="AB219" s="324">
        <f t="shared" si="104"/>
        <v>0</v>
      </c>
      <c r="AC219" s="324">
        <f t="shared" si="104"/>
        <v>0</v>
      </c>
      <c r="AD219" s="324">
        <f t="shared" si="104"/>
        <v>44348.174004</v>
      </c>
      <c r="AE219" s="324">
        <f>+AE218+AE209+AE215</f>
        <v>1385.5</v>
      </c>
      <c r="AF219" s="324">
        <f>+AF218+AF209+AF215</f>
        <v>42962.674004</v>
      </c>
      <c r="AG219" s="324">
        <f t="shared" si="104"/>
        <v>12404.91247904</v>
      </c>
      <c r="AH219" s="169">
        <f t="shared" si="101"/>
        <v>0.27971642029548127</v>
      </c>
      <c r="AI219" s="246"/>
      <c r="AJ219" s="184">
        <f>+AJ218+AJ209</f>
        <v>24453.917329350003</v>
      </c>
      <c r="AK219" s="184">
        <f>+AK218+AK209</f>
        <v>-17958.105106750001</v>
      </c>
      <c r="AL219" s="278" t="e">
        <f>HLOOKUP((HLOOKUP($W$1,#REF!,1,FALSE)),#REF!,#REF!,FALSE)</f>
        <v>#REF!</v>
      </c>
      <c r="AM219" s="324">
        <f>+AM218+AM209+AM215</f>
        <v>6445.36747044</v>
      </c>
      <c r="AN219" s="182">
        <f t="shared" si="102"/>
        <v>0.14533557728574478</v>
      </c>
    </row>
    <row r="220" spans="1:40" ht="22.5">
      <c r="T220" s="148"/>
      <c r="U220" s="393"/>
      <c r="V220" s="149"/>
      <c r="W220" s="193"/>
      <c r="X220" s="193"/>
      <c r="Y220" s="193"/>
      <c r="Z220" s="193"/>
      <c r="AA220" s="193"/>
      <c r="AB220" s="193"/>
      <c r="AC220" s="193"/>
      <c r="AD220" s="351">
        <f>+AD209*1000000</f>
        <v>28955253949</v>
      </c>
      <c r="AE220" s="193"/>
      <c r="AF220" s="193"/>
      <c r="AG220" s="193"/>
      <c r="AH220" s="204"/>
      <c r="AI220" s="194"/>
      <c r="AJ220" s="194"/>
      <c r="AK220" s="194"/>
      <c r="AL220" s="195"/>
      <c r="AM220" s="193"/>
      <c r="AN220" s="204"/>
    </row>
    <row r="221" spans="1:40" ht="12.75" customHeight="1" thickBot="1">
      <c r="T221" s="148"/>
      <c r="U221" s="393"/>
      <c r="V221" s="149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50"/>
      <c r="AI221" s="151"/>
      <c r="AJ221" s="151"/>
      <c r="AK221" s="151"/>
      <c r="AL221" s="146"/>
      <c r="AM221" s="148"/>
      <c r="AN221" s="150"/>
    </row>
    <row r="222" spans="1:40" ht="51" customHeight="1">
      <c r="B222" s="15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161" t="s">
        <v>124</v>
      </c>
      <c r="U222" s="408"/>
      <c r="V222" s="161" t="s">
        <v>124</v>
      </c>
      <c r="W222" s="162" t="s">
        <v>125</v>
      </c>
      <c r="X222" s="162" t="s">
        <v>126</v>
      </c>
      <c r="Y222" s="162" t="s">
        <v>127</v>
      </c>
      <c r="Z222" s="162" t="s">
        <v>128</v>
      </c>
      <c r="AA222" s="162" t="s">
        <v>129</v>
      </c>
      <c r="AB222" s="162" t="s">
        <v>130</v>
      </c>
      <c r="AC222" s="161" t="s">
        <v>131</v>
      </c>
      <c r="AD222" s="161" t="s">
        <v>132</v>
      </c>
      <c r="AE222" s="161" t="s">
        <v>133</v>
      </c>
      <c r="AF222" s="161" t="s">
        <v>134</v>
      </c>
      <c r="AG222" s="163" t="s">
        <v>0</v>
      </c>
      <c r="AH222" s="164" t="s">
        <v>135</v>
      </c>
      <c r="AI222" s="165" t="s">
        <v>136</v>
      </c>
      <c r="AJ222" s="165" t="s">
        <v>137</v>
      </c>
      <c r="AK222" s="165" t="s">
        <v>138</v>
      </c>
      <c r="AL222" s="166" t="s">
        <v>139</v>
      </c>
      <c r="AM222" s="163" t="s">
        <v>140</v>
      </c>
      <c r="AN222" s="164" t="s">
        <v>141</v>
      </c>
    </row>
    <row r="223" spans="1:40" ht="156.75" customHeight="1">
      <c r="B223" s="167" t="s">
        <v>169</v>
      </c>
      <c r="C223" s="1" t="s">
        <v>170</v>
      </c>
      <c r="D223" s="244" t="s">
        <v>354</v>
      </c>
      <c r="E223" s="1" t="s">
        <v>154</v>
      </c>
      <c r="F223" s="1" t="s">
        <v>142</v>
      </c>
      <c r="G223" s="1" t="s">
        <v>142</v>
      </c>
      <c r="H223" s="1" t="s">
        <v>142</v>
      </c>
      <c r="I223" s="1" t="s">
        <v>142</v>
      </c>
      <c r="J223" s="1" t="s">
        <v>142</v>
      </c>
      <c r="K223" s="1" t="s">
        <v>142</v>
      </c>
      <c r="L223" s="1" t="s">
        <v>142</v>
      </c>
      <c r="M223" s="1" t="s">
        <v>142</v>
      </c>
      <c r="N223" s="1" t="s">
        <v>142</v>
      </c>
      <c r="O223" s="1" t="s">
        <v>142</v>
      </c>
      <c r="T223" s="283" t="s">
        <v>355</v>
      </c>
      <c r="U223" s="277" t="s">
        <v>356</v>
      </c>
      <c r="V223" s="287" t="s">
        <v>355</v>
      </c>
      <c r="W223" s="332">
        <f>+SUMIFS('[1]SIIF 30 de Abril de 2023'!$P$4:$P$749,'[1]SIIF 30 de Abril de 2023'!$A$4:$A$749,$B223,'[1]SIIF 30 de Abril de 2023'!$B$4:$B$749,$C223,'[1]SIIF 30 de Abril de 2023'!$C$4:$C$749,$D223)/1000000</f>
        <v>7700</v>
      </c>
      <c r="X223" s="332">
        <f>9663-8555-1108</f>
        <v>0</v>
      </c>
      <c r="Y223" s="332">
        <f>+SUMIFS('[1]SIIF 30 de Abril de 2023'!$R$4:$R$749,'[1]SIIF 30 de Abril de 2023'!$A$4:$A$749,$B223,'[1]SIIF 30 de Abril de 2023'!$B$4:$B$749,$C223,'[1]SIIF 30 de Abril de 2023'!$C$4:$C$749,$D223)/1000000</f>
        <v>0</v>
      </c>
      <c r="Z223" s="332"/>
      <c r="AA223" s="332">
        <f>+SUMIFS('[1]SIIF 30 de Abril de 2023'!$Q$4:$Q$749,'[1]SIIF 30 de Abril de 2023'!$A$4:$A$749,$B223,'[1]SIIF 30 de Abril de 2023'!$B$4:$B$749,$C223,'[1]SIIF 30 de Abril de 2023'!$C$4:$C$749,$D223)/1000000</f>
        <v>0</v>
      </c>
      <c r="AB223" s="332"/>
      <c r="AC223" s="332">
        <f>+AA223+AB223</f>
        <v>0</v>
      </c>
      <c r="AD223" s="332">
        <f>W223-Y223+AA223</f>
        <v>7700</v>
      </c>
      <c r="AE223" s="332">
        <f>+SUMIFS('[1]SIIF 30 de Abril de 2023'!$T$4:$T$749,'[1]SIIF 30 de Abril de 2023'!$A$4:$A$749,$B223,'[1]SIIF 30 de Abril de 2023'!$B$4:$B$749,$C223,'[1]SIIF 30 de Abril de 2023'!$C$4:$C$749,$D223)/1000000</f>
        <v>0</v>
      </c>
      <c r="AF223" s="332">
        <f>AD223-AE223</f>
        <v>7700</v>
      </c>
      <c r="AG223" s="334">
        <f>+SUMIFS('[1]SIIF 30 de Abril de 2023'!$W$4:$W$749,'[1]SIIF 30 de Abril de 2023'!$A$4:$A$749,$B223,'[1]SIIF 30 de Abril de 2023'!$B$4:$B$749,$C223,'[1]SIIF 30 de Abril de 2023'!$C$4:$C$749,$D223,'[1]SIIF 30 de Abril de 2023'!$D$4:$D$749,$E223,'[1]SIIF 30 de Abril de 2023'!$E$4:$E$749,$F223,'[1]SIIF 30 de Abril de 2023'!$F$4:$F$749,$G223,'[1]SIIF 30 de Abril de 2023'!$G$4:$G$749,$H223,'[1]SIIF 30 de Abril de 2023'!$H$4:$H$749,$I223,'[1]SIIF 30 de Abril de 2023'!$I$4:$I$749,$J223,'[1]SIIF 30 de Abril de 2023'!$J$4:$J$749,$K223,'[1]SIIF 30 de Abril de 2023'!$K$4:$K$749,$L223,'[1]SIIF 30 de Abril de 2023'!$L$4:$L$749,$M223,'[1]SIIF 30 de Abril de 2023'!$M$4:$M$749,$N223,'[1]SIIF 30 de Abril de 2023'!$N$4:$N$749,$O223)/1000000</f>
        <v>3805.0566523400003</v>
      </c>
      <c r="AH223" s="239">
        <f>+AG223/AD223</f>
        <v>0.49416320160259741</v>
      </c>
      <c r="AI223" s="240"/>
      <c r="AJ223" s="238">
        <f>+SUMIFS('[1]Cierre Mes Anterior'!$W$4:$W$773,'[1]Cierre Mes Anterior'!$A$4:$A$773,$B223,'[1]Cierre Mes Anterior'!$B$4:$B$773,$C223,'[1]Cierre Mes Anterior'!$C$4:$C$773,$D223,'[1]Cierre Mes Anterior'!$D$4:$D$773,$E223,'[1]Cierre Mes Anterior'!$E$4:$E$773,$F223,'[1]Cierre Mes Anterior'!$F$4:$F$773,$G223,'[1]Cierre Mes Anterior'!$G$4:$G$773,$H223,'[1]Cierre Mes Anterior'!$H$4:$H$773,$I223,'[1]Cierre Mes Anterior'!$I$4:$I$773,$J223,'[1]Cierre Mes Anterior'!$J$4:$J$773,$K223,'[1]Cierre Mes Anterior'!$K$4:$K$773,$L223,'[1]Cierre Mes Anterior'!$L$4:$L$773,$M223,'[1]Cierre Mes Anterior'!$M$4:$M$773,$N223,'[1]Cierre Mes Anterior'!$N$4:$N$773,$O223)/1000000</f>
        <v>5860.0941796099996</v>
      </c>
      <c r="AK223" s="241">
        <f>+AG223-AJ223</f>
        <v>-2055.0375272699994</v>
      </c>
      <c r="AL223" s="278" t="e">
        <f>HLOOKUP((HLOOKUP($W$1,#REF!,1,FALSE)),#REF!,#REF!,FALSE)</f>
        <v>#REF!</v>
      </c>
      <c r="AM223" s="333">
        <f>+SUMIFS('[1]SIIF 30 de Abril de 2023'!$X$4:$X$749,'[1]SIIF 30 de Abril de 2023'!$A$4:$A$749,$B223,'[1]SIIF 30 de Abril de 2023'!$B$4:$B$749,$C223,'[1]SIIF 30 de Abril de 2023'!$C$4:$C$749,$D223,'[1]SIIF 30 de Abril de 2023'!$D$4:$D$749,$E223,'[1]SIIF 30 de Abril de 2023'!$E$4:$E$749,$F223,'[1]SIIF 30 de Abril de 2023'!$F$4:$F$749,$G223,'[1]SIIF 30 de Abril de 2023'!$G$4:$G$749,$H223,'[1]SIIF 30 de Abril de 2023'!$H$4:$H$749,$I223,'[1]SIIF 30 de Abril de 2023'!$I$4:$I$749,$J223,'[1]SIIF 30 de Abril de 2023'!$J$4:$J$749,$K223,'[1]SIIF 30 de Abril de 2023'!$K$4:$K$749,$L223,'[1]SIIF 30 de Abril de 2023'!$L$4:$L$749,$M223,'[1]SIIF 30 de Abril de 2023'!$M$4:$M$749,$N223,'[1]SIIF 30 de Abril de 2023'!$N$4:$N$749,$O223)/1000000</f>
        <v>682.26217572999997</v>
      </c>
      <c r="AN223" s="239">
        <f>+AM223/AD223</f>
        <v>8.8605477367532465E-2</v>
      </c>
    </row>
    <row r="224" spans="1:40" ht="81" customHeight="1">
      <c r="B224" s="167" t="s">
        <v>169</v>
      </c>
      <c r="C224" s="1" t="s">
        <v>170</v>
      </c>
      <c r="D224" s="288" t="s">
        <v>357</v>
      </c>
      <c r="E224" s="1" t="s">
        <v>154</v>
      </c>
      <c r="F224" s="1" t="s">
        <v>142</v>
      </c>
      <c r="G224" s="1" t="s">
        <v>142</v>
      </c>
      <c r="H224" s="1" t="s">
        <v>142</v>
      </c>
      <c r="I224" s="1" t="s">
        <v>142</v>
      </c>
      <c r="J224" s="1" t="s">
        <v>142</v>
      </c>
      <c r="K224" s="1" t="s">
        <v>142</v>
      </c>
      <c r="L224" s="1" t="s">
        <v>142</v>
      </c>
      <c r="M224" s="1" t="s">
        <v>142</v>
      </c>
      <c r="N224" s="1" t="s">
        <v>142</v>
      </c>
      <c r="O224" s="1" t="s">
        <v>142</v>
      </c>
      <c r="T224" s="283" t="s">
        <v>358</v>
      </c>
      <c r="U224" s="277" t="s">
        <v>359</v>
      </c>
      <c r="V224" s="287" t="s">
        <v>358</v>
      </c>
      <c r="W224" s="332">
        <f>+SUMIFS('[1]SIIF 30 de Abril de 2023'!$P$4:$P$749,'[1]SIIF 30 de Abril de 2023'!$A$4:$A$749,$B224,'[1]SIIF 30 de Abril de 2023'!$B$4:$B$749,$C224,'[1]SIIF 30 de Abril de 2023'!$C$4:$C$749,$D224)/1000000</f>
        <v>2900</v>
      </c>
      <c r="X224" s="332">
        <v>0</v>
      </c>
      <c r="Y224" s="332">
        <f>+SUMIFS('[1]SIIF 30 de Abril de 2023'!$R$4:$R$749,'[1]SIIF 30 de Abril de 2023'!$A$4:$A$749,$B224,'[1]SIIF 30 de Abril de 2023'!$B$4:$B$749,$C224,'[1]SIIF 30 de Abril de 2023'!$C$4:$C$749,$D224)/1000000</f>
        <v>0</v>
      </c>
      <c r="Z224" s="332"/>
      <c r="AA224" s="332">
        <f>+SUMIFS('[1]SIIF 30 de Abril de 2023'!$Q$4:$Q$749,'[1]SIIF 30 de Abril de 2023'!$A$4:$A$749,$B224,'[1]SIIF 30 de Abril de 2023'!$B$4:$B$749,$C224,'[1]SIIF 30 de Abril de 2023'!$C$4:$C$749,$D224)/1000000</f>
        <v>0</v>
      </c>
      <c r="AB224" s="332"/>
      <c r="AC224" s="332">
        <f>+AA224+AB224</f>
        <v>0</v>
      </c>
      <c r="AD224" s="332">
        <f>W224-Y224+AA224</f>
        <v>2900</v>
      </c>
      <c r="AE224" s="332">
        <f>+SUMIFS('[1]SIIF 30 de Abril de 2023'!$T$4:$T$749,'[1]SIIF 30 de Abril de 2023'!$A$4:$A$749,$B224,'[1]SIIF 30 de Abril de 2023'!$B$4:$B$749,$C224,'[1]SIIF 30 de Abril de 2023'!$C$4:$C$749,$D224)/1000000</f>
        <v>0</v>
      </c>
      <c r="AF224" s="332">
        <f>AD224-AE224</f>
        <v>2900</v>
      </c>
      <c r="AG224" s="334">
        <f>+SUMIFS('[1]SIIF 30 de Abril de 2023'!$W$4:$W$749,'[1]SIIF 30 de Abril de 2023'!$A$4:$A$749,$B224,'[1]SIIF 30 de Abril de 2023'!$B$4:$B$749,$C224,'[1]SIIF 30 de Abril de 2023'!$C$4:$C$749,$D224,'[1]SIIF 30 de Abril de 2023'!$D$4:$D$749,$E224,'[1]SIIF 30 de Abril de 2023'!$E$4:$E$749,$F224,'[1]SIIF 30 de Abril de 2023'!$F$4:$F$749,$G224,'[1]SIIF 30 de Abril de 2023'!$G$4:$G$749,$H224,'[1]SIIF 30 de Abril de 2023'!$H$4:$H$749,$I224,'[1]SIIF 30 de Abril de 2023'!$I$4:$I$749,$J224,'[1]SIIF 30 de Abril de 2023'!$J$4:$J$749,$K224,'[1]SIIF 30 de Abril de 2023'!$K$4:$K$749,$L224,'[1]SIIF 30 de Abril de 2023'!$L$4:$L$749,$M224,'[1]SIIF 30 de Abril de 2023'!$M$4:$M$749,$N224,'[1]SIIF 30 de Abril de 2023'!$N$4:$N$749,$O224)/1000000</f>
        <v>1914.0436040999998</v>
      </c>
      <c r="AH224" s="239">
        <f>+AG224/AD224</f>
        <v>0.66001503589655164</v>
      </c>
      <c r="AI224" s="240"/>
      <c r="AJ224" s="238">
        <f>+SUMIFS('[1]Cierre Mes Anterior'!$W$4:$W$773,'[1]Cierre Mes Anterior'!$A$4:$A$773,$B224,'[1]Cierre Mes Anterior'!$B$4:$B$773,$C224,'[1]Cierre Mes Anterior'!$C$4:$C$773,$D224,'[1]Cierre Mes Anterior'!$D$4:$D$773,$E224,'[1]Cierre Mes Anterior'!$E$4:$E$773,$F224,'[1]Cierre Mes Anterior'!$F$4:$F$773,$G224,'[1]Cierre Mes Anterior'!$G$4:$G$773,$H224,'[1]Cierre Mes Anterior'!$H$4:$H$773,$I224,'[1]Cierre Mes Anterior'!$I$4:$I$773,$J224,'[1]Cierre Mes Anterior'!$J$4:$J$773,$K224,'[1]Cierre Mes Anterior'!$K$4:$K$773,$L224,'[1]Cierre Mes Anterior'!$L$4:$L$773,$M224,'[1]Cierre Mes Anterior'!$M$4:$M$773,$N224,'[1]Cierre Mes Anterior'!$N$4:$N$773,$O224)/1000000</f>
        <v>1685.1400215199999</v>
      </c>
      <c r="AK224" s="241">
        <f>+AG224-AJ224</f>
        <v>228.90358257999992</v>
      </c>
      <c r="AL224" s="278" t="e">
        <f>HLOOKUP((HLOOKUP($W$1,#REF!,1,FALSE)),#REF!,#REF!,FALSE)</f>
        <v>#REF!</v>
      </c>
      <c r="AM224" s="333">
        <f>+SUMIFS('[1]SIIF 30 de Abril de 2023'!$X$4:$X$749,'[1]SIIF 30 de Abril de 2023'!$A$4:$A$749,$B224,'[1]SIIF 30 de Abril de 2023'!$B$4:$B$749,$C224,'[1]SIIF 30 de Abril de 2023'!$C$4:$C$749,$D224,'[1]SIIF 30 de Abril de 2023'!$D$4:$D$749,$E224,'[1]SIIF 30 de Abril de 2023'!$E$4:$E$749,$F224,'[1]SIIF 30 de Abril de 2023'!$F$4:$F$749,$G224,'[1]SIIF 30 de Abril de 2023'!$G$4:$G$749,$H224,'[1]SIIF 30 de Abril de 2023'!$H$4:$H$749,$I224,'[1]SIIF 30 de Abril de 2023'!$I$4:$I$749,$J224,'[1]SIIF 30 de Abril de 2023'!$J$4:$J$749,$K224,'[1]SIIF 30 de Abril de 2023'!$K$4:$K$749,$L224,'[1]SIIF 30 de Abril de 2023'!$L$4:$L$749,$M224,'[1]SIIF 30 de Abril de 2023'!$M$4:$M$749,$N224,'[1]SIIF 30 de Abril de 2023'!$N$4:$N$749,$O224)/1000000</f>
        <v>113.75543</v>
      </c>
      <c r="AN224" s="239">
        <f>+AM224/AD224</f>
        <v>3.9226010344827589E-2</v>
      </c>
    </row>
    <row r="225" spans="1:40" ht="121.5" customHeight="1">
      <c r="B225" s="167" t="s">
        <v>169</v>
      </c>
      <c r="C225" s="1" t="s">
        <v>170</v>
      </c>
      <c r="D225" s="244" t="s">
        <v>322</v>
      </c>
      <c r="E225" s="1" t="s">
        <v>154</v>
      </c>
      <c r="F225" s="1" t="s">
        <v>142</v>
      </c>
      <c r="G225" s="1" t="s">
        <v>142</v>
      </c>
      <c r="H225" s="1" t="s">
        <v>142</v>
      </c>
      <c r="I225" s="1" t="s">
        <v>142</v>
      </c>
      <c r="J225" s="1" t="s">
        <v>142</v>
      </c>
      <c r="K225" s="1" t="s">
        <v>142</v>
      </c>
      <c r="L225" s="1" t="s">
        <v>142</v>
      </c>
      <c r="M225" s="1" t="s">
        <v>142</v>
      </c>
      <c r="N225" s="1" t="s">
        <v>142</v>
      </c>
      <c r="O225" s="1" t="s">
        <v>142</v>
      </c>
      <c r="T225" s="283" t="s">
        <v>360</v>
      </c>
      <c r="U225" s="277" t="s">
        <v>361</v>
      </c>
      <c r="V225" s="287" t="s">
        <v>360</v>
      </c>
      <c r="W225" s="332">
        <f>+SUMIFS('[1]SIIF 30 de Abril de 2023'!$P$4:$P$749,'[1]SIIF 30 de Abril de 2023'!$A$4:$A$749,$B225,'[1]SIIF 30 de Abril de 2023'!$B$4:$B$749,$C225,'[1]SIIF 30 de Abril de 2023'!$C$4:$C$749,$D225)/1000000</f>
        <v>310</v>
      </c>
      <c r="X225" s="332">
        <f>370-370</f>
        <v>0</v>
      </c>
      <c r="Y225" s="332">
        <f>+SUMIFS('[1]SIIF 30 de Abril de 2023'!$R$4:$R$749,'[1]SIIF 30 de Abril de 2023'!$A$4:$A$749,$B225,'[1]SIIF 30 de Abril de 2023'!$B$4:$B$749,$C225,'[1]SIIF 30 de Abril de 2023'!$C$4:$C$749,$D225)/1000000</f>
        <v>0</v>
      </c>
      <c r="Z225" s="332"/>
      <c r="AA225" s="332">
        <f>+SUMIFS('[1]SIIF 30 de Abril de 2023'!$Q$4:$Q$749,'[1]SIIF 30 de Abril de 2023'!$A$4:$A$749,$B225,'[1]SIIF 30 de Abril de 2023'!$B$4:$B$749,$C225,'[1]SIIF 30 de Abril de 2023'!$C$4:$C$749,$D225)/1000000</f>
        <v>0</v>
      </c>
      <c r="AB225" s="332"/>
      <c r="AC225" s="332">
        <f>+AA225+AB225</f>
        <v>0</v>
      </c>
      <c r="AD225" s="332">
        <f>W225-Y225+AA225</f>
        <v>310</v>
      </c>
      <c r="AE225" s="332">
        <f>+SUMIFS('[1]SIIF 30 de Abril de 2023'!$T$4:$T$749,'[1]SIIF 30 de Abril de 2023'!$A$4:$A$749,$B225,'[1]SIIF 30 de Abril de 2023'!$B$4:$B$749,$C225,'[1]SIIF 30 de Abril de 2023'!$C$4:$C$749,$D225)/1000000</f>
        <v>0</v>
      </c>
      <c r="AF225" s="332">
        <f>AD225-AE225</f>
        <v>310</v>
      </c>
      <c r="AG225" s="334">
        <f>+SUMIFS('[1]SIIF 30 de Abril de 2023'!$W$4:$W$749,'[1]SIIF 30 de Abril de 2023'!$A$4:$A$749,$B225,'[1]SIIF 30 de Abril de 2023'!$B$4:$B$749,$C225,'[1]SIIF 30 de Abril de 2023'!$C$4:$C$749,$D225,'[1]SIIF 30 de Abril de 2023'!$D$4:$D$749,$E225,'[1]SIIF 30 de Abril de 2023'!$E$4:$E$749,$F225,'[1]SIIF 30 de Abril de 2023'!$F$4:$F$749,$G225,'[1]SIIF 30 de Abril de 2023'!$G$4:$G$749,$H225,'[1]SIIF 30 de Abril de 2023'!$H$4:$H$749,$I225,'[1]SIIF 30 de Abril de 2023'!$I$4:$I$749,$J225,'[1]SIIF 30 de Abril de 2023'!$J$4:$J$749,$K225,'[1]SIIF 30 de Abril de 2023'!$K$4:$K$749,$L225,'[1]SIIF 30 de Abril de 2023'!$L$4:$L$749,$M225,'[1]SIIF 30 de Abril de 2023'!$M$4:$M$749,$N225,'[1]SIIF 30 de Abril de 2023'!$N$4:$N$749,$O225)/1000000</f>
        <v>190</v>
      </c>
      <c r="AH225" s="239">
        <f>+AG225/AD225</f>
        <v>0.61290322580645162</v>
      </c>
      <c r="AI225" s="240"/>
      <c r="AJ225" s="238">
        <f>+SUMIFS('[1]Cierre Mes Anterior'!$W$4:$W$773,'[1]Cierre Mes Anterior'!$A$4:$A$773,$B225,'[1]Cierre Mes Anterior'!$B$4:$B$773,$C225,'[1]Cierre Mes Anterior'!$C$4:$C$773,$D225,'[1]Cierre Mes Anterior'!$D$4:$D$773,$E225,'[1]Cierre Mes Anterior'!$E$4:$E$773,$F225,'[1]Cierre Mes Anterior'!$F$4:$F$773,$G225,'[1]Cierre Mes Anterior'!$G$4:$G$773,$H225,'[1]Cierre Mes Anterior'!$H$4:$H$773,$I225,'[1]Cierre Mes Anterior'!$I$4:$I$773,$J225,'[1]Cierre Mes Anterior'!$J$4:$J$773,$K225,'[1]Cierre Mes Anterior'!$K$4:$K$773,$L225,'[1]Cierre Mes Anterior'!$L$4:$L$773,$M225,'[1]Cierre Mes Anterior'!$M$4:$M$773,$N225,'[1]Cierre Mes Anterior'!$N$4:$N$773,$O225)/1000000</f>
        <v>363.79</v>
      </c>
      <c r="AK225" s="241">
        <f>+AG225-AJ225</f>
        <v>-173.79000000000002</v>
      </c>
      <c r="AL225" s="278" t="e">
        <f>HLOOKUP((HLOOKUP($W$1,#REF!,1,FALSE)),#REF!,#REF!,FALSE)</f>
        <v>#REF!</v>
      </c>
      <c r="AM225" s="333">
        <f>+SUMIFS('[1]SIIF 30 de Abril de 2023'!$X$4:$X$749,'[1]SIIF 30 de Abril de 2023'!$A$4:$A$749,$B225,'[1]SIIF 30 de Abril de 2023'!$B$4:$B$749,$C225,'[1]SIIF 30 de Abril de 2023'!$C$4:$C$749,$D225,'[1]SIIF 30 de Abril de 2023'!$D$4:$D$749,$E225,'[1]SIIF 30 de Abril de 2023'!$E$4:$E$749,$F225,'[1]SIIF 30 de Abril de 2023'!$F$4:$F$749,$G225,'[1]SIIF 30 de Abril de 2023'!$G$4:$G$749,$H225,'[1]SIIF 30 de Abril de 2023'!$H$4:$H$749,$I225,'[1]SIIF 30 de Abril de 2023'!$I$4:$I$749,$J225,'[1]SIIF 30 de Abril de 2023'!$J$4:$J$749,$K225,'[1]SIIF 30 de Abril de 2023'!$K$4:$K$749,$L225,'[1]SIIF 30 de Abril de 2023'!$L$4:$L$749,$M225,'[1]SIIF 30 de Abril de 2023'!$M$4:$M$749,$N225,'[1]SIIF 30 de Abril de 2023'!$N$4:$N$749,$O225)/1000000</f>
        <v>0</v>
      </c>
      <c r="AN225" s="239">
        <f>+AM225/AD225</f>
        <v>0</v>
      </c>
    </row>
    <row r="226" spans="1:40" ht="94.5" customHeight="1">
      <c r="B226" s="167" t="s">
        <v>169</v>
      </c>
      <c r="C226" s="1" t="s">
        <v>170</v>
      </c>
      <c r="D226" s="244" t="s">
        <v>362</v>
      </c>
      <c r="E226" s="1" t="s">
        <v>154</v>
      </c>
      <c r="F226" s="1" t="s">
        <v>142</v>
      </c>
      <c r="G226" s="1" t="s">
        <v>142</v>
      </c>
      <c r="H226" s="1" t="s">
        <v>142</v>
      </c>
      <c r="I226" s="1" t="s">
        <v>142</v>
      </c>
      <c r="J226" s="1" t="s">
        <v>142</v>
      </c>
      <c r="K226" s="1" t="s">
        <v>142</v>
      </c>
      <c r="L226" s="1" t="s">
        <v>142</v>
      </c>
      <c r="M226" s="1" t="s">
        <v>142</v>
      </c>
      <c r="N226" s="1" t="s">
        <v>142</v>
      </c>
      <c r="O226" s="1" t="s">
        <v>142</v>
      </c>
      <c r="T226" s="283" t="s">
        <v>363</v>
      </c>
      <c r="U226" s="277" t="s">
        <v>364</v>
      </c>
      <c r="V226" s="287" t="s">
        <v>363</v>
      </c>
      <c r="W226" s="332">
        <f>+SUMIFS('[1]SIIF 30 de Abril de 2023'!$P$4:$P$749,'[1]SIIF 30 de Abril de 2023'!$A$4:$A$749,$B226,'[1]SIIF 30 de Abril de 2023'!$B$4:$B$749,$C226,'[1]SIIF 30 de Abril de 2023'!$C$4:$C$749,$D226)/1000000</f>
        <v>290</v>
      </c>
      <c r="X226" s="332">
        <v>0</v>
      </c>
      <c r="Y226" s="332">
        <f>+SUMIFS('[1]SIIF 30 de Abril de 2023'!$R$4:$R$749,'[1]SIIF 30 de Abril de 2023'!$A$4:$A$749,$B226,'[1]SIIF 30 de Abril de 2023'!$B$4:$B$749,$C226,'[1]SIIF 30 de Abril de 2023'!$C$4:$C$749,$D226)/1000000</f>
        <v>0</v>
      </c>
      <c r="Z226" s="332"/>
      <c r="AA226" s="332">
        <f>+SUMIFS('[1]SIIF 30 de Abril de 2023'!$Q$4:$Q$749,'[1]SIIF 30 de Abril de 2023'!$A$4:$A$749,$B226,'[1]SIIF 30 de Abril de 2023'!$B$4:$B$749,$C226,'[1]SIIF 30 de Abril de 2023'!$C$4:$C$749,$D226)/1000000</f>
        <v>0</v>
      </c>
      <c r="AB226" s="332"/>
      <c r="AC226" s="332">
        <f>+AA226+AB226</f>
        <v>0</v>
      </c>
      <c r="AD226" s="332">
        <f>W226-Y226+AA226</f>
        <v>290</v>
      </c>
      <c r="AE226" s="332">
        <f>+SUMIFS('[1]SIIF 30 de Abril de 2023'!$T$4:$T$749,'[1]SIIF 30 de Abril de 2023'!$A$4:$A$749,$B226,'[1]SIIF 30 de Abril de 2023'!$B$4:$B$749,$C226,'[1]SIIF 30 de Abril de 2023'!$C$4:$C$749,$D226)/1000000</f>
        <v>0</v>
      </c>
      <c r="AF226" s="332">
        <f>AD226-AE226</f>
        <v>290</v>
      </c>
      <c r="AG226" s="334">
        <f>+SUMIFS('[1]SIIF 30 de Abril de 2023'!$W$4:$W$749,'[1]SIIF 30 de Abril de 2023'!$A$4:$A$749,$B226,'[1]SIIF 30 de Abril de 2023'!$B$4:$B$749,$C226,'[1]SIIF 30 de Abril de 2023'!$C$4:$C$749,$D226,'[1]SIIF 30 de Abril de 2023'!$D$4:$D$749,$E226,'[1]SIIF 30 de Abril de 2023'!$E$4:$E$749,$F226,'[1]SIIF 30 de Abril de 2023'!$F$4:$F$749,$G226,'[1]SIIF 30 de Abril de 2023'!$G$4:$G$749,$H226,'[1]SIIF 30 de Abril de 2023'!$H$4:$H$749,$I226,'[1]SIIF 30 de Abril de 2023'!$I$4:$I$749,$J226,'[1]SIIF 30 de Abril de 2023'!$J$4:$J$749,$K226,'[1]SIIF 30 de Abril de 2023'!$K$4:$K$749,$L226,'[1]SIIF 30 de Abril de 2023'!$L$4:$L$749,$M226,'[1]SIIF 30 de Abril de 2023'!$M$4:$M$749,$N226,'[1]SIIF 30 de Abril de 2023'!$N$4:$N$749,$O226)/1000000</f>
        <v>94.94</v>
      </c>
      <c r="AH226" s="239">
        <f>+AG226/AD226</f>
        <v>0.32737931034482759</v>
      </c>
      <c r="AI226" s="240"/>
      <c r="AJ226" s="238">
        <f>+SUMIFS('[1]Cierre Mes Anterior'!$W$4:$W$773,'[1]Cierre Mes Anterior'!$A$4:$A$773,$B226,'[1]Cierre Mes Anterior'!$B$4:$B$773,$C226,'[1]Cierre Mes Anterior'!$C$4:$C$773,$D226,'[1]Cierre Mes Anterior'!$D$4:$D$773,$E226,'[1]Cierre Mes Anterior'!$E$4:$E$773,$F226,'[1]Cierre Mes Anterior'!$F$4:$F$773,$G226,'[1]Cierre Mes Anterior'!$G$4:$G$773,$H226,'[1]Cierre Mes Anterior'!$H$4:$H$773,$I226,'[1]Cierre Mes Anterior'!$I$4:$I$773,$J226,'[1]Cierre Mes Anterior'!$J$4:$J$773,$K226,'[1]Cierre Mes Anterior'!$K$4:$K$773,$L226,'[1]Cierre Mes Anterior'!$L$4:$L$773,$M226,'[1]Cierre Mes Anterior'!$M$4:$M$773,$N226,'[1]Cierre Mes Anterior'!$N$4:$N$773,$O226)/1000000</f>
        <v>211.50074056</v>
      </c>
      <c r="AK226" s="241">
        <f>+AG226-AJ226</f>
        <v>-116.56074056</v>
      </c>
      <c r="AL226" s="278" t="e">
        <f>HLOOKUP((HLOOKUP($W$1,#REF!,1,FALSE)),#REF!,#REF!,FALSE)</f>
        <v>#REF!</v>
      </c>
      <c r="AM226" s="333">
        <f>+SUMIFS('[1]SIIF 30 de Abril de 2023'!$X$4:$X$749,'[1]SIIF 30 de Abril de 2023'!$A$4:$A$749,$B226,'[1]SIIF 30 de Abril de 2023'!$B$4:$B$749,$C226,'[1]SIIF 30 de Abril de 2023'!$C$4:$C$749,$D226,'[1]SIIF 30 de Abril de 2023'!$D$4:$D$749,$E226,'[1]SIIF 30 de Abril de 2023'!$E$4:$E$749,$F226,'[1]SIIF 30 de Abril de 2023'!$F$4:$F$749,$G226,'[1]SIIF 30 de Abril de 2023'!$G$4:$G$749,$H226,'[1]SIIF 30 de Abril de 2023'!$H$4:$H$749,$I226,'[1]SIIF 30 de Abril de 2023'!$I$4:$I$749,$J226,'[1]SIIF 30 de Abril de 2023'!$J$4:$J$749,$K226,'[1]SIIF 30 de Abril de 2023'!$K$4:$K$749,$L226,'[1]SIIF 30 de Abril de 2023'!$L$4:$L$749,$M226,'[1]SIIF 30 de Abril de 2023'!$M$4:$M$749,$N226,'[1]SIIF 30 de Abril de 2023'!$N$4:$N$749,$O226)/1000000</f>
        <v>0</v>
      </c>
      <c r="AN226" s="239">
        <f>+AM226/AD226</f>
        <v>0</v>
      </c>
    </row>
    <row r="227" spans="1:40" ht="24.75" customHeight="1" thickBot="1">
      <c r="B227" s="167"/>
      <c r="D227" s="288"/>
      <c r="N227" s="189"/>
      <c r="O227" s="189"/>
      <c r="P227" s="189"/>
      <c r="Q227" s="189"/>
      <c r="R227" s="189"/>
      <c r="S227" s="189"/>
      <c r="T227" s="162" t="s">
        <v>77</v>
      </c>
      <c r="U227" s="409"/>
      <c r="V227" s="162" t="s">
        <v>77</v>
      </c>
      <c r="W227" s="324">
        <f>+SUM(W223:W226)</f>
        <v>11200</v>
      </c>
      <c r="X227" s="324">
        <f t="shared" ref="X227:AG227" si="105">+SUM(X223:X226)</f>
        <v>0</v>
      </c>
      <c r="Y227" s="324">
        <f t="shared" si="105"/>
        <v>0</v>
      </c>
      <c r="Z227" s="324">
        <f t="shared" si="105"/>
        <v>0</v>
      </c>
      <c r="AA227" s="324">
        <f t="shared" si="105"/>
        <v>0</v>
      </c>
      <c r="AB227" s="324">
        <f t="shared" si="105"/>
        <v>0</v>
      </c>
      <c r="AC227" s="324">
        <f t="shared" si="105"/>
        <v>0</v>
      </c>
      <c r="AD227" s="324">
        <f t="shared" si="105"/>
        <v>11200</v>
      </c>
      <c r="AE227" s="324">
        <f t="shared" si="105"/>
        <v>0</v>
      </c>
      <c r="AF227" s="324">
        <f>+SUM(AF223:AF226)</f>
        <v>11200</v>
      </c>
      <c r="AG227" s="324">
        <f t="shared" si="105"/>
        <v>6004.0402564400001</v>
      </c>
      <c r="AH227" s="169">
        <f>+AG227/AD227</f>
        <v>0.53607502289642861</v>
      </c>
      <c r="AI227" s="246"/>
      <c r="AJ227" s="184">
        <f>+SUM(AJ226:AJ226)</f>
        <v>211.50074056</v>
      </c>
      <c r="AK227" s="184">
        <f>+SUM(AK226:AK226)</f>
        <v>-116.56074056</v>
      </c>
      <c r="AL227" s="278" t="e">
        <f>HLOOKUP((HLOOKUP($W$1,#REF!,1,FALSE)),#REF!,#REF!,FALSE)</f>
        <v>#REF!</v>
      </c>
      <c r="AM227" s="324">
        <f>+SUM(AM223:AM226)</f>
        <v>796.01760573000001</v>
      </c>
      <c r="AN227" s="182">
        <f>+AM227/AD227</f>
        <v>7.1073000511607143E-2</v>
      </c>
    </row>
    <row r="228" spans="1:40" ht="24.75" customHeight="1">
      <c r="T228" s="289"/>
      <c r="U228" s="424"/>
      <c r="V228" s="289"/>
      <c r="W228" s="352"/>
      <c r="X228" s="290"/>
      <c r="Y228" s="290"/>
      <c r="Z228" s="290"/>
      <c r="AA228" s="290"/>
      <c r="AB228" s="290"/>
      <c r="AC228" s="290"/>
      <c r="AD228" s="352"/>
      <c r="AE228" s="352"/>
      <c r="AF228" s="352"/>
      <c r="AG228" s="352"/>
      <c r="AH228" s="291"/>
      <c r="AI228" s="292"/>
      <c r="AJ228" s="290"/>
      <c r="AK228" s="290"/>
      <c r="AL228" s="293"/>
      <c r="AM228" s="352"/>
      <c r="AN228" s="294"/>
    </row>
    <row r="229" spans="1:40" ht="9.75" customHeight="1">
      <c r="T229" s="148"/>
      <c r="U229" s="393"/>
      <c r="V229" s="149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50"/>
      <c r="AI229" s="151"/>
      <c r="AJ229" s="151"/>
      <c r="AK229" s="151"/>
      <c r="AL229" s="146"/>
      <c r="AM229" s="148"/>
      <c r="AN229" s="150"/>
    </row>
    <row r="230" spans="1:40" ht="22.5" customHeight="1">
      <c r="T230" s="375" t="s">
        <v>365</v>
      </c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5"/>
      <c r="AE230" s="375"/>
      <c r="AF230" s="375"/>
      <c r="AG230" s="375"/>
      <c r="AH230" s="375"/>
      <c r="AI230" s="375"/>
      <c r="AJ230" s="375"/>
      <c r="AK230" s="375"/>
      <c r="AL230" s="375"/>
      <c r="AM230" s="375"/>
      <c r="AN230" s="375"/>
    </row>
    <row r="231" spans="1:40" ht="9.75" customHeight="1" thickBot="1">
      <c r="T231" s="148"/>
      <c r="U231" s="393"/>
      <c r="V231" s="149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50"/>
      <c r="AI231" s="151"/>
      <c r="AJ231" s="151"/>
      <c r="AK231" s="151"/>
      <c r="AL231" s="146"/>
      <c r="AM231" s="148"/>
      <c r="AN231" s="150"/>
    </row>
    <row r="232" spans="1:40" ht="51" customHeight="1">
      <c r="B232" s="15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161" t="s">
        <v>124</v>
      </c>
      <c r="U232" s="408"/>
      <c r="V232" s="161" t="s">
        <v>124</v>
      </c>
      <c r="W232" s="162" t="s">
        <v>125</v>
      </c>
      <c r="X232" s="162" t="s">
        <v>126</v>
      </c>
      <c r="Y232" s="162" t="s">
        <v>127</v>
      </c>
      <c r="Z232" s="162" t="s">
        <v>128</v>
      </c>
      <c r="AA232" s="162" t="s">
        <v>129</v>
      </c>
      <c r="AB232" s="162" t="s">
        <v>130</v>
      </c>
      <c r="AC232" s="161" t="s">
        <v>131</v>
      </c>
      <c r="AD232" s="161" t="s">
        <v>132</v>
      </c>
      <c r="AE232" s="161" t="s">
        <v>133</v>
      </c>
      <c r="AF232" s="161" t="s">
        <v>134</v>
      </c>
      <c r="AG232" s="163" t="s">
        <v>0</v>
      </c>
      <c r="AH232" s="164" t="s">
        <v>135</v>
      </c>
      <c r="AI232" s="165" t="s">
        <v>136</v>
      </c>
      <c r="AJ232" s="165" t="s">
        <v>137</v>
      </c>
      <c r="AK232" s="165" t="s">
        <v>138</v>
      </c>
      <c r="AL232" s="166" t="s">
        <v>139</v>
      </c>
      <c r="AM232" s="163" t="s">
        <v>140</v>
      </c>
      <c r="AN232" s="164" t="s">
        <v>141</v>
      </c>
    </row>
    <row r="233" spans="1:40" ht="24" customHeight="1">
      <c r="B233" s="1" t="s">
        <v>172</v>
      </c>
      <c r="C233" s="1" t="s">
        <v>173</v>
      </c>
      <c r="D233" s="1" t="s">
        <v>142</v>
      </c>
      <c r="E233" s="1" t="s">
        <v>143</v>
      </c>
      <c r="F233" s="1" t="s">
        <v>142</v>
      </c>
      <c r="G233" s="1" t="s">
        <v>142</v>
      </c>
      <c r="H233" s="1" t="s">
        <v>142</v>
      </c>
      <c r="I233" s="1" t="s">
        <v>142</v>
      </c>
      <c r="J233" s="1" t="s">
        <v>142</v>
      </c>
      <c r="K233" s="1" t="s">
        <v>142</v>
      </c>
      <c r="L233" s="1" t="s">
        <v>142</v>
      </c>
      <c r="M233" s="1" t="s">
        <v>142</v>
      </c>
      <c r="N233" s="1" t="s">
        <v>142</v>
      </c>
      <c r="O233" s="1" t="s">
        <v>142</v>
      </c>
      <c r="T233" s="162" t="s">
        <v>144</v>
      </c>
      <c r="U233" s="409"/>
      <c r="V233" s="162" t="s">
        <v>144</v>
      </c>
      <c r="W233" s="324">
        <f>SUM(W234:W238)</f>
        <v>27617.241172000002</v>
      </c>
      <c r="X233" s="184">
        <f t="shared" ref="X233:AC233" si="106">SUM(X234:X237)</f>
        <v>0</v>
      </c>
      <c r="Y233" s="324">
        <f>SUM(Y234:Z238)</f>
        <v>0</v>
      </c>
      <c r="Z233" s="324"/>
      <c r="AA233" s="324">
        <f>SUM(AA234:AA238)</f>
        <v>0</v>
      </c>
      <c r="AB233" s="324">
        <f t="shared" si="106"/>
        <v>0</v>
      </c>
      <c r="AC233" s="324">
        <f t="shared" si="106"/>
        <v>0</v>
      </c>
      <c r="AD233" s="324">
        <f>SUM(AD234:AD238)</f>
        <v>27617.241172000002</v>
      </c>
      <c r="AE233" s="324">
        <f>SUM(AE234:AE238)</f>
        <v>0</v>
      </c>
      <c r="AF233" s="324">
        <f>SUM(AF234:AF238)</f>
        <v>27617.241172000002</v>
      </c>
      <c r="AG233" s="324">
        <f>SUM(AG234:AG238)</f>
        <v>10176.590749169998</v>
      </c>
      <c r="AH233" s="169">
        <f t="shared" ref="AH233:AH243" si="107">+AG233/AD233</f>
        <v>0.36848686969818079</v>
      </c>
      <c r="AI233" s="225"/>
      <c r="AJ233" s="273">
        <f>SUM(AJ234:AJ237)</f>
        <v>16005.28351134</v>
      </c>
      <c r="AK233" s="273">
        <f>SUM(AK234:AK237)</f>
        <v>-5983.4028353200001</v>
      </c>
      <c r="AL233" s="278" t="e">
        <f>HLOOKUP((HLOOKUP($W$1,#REF!,1,FALSE)),#REF!,#REF!,FALSE)</f>
        <v>#REF!</v>
      </c>
      <c r="AM233" s="350">
        <f>SUM(AM234:AM238)</f>
        <v>3517.7684350500003</v>
      </c>
      <c r="AN233" s="281">
        <f t="shared" ref="AN233:AN243" si="108">+AM233/AD233</f>
        <v>0.12737580894273112</v>
      </c>
    </row>
    <row r="234" spans="1:40" ht="20.25" customHeight="1">
      <c r="B234" s="1" t="s">
        <v>172</v>
      </c>
      <c r="C234" s="1" t="s">
        <v>173</v>
      </c>
      <c r="D234" s="1" t="s">
        <v>142</v>
      </c>
      <c r="E234" s="1" t="s">
        <v>143</v>
      </c>
      <c r="F234" s="1">
        <v>1</v>
      </c>
      <c r="G234" s="1" t="s">
        <v>142</v>
      </c>
      <c r="H234" s="1" t="s">
        <v>142</v>
      </c>
      <c r="I234" s="1" t="s">
        <v>142</v>
      </c>
      <c r="J234" s="1" t="s">
        <v>142</v>
      </c>
      <c r="K234" s="1" t="s">
        <v>142</v>
      </c>
      <c r="L234" s="1" t="s">
        <v>142</v>
      </c>
      <c r="M234" s="1" t="s">
        <v>142</v>
      </c>
      <c r="N234" s="1" t="s">
        <v>142</v>
      </c>
      <c r="O234" s="1" t="s">
        <v>142</v>
      </c>
      <c r="T234" s="274" t="s">
        <v>186</v>
      </c>
      <c r="U234" s="421"/>
      <c r="V234" s="174" t="s">
        <v>186</v>
      </c>
      <c r="W234" s="323">
        <f>(+SUMIFS('[1]SIIF 30 de Abril de 2023'!$P$4:$P$749,'[1]SIIF 30 de Abril de 2023'!$A$4:$A$749,$B234,'[1]SIIF 30 de Abril de 2023'!$B$4:$B$749,$C234,'[1]SIIF 30 de Abril de 2023'!$C$4:$C$749,$D234,'[1]SIIF 30 de Abril de 2023'!$D$4:$D$749,$E234,'[1]SIIF 30 de Abril de 2023'!$E$4:$E$749,$F234,'[1]SIIF 30 de Abril de 2023'!$F$4:$F$749,$G234,'[1]SIIF 30 de Abril de 2023'!$G$4:$G$749,$H234,'[1]SIIF 30 de Abril de 2023'!$H$4:$H$749,$I234,'[1]SIIF 30 de Abril de 2023'!$I$4:$I$749,$J234,'[1]SIIF 30 de Abril de 2023'!$J$4:$J$749,$K234,'[1]SIIF 30 de Abril de 2023'!$K$4:$K$749,$L234,'[1]SIIF 30 de Abril de 2023'!$L$4:$L$749,$M234,'[1]SIIF 30 de Abril de 2023'!$M$4:$M$749,$N234,'[1]SIIF 30 de Abril de 2023'!$N$4:$N$749,$O234)/1000000)</f>
        <v>8522.4</v>
      </c>
      <c r="X234" s="273">
        <v>0</v>
      </c>
      <c r="Y234" s="323">
        <f>(+SUMIFS('[1]SIIF 30 de Abril de 2023'!$R$4:$R$749,'[1]SIIF 30 de Abril de 2023'!$A$4:$A$749,$B234,'[1]SIIF 30 de Abril de 2023'!$B$4:$B$749,$C234,'[1]SIIF 30 de Abril de 2023'!$C$4:$C$749,$D234,'[1]SIIF 30 de Abril de 2023'!$D$4:$D$749,$E234,'[1]SIIF 30 de Abril de 2023'!$E$4:$E$749,$F234,'[1]SIIF 30 de Abril de 2023'!$F$4:$F$749,$G234,'[1]SIIF 30 de Abril de 2023'!$G$4:$G$749,$H234,'[1]SIIF 30 de Abril de 2023'!$H$4:$H$749,$I234,'[1]SIIF 30 de Abril de 2023'!$I$4:$I$749,$J234,'[1]SIIF 30 de Abril de 2023'!$J$4:$J$749,$K234,'[1]SIIF 30 de Abril de 2023'!$K$4:$K$749,$L234,'[1]SIIF 30 de Abril de 2023'!$L$4:$L$749,$M234,'[1]SIIF 30 de Abril de 2023'!$M$4:$M$749,$N234,'[1]SIIF 30 de Abril de 2023'!$N$4:$N$749,$O234)/1000000)</f>
        <v>0</v>
      </c>
      <c r="Z234" s="273"/>
      <c r="AA234" s="323">
        <f>(+SUMIFS('[1]SIIF 30 de Abril de 2023'!$Q$4:$Q$749,'[1]SIIF 30 de Abril de 2023'!$A$4:$A$749,$B234,'[1]SIIF 30 de Abril de 2023'!$B$4:$B$749,$C234,'[1]SIIF 30 de Abril de 2023'!$C$4:$C$749,$D234,'[1]SIIF 30 de Abril de 2023'!$D$4:$D$749,$E234,'[1]SIIF 30 de Abril de 2023'!$E$4:$E$749,$F234,'[1]SIIF 30 de Abril de 2023'!$F$4:$F$749,$G234,'[1]SIIF 30 de Abril de 2023'!$G$4:$G$749,$H234,'[1]SIIF 30 de Abril de 2023'!$H$4:$H$749,$I234,'[1]SIIF 30 de Abril de 2023'!$I$4:$I$749,$J234,'[1]SIIF 30 de Abril de 2023'!$J$4:$J$749,$K234,'[1]SIIF 30 de Abril de 2023'!$K$4:$K$749,$L234,'[1]SIIF 30 de Abril de 2023'!$L$4:$L$749,$M234,'[1]SIIF 30 de Abril de 2023'!$M$4:$M$749,$N234,'[1]SIIF 30 de Abril de 2023'!$N$4:$N$749,$O234)/1000000)</f>
        <v>0</v>
      </c>
      <c r="AB234" s="273"/>
      <c r="AC234" s="273"/>
      <c r="AD234" s="323">
        <f>W234-Y234+AA234</f>
        <v>8522.4</v>
      </c>
      <c r="AE234" s="323">
        <f>(+SUMIFS('[1]SIIF 30 de Abril de 2023'!$T$4:$T$749,'[1]SIIF 30 de Abril de 2023'!$A$4:$A$749,$B234,'[1]SIIF 30 de Abril de 2023'!$B$4:$B$749,$C234,'[1]SIIF 30 de Abril de 2023'!$C$4:$C$749,$D234,'[1]SIIF 30 de Abril de 2023'!$D$4:$D$749,$E234,'[1]SIIF 30 de Abril de 2023'!$E$4:$E$749,$F234,'[1]SIIF 30 de Abril de 2023'!$F$4:$F$749,$G234,'[1]SIIF 30 de Abril de 2023'!$G$4:$G$749,$H234,'[1]SIIF 30 de Abril de 2023'!$H$4:$H$749,$I234,'[1]SIIF 30 de Abril de 2023'!$I$4:$I$749,$J234,'[1]SIIF 30 de Abril de 2023'!$J$4:$J$749,$K234,'[1]SIIF 30 de Abril de 2023'!$K$4:$K$749,$L234,'[1]SIIF 30 de Abril de 2023'!$L$4:$L$749,$M234,'[1]SIIF 30 de Abril de 2023'!$M$4:$M$749,$N234,'[1]SIIF 30 de Abril de 2023'!$N$4:$N$749,$O234)/1000000)</f>
        <v>0</v>
      </c>
      <c r="AF234" s="323">
        <f>AD234-AE234</f>
        <v>8522.4</v>
      </c>
      <c r="AG234" s="323">
        <f>+SUMIFS('[1]SIIF 30 de Abril de 2023'!$W$4:$W$749,'[1]SIIF 30 de Abril de 2023'!$A$4:$A$749,$B234,'[1]SIIF 30 de Abril de 2023'!$B$4:$B$749,$C234,'[1]SIIF 30 de Abril de 2023'!$C$4:$C$749,$D234,'[1]SIIF 30 de Abril de 2023'!$D$4:$D$749,$E234,'[1]SIIF 30 de Abril de 2023'!$E$4:$E$749,$F234,'[1]SIIF 30 de Abril de 2023'!$F$4:$F$749,$G234,'[1]SIIF 30 de Abril de 2023'!$G$4:$G$749,$H234,'[1]SIIF 30 de Abril de 2023'!$H$4:$H$749,$I234,'[1]SIIF 30 de Abril de 2023'!$I$4:$I$749,$J234,'[1]SIIF 30 de Abril de 2023'!$J$4:$J$749,$K234,'[1]SIIF 30 de Abril de 2023'!$K$4:$K$749,$L234,'[1]SIIF 30 de Abril de 2023'!$L$4:$L$749,$M234,'[1]SIIF 30 de Abril de 2023'!$M$4:$M$749,$N234,'[1]SIIF 30 de Abril de 2023'!$N$4:$N$749,$O234)/1000000</f>
        <v>2434.2548240000001</v>
      </c>
      <c r="AH234" s="177">
        <f t="shared" si="107"/>
        <v>0.28563020088238056</v>
      </c>
      <c r="AI234" s="210"/>
      <c r="AJ234" s="176">
        <f>+SUMIFS('[1]Cierre Mes Anterior'!$W$4:$W$773,'[1]Cierre Mes Anterior'!$A$4:$A$773,$B234,'[1]Cierre Mes Anterior'!$B$4:$B$773,$C234,'[1]Cierre Mes Anterior'!$C$4:$C$773,$D234,'[1]Cierre Mes Anterior'!$D$4:$D$773,$E234,'[1]Cierre Mes Anterior'!$E$4:$E$773,$F234,'[1]Cierre Mes Anterior'!$F$4:$F$773,$G234,'[1]Cierre Mes Anterior'!$G$4:$G$773,$H234,'[1]Cierre Mes Anterior'!$H$4:$H$773,$I234,'[1]Cierre Mes Anterior'!$I$4:$I$773,$J234,'[1]Cierre Mes Anterior'!$J$4:$J$773,$K234,'[1]Cierre Mes Anterior'!$K$4:$K$773,$L234,'[1]Cierre Mes Anterior'!$L$4:$L$773,$M234,'[1]Cierre Mes Anterior'!$M$4:$M$773,$N234,'[1]Cierre Mes Anterior'!$N$4:$N$773,$O234)/1000000</f>
        <v>8308.0446119999997</v>
      </c>
      <c r="AK234" s="176">
        <f>+AG234-AJ234</f>
        <v>-5873.789788</v>
      </c>
      <c r="AL234" s="278" t="e">
        <f>HLOOKUP((HLOOKUP($W$1,#REF!,1,FALSE)),#REF!,#REF!,FALSE)</f>
        <v>#REF!</v>
      </c>
      <c r="AM234" s="323">
        <f>+SUMIFS('[1]SIIF 30 de Abril de 2023'!$X$4:$X$749,'[1]SIIF 30 de Abril de 2023'!$A$4:$A$749,$B234,'[1]SIIF 30 de Abril de 2023'!$B$4:$B$749,$C234,'[1]SIIF 30 de Abril de 2023'!$C$4:$C$749,$D234,'[1]SIIF 30 de Abril de 2023'!$D$4:$D$749,$E234,'[1]SIIF 30 de Abril de 2023'!$E$4:$E$749,$F234,'[1]SIIF 30 de Abril de 2023'!$F$4:$F$749,$G234,'[1]SIIF 30 de Abril de 2023'!$G$4:$G$749,$H234,'[1]SIIF 30 de Abril de 2023'!$H$4:$H$749,$I234,'[1]SIIF 30 de Abril de 2023'!$I$4:$I$749,$J234,'[1]SIIF 30 de Abril de 2023'!$J$4:$J$749,$K234,'[1]SIIF 30 de Abril de 2023'!$K$4:$K$749,$L234,'[1]SIIF 30 de Abril de 2023'!$L$4:$L$749,$M234,'[1]SIIF 30 de Abril de 2023'!$M$4:$M$749,$N234,'[1]SIIF 30 de Abril de 2023'!$N$4:$N$749,$O234)/1000000</f>
        <v>2434.2548240000001</v>
      </c>
      <c r="AN234" s="177">
        <f t="shared" si="108"/>
        <v>0.28563020088238056</v>
      </c>
    </row>
    <row r="235" spans="1:40" ht="20.25" customHeight="1">
      <c r="B235" s="1" t="s">
        <v>172</v>
      </c>
      <c r="C235" s="1" t="s">
        <v>173</v>
      </c>
      <c r="D235" s="1" t="s">
        <v>142</v>
      </c>
      <c r="E235" s="1" t="s">
        <v>143</v>
      </c>
      <c r="F235" s="1">
        <v>2</v>
      </c>
      <c r="G235" s="1" t="s">
        <v>142</v>
      </c>
      <c r="H235" s="1" t="s">
        <v>142</v>
      </c>
      <c r="I235" s="1" t="s">
        <v>142</v>
      </c>
      <c r="J235" s="1" t="s">
        <v>142</v>
      </c>
      <c r="K235" s="1" t="s">
        <v>142</v>
      </c>
      <c r="L235" s="1" t="s">
        <v>142</v>
      </c>
      <c r="M235" s="1" t="s">
        <v>142</v>
      </c>
      <c r="N235" s="1" t="s">
        <v>142</v>
      </c>
      <c r="O235" s="1" t="s">
        <v>142</v>
      </c>
      <c r="T235" s="274" t="s">
        <v>146</v>
      </c>
      <c r="U235" s="421"/>
      <c r="V235" s="174" t="s">
        <v>146</v>
      </c>
      <c r="W235" s="323">
        <f>(+SUMIFS('[1]SIIF 30 de Abril de 2023'!$P$4:$P$749,'[1]SIIF 30 de Abril de 2023'!$A$4:$A$749,$B235,'[1]SIIF 30 de Abril de 2023'!$B$4:$B$749,$C235,'[1]SIIF 30 de Abril de 2023'!$C$4:$C$749,$D235,'[1]SIIF 30 de Abril de 2023'!$D$4:$D$749,$E235,'[1]SIIF 30 de Abril de 2023'!$E$4:$E$749,$F235,'[1]SIIF 30 de Abril de 2023'!$F$4:$F$749,$G235,'[1]SIIF 30 de Abril de 2023'!$G$4:$G$749,$H235,'[1]SIIF 30 de Abril de 2023'!$H$4:$H$749,$I235,'[1]SIIF 30 de Abril de 2023'!$I$4:$I$749,$J235,'[1]SIIF 30 de Abril de 2023'!$J$4:$J$749,$K235,'[1]SIIF 30 de Abril de 2023'!$K$4:$K$749,$L235,'[1]SIIF 30 de Abril de 2023'!$L$4:$L$749,$M235,'[1]SIIF 30 de Abril de 2023'!$M$4:$M$749,$N235,'[1]SIIF 30 de Abril de 2023'!$N$4:$N$749,$O235)/1000000)</f>
        <v>6212</v>
      </c>
      <c r="X235" s="273">
        <v>0</v>
      </c>
      <c r="Y235" s="323">
        <f>(+SUMIFS('[1]SIIF 30 de Abril de 2023'!$R$4:$R$749,'[1]SIIF 30 de Abril de 2023'!$A$4:$A$749,$B235,'[1]SIIF 30 de Abril de 2023'!$B$4:$B$749,$C235,'[1]SIIF 30 de Abril de 2023'!$C$4:$C$749,$D235,'[1]SIIF 30 de Abril de 2023'!$D$4:$D$749,$E235,'[1]SIIF 30 de Abril de 2023'!$E$4:$E$749,$F235,'[1]SIIF 30 de Abril de 2023'!$F$4:$F$749,$G235,'[1]SIIF 30 de Abril de 2023'!$G$4:$G$749,$H235,'[1]SIIF 30 de Abril de 2023'!$H$4:$H$749,$I235,'[1]SIIF 30 de Abril de 2023'!$I$4:$I$749,$J235,'[1]SIIF 30 de Abril de 2023'!$J$4:$J$749,$K235,'[1]SIIF 30 de Abril de 2023'!$K$4:$K$749,$L235,'[1]SIIF 30 de Abril de 2023'!$L$4:$L$749,$M235,'[1]SIIF 30 de Abril de 2023'!$M$4:$M$749,$N235,'[1]SIIF 30 de Abril de 2023'!$N$4:$N$749,$O235)/1000000)</f>
        <v>0</v>
      </c>
      <c r="Z235" s="273"/>
      <c r="AA235" s="323">
        <f>(+SUMIFS('[1]SIIF 30 de Abril de 2023'!$Q$4:$Q$749,'[1]SIIF 30 de Abril de 2023'!$A$4:$A$749,$B235,'[1]SIIF 30 de Abril de 2023'!$B$4:$B$749,$C235,'[1]SIIF 30 de Abril de 2023'!$C$4:$C$749,$D235,'[1]SIIF 30 de Abril de 2023'!$D$4:$D$749,$E235,'[1]SIIF 30 de Abril de 2023'!$E$4:$E$749,$F235,'[1]SIIF 30 de Abril de 2023'!$F$4:$F$749,$G235,'[1]SIIF 30 de Abril de 2023'!$G$4:$G$749,$H235,'[1]SIIF 30 de Abril de 2023'!$H$4:$H$749,$I235,'[1]SIIF 30 de Abril de 2023'!$I$4:$I$749,$J235,'[1]SIIF 30 de Abril de 2023'!$J$4:$J$749,$K235,'[1]SIIF 30 de Abril de 2023'!$K$4:$K$749,$L235,'[1]SIIF 30 de Abril de 2023'!$L$4:$L$749,$M235,'[1]SIIF 30 de Abril de 2023'!$M$4:$M$749,$N235,'[1]SIIF 30 de Abril de 2023'!$N$4:$N$749,$O235)/1000000)</f>
        <v>0</v>
      </c>
      <c r="AB235" s="273"/>
      <c r="AC235" s="273"/>
      <c r="AD235" s="323">
        <f>W235-Y235+AA235</f>
        <v>6212</v>
      </c>
      <c r="AE235" s="323">
        <f>(+SUMIFS('[1]SIIF 30 de Abril de 2023'!$T$4:$T$749,'[1]SIIF 30 de Abril de 2023'!$A$4:$A$749,$B235,'[1]SIIF 30 de Abril de 2023'!$B$4:$B$749,$C235,'[1]SIIF 30 de Abril de 2023'!$C$4:$C$749,$D235,'[1]SIIF 30 de Abril de 2023'!$D$4:$D$749,$E235,'[1]SIIF 30 de Abril de 2023'!$E$4:$E$749,$F235,'[1]SIIF 30 de Abril de 2023'!$F$4:$F$749,$G235,'[1]SIIF 30 de Abril de 2023'!$G$4:$G$749,$H235,'[1]SIIF 30 de Abril de 2023'!$H$4:$H$749,$I235,'[1]SIIF 30 de Abril de 2023'!$I$4:$I$749,$J235,'[1]SIIF 30 de Abril de 2023'!$J$4:$J$749,$K235,'[1]SIIF 30 de Abril de 2023'!$K$4:$K$749,$L235,'[1]SIIF 30 de Abril de 2023'!$L$4:$L$749,$M235,'[1]SIIF 30 de Abril de 2023'!$M$4:$M$749,$N235,'[1]SIIF 30 de Abril de 2023'!$N$4:$N$749,$O235)/1000000)</f>
        <v>0</v>
      </c>
      <c r="AF235" s="323">
        <f>AD235-AE235</f>
        <v>6212</v>
      </c>
      <c r="AG235" s="323">
        <f>+SUMIFS('[1]SIIF 30 de Abril de 2023'!$W$4:$W$749,'[1]SIIF 30 de Abril de 2023'!$A$4:$A$749,$B235,'[1]SIIF 30 de Abril de 2023'!$B$4:$B$749,$C235,'[1]SIIF 30 de Abril de 2023'!$C$4:$C$749,$D235,'[1]SIIF 30 de Abril de 2023'!$D$4:$D$749,$E235,'[1]SIIF 30 de Abril de 2023'!$E$4:$E$749,$F235,'[1]SIIF 30 de Abril de 2023'!$F$4:$F$749,$G235,'[1]SIIF 30 de Abril de 2023'!$G$4:$G$749,$H235,'[1]SIIF 30 de Abril de 2023'!$H$4:$H$749,$I235,'[1]SIIF 30 de Abril de 2023'!$I$4:$I$749,$J235,'[1]SIIF 30 de Abril de 2023'!$J$4:$J$749,$K235,'[1]SIIF 30 de Abril de 2023'!$K$4:$K$749,$L235,'[1]SIIF 30 de Abril de 2023'!$L$4:$L$749,$M235,'[1]SIIF 30 de Abril de 2023'!$M$4:$M$749,$N235,'[1]SIIF 30 de Abril de 2023'!$N$4:$N$749,$O235)/1000000</f>
        <v>2466.9813890199998</v>
      </c>
      <c r="AH235" s="177">
        <f t="shared" si="107"/>
        <v>0.3971315822633612</v>
      </c>
      <c r="AI235" s="210"/>
      <c r="AJ235" s="176">
        <f>+SUMIFS('[1]Cierre Mes Anterior'!$W$4:$W$773,'[1]Cierre Mes Anterior'!$A$4:$A$773,$B235,'[1]Cierre Mes Anterior'!$B$4:$B$773,$C235,'[1]Cierre Mes Anterior'!$C$4:$C$773,$D235,'[1]Cierre Mes Anterior'!$D$4:$D$773,$E235,'[1]Cierre Mes Anterior'!$E$4:$E$773,$F235,'[1]Cierre Mes Anterior'!$F$4:$F$773,$G235,'[1]Cierre Mes Anterior'!$G$4:$G$773,$H235,'[1]Cierre Mes Anterior'!$H$4:$H$773,$I235,'[1]Cierre Mes Anterior'!$I$4:$I$773,$J235,'[1]Cierre Mes Anterior'!$J$4:$J$773,$K235,'[1]Cierre Mes Anterior'!$K$4:$K$773,$L235,'[1]Cierre Mes Anterior'!$L$4:$L$773,$M235,'[1]Cierre Mes Anterior'!$M$4:$M$773,$N235,'[1]Cierre Mes Anterior'!$N$4:$N$773,$O235)/1000000</f>
        <v>5993.0682741000001</v>
      </c>
      <c r="AK235" s="176">
        <f>+AG235-AJ235</f>
        <v>-3526.0868850800002</v>
      </c>
      <c r="AL235" s="278" t="e">
        <f>HLOOKUP((HLOOKUP($W$1,#REF!,1,FALSE)),#REF!,#REF!,FALSE)</f>
        <v>#REF!</v>
      </c>
      <c r="AM235" s="323">
        <f>+SUMIFS('[1]SIIF 30 de Abril de 2023'!$X$4:$X$749,'[1]SIIF 30 de Abril de 2023'!$A$4:$A$749,$B235,'[1]SIIF 30 de Abril de 2023'!$B$4:$B$749,$C235,'[1]SIIF 30 de Abril de 2023'!$C$4:$C$749,$D235,'[1]SIIF 30 de Abril de 2023'!$D$4:$D$749,$E235,'[1]SIIF 30 de Abril de 2023'!$E$4:$E$749,$F235,'[1]SIIF 30 de Abril de 2023'!$F$4:$F$749,$G235,'[1]SIIF 30 de Abril de 2023'!$G$4:$G$749,$H235,'[1]SIIF 30 de Abril de 2023'!$H$4:$H$749,$I235,'[1]SIIF 30 de Abril de 2023'!$I$4:$I$749,$J235,'[1]SIIF 30 de Abril de 2023'!$J$4:$J$749,$K235,'[1]SIIF 30 de Abril de 2023'!$K$4:$K$749,$L235,'[1]SIIF 30 de Abril de 2023'!$L$4:$L$749,$M235,'[1]SIIF 30 de Abril de 2023'!$M$4:$M$749,$N235,'[1]SIIF 30 de Abril de 2023'!$N$4:$N$749,$O235)/1000000</f>
        <v>751.58992590000003</v>
      </c>
      <c r="AN235" s="177">
        <f t="shared" si="108"/>
        <v>0.12099000738892467</v>
      </c>
    </row>
    <row r="236" spans="1:40" ht="20.25" customHeight="1">
      <c r="B236" s="1" t="s">
        <v>172</v>
      </c>
      <c r="C236" s="1" t="s">
        <v>173</v>
      </c>
      <c r="D236" s="1" t="s">
        <v>142</v>
      </c>
      <c r="E236" s="1" t="s">
        <v>143</v>
      </c>
      <c r="F236" s="1">
        <v>3</v>
      </c>
      <c r="G236" s="1" t="s">
        <v>142</v>
      </c>
      <c r="H236" s="1" t="s">
        <v>142</v>
      </c>
      <c r="I236" s="1" t="s">
        <v>142</v>
      </c>
      <c r="J236" s="1" t="s">
        <v>142</v>
      </c>
      <c r="K236" s="1" t="s">
        <v>142</v>
      </c>
      <c r="L236" s="1" t="s">
        <v>142</v>
      </c>
      <c r="M236" s="1" t="s">
        <v>142</v>
      </c>
      <c r="N236" s="1" t="s">
        <v>142</v>
      </c>
      <c r="O236" s="1" t="s">
        <v>142</v>
      </c>
      <c r="T236" s="274" t="s">
        <v>147</v>
      </c>
      <c r="U236" s="421"/>
      <c r="V236" s="174" t="s">
        <v>147</v>
      </c>
      <c r="W236" s="323">
        <f>(+SUMIFS('[1]SIIF 30 de Abril de 2023'!$P$4:$P$749,'[1]SIIF 30 de Abril de 2023'!$A$4:$A$749,$B236,'[1]SIIF 30 de Abril de 2023'!$B$4:$B$749,$C236,'[1]SIIF 30 de Abril de 2023'!$C$4:$C$749,$D236,'[1]SIIF 30 de Abril de 2023'!$D$4:$D$749,$E236,'[1]SIIF 30 de Abril de 2023'!$E$4:$E$749,$F236,'[1]SIIF 30 de Abril de 2023'!$F$4:$F$749,$G236,'[1]SIIF 30 de Abril de 2023'!$G$4:$G$749,$H236,'[1]SIIF 30 de Abril de 2023'!$H$4:$H$749,$I236,'[1]SIIF 30 de Abril de 2023'!$I$4:$I$749,$J236,'[1]SIIF 30 de Abril de 2023'!$J$4:$J$749,$K236,'[1]SIIF 30 de Abril de 2023'!$K$4:$K$749,$L236,'[1]SIIF 30 de Abril de 2023'!$L$4:$L$749,$M236,'[1]SIIF 30 de Abril de 2023'!$M$4:$M$749,$N236,'[1]SIIF 30 de Abril de 2023'!$N$4:$N$749,$O236)/1000000)</f>
        <v>4913.5913209999999</v>
      </c>
      <c r="X236" s="273">
        <v>0</v>
      </c>
      <c r="Y236" s="323">
        <f>(+SUMIFS('[1]SIIF 30 de Abril de 2023'!$R$4:$R$749,'[1]SIIF 30 de Abril de 2023'!$A$4:$A$749,$B236,'[1]SIIF 30 de Abril de 2023'!$B$4:$B$749,$C236,'[1]SIIF 30 de Abril de 2023'!$C$4:$C$749,$D236,'[1]SIIF 30 de Abril de 2023'!$D$4:$D$749,$E236,'[1]SIIF 30 de Abril de 2023'!$E$4:$E$749,$F236,'[1]SIIF 30 de Abril de 2023'!$F$4:$F$749,$G236,'[1]SIIF 30 de Abril de 2023'!$G$4:$G$749,$H236,'[1]SIIF 30 de Abril de 2023'!$H$4:$H$749,$I236,'[1]SIIF 30 de Abril de 2023'!$I$4:$I$749,$J236,'[1]SIIF 30 de Abril de 2023'!$J$4:$J$749,$K236,'[1]SIIF 30 de Abril de 2023'!$K$4:$K$749,$L236,'[1]SIIF 30 de Abril de 2023'!$L$4:$L$749,$M236,'[1]SIIF 30 de Abril de 2023'!$M$4:$M$749,$N236,'[1]SIIF 30 de Abril de 2023'!$N$4:$N$749,$O236)/1000000)</f>
        <v>0</v>
      </c>
      <c r="Z236" s="273"/>
      <c r="AA236" s="323">
        <f>(+SUMIFS('[1]SIIF 30 de Abril de 2023'!$Q$4:$Q$749,'[1]SIIF 30 de Abril de 2023'!$A$4:$A$749,$B236,'[1]SIIF 30 de Abril de 2023'!$B$4:$B$749,$C236,'[1]SIIF 30 de Abril de 2023'!$C$4:$C$749,$D236,'[1]SIIF 30 de Abril de 2023'!$D$4:$D$749,$E236,'[1]SIIF 30 de Abril de 2023'!$E$4:$E$749,$F236,'[1]SIIF 30 de Abril de 2023'!$F$4:$F$749,$G236,'[1]SIIF 30 de Abril de 2023'!$G$4:$G$749,$H236,'[1]SIIF 30 de Abril de 2023'!$H$4:$H$749,$I236,'[1]SIIF 30 de Abril de 2023'!$I$4:$I$749,$J236,'[1]SIIF 30 de Abril de 2023'!$J$4:$J$749,$K236,'[1]SIIF 30 de Abril de 2023'!$K$4:$K$749,$L236,'[1]SIIF 30 de Abril de 2023'!$L$4:$L$749,$M236,'[1]SIIF 30 de Abril de 2023'!$M$4:$M$749,$N236,'[1]SIIF 30 de Abril de 2023'!$N$4:$N$749,$O236)/1000000)</f>
        <v>0</v>
      </c>
      <c r="AB236" s="273"/>
      <c r="AC236" s="273"/>
      <c r="AD236" s="323">
        <f>W236-Y236+AA236</f>
        <v>4913.5913209999999</v>
      </c>
      <c r="AE236" s="323">
        <f>(+SUMIFS('[1]SIIF 30 de Abril de 2023'!$T$4:$T$749,'[1]SIIF 30 de Abril de 2023'!$A$4:$A$749,$B236,'[1]SIIF 30 de Abril de 2023'!$B$4:$B$749,$C236,'[1]SIIF 30 de Abril de 2023'!$C$4:$C$749,$D236,'[1]SIIF 30 de Abril de 2023'!$D$4:$D$749,$E236,'[1]SIIF 30 de Abril de 2023'!$E$4:$E$749,$F236,'[1]SIIF 30 de Abril de 2023'!$F$4:$F$749,$G236,'[1]SIIF 30 de Abril de 2023'!$G$4:$G$749,$H236,'[1]SIIF 30 de Abril de 2023'!$H$4:$H$749,$I236,'[1]SIIF 30 de Abril de 2023'!$I$4:$I$749,$J236,'[1]SIIF 30 de Abril de 2023'!$J$4:$J$749,$K236,'[1]SIIF 30 de Abril de 2023'!$K$4:$K$749,$L236,'[1]SIIF 30 de Abril de 2023'!$L$4:$L$749,$M236,'[1]SIIF 30 de Abril de 2023'!$M$4:$M$749,$N236,'[1]SIIF 30 de Abril de 2023'!$N$4:$N$749,$O236)/1000000)</f>
        <v>0</v>
      </c>
      <c r="AF236" s="323">
        <f>AD236-AE236</f>
        <v>4913.5913209999999</v>
      </c>
      <c r="AG236" s="323">
        <f>+SUMIFS('[1]SIIF 30 de Abril de 2023'!$W$4:$W$749,'[1]SIIF 30 de Abril de 2023'!$A$4:$A$749,$B236,'[1]SIIF 30 de Abril de 2023'!$B$4:$B$749,$C236,'[1]SIIF 30 de Abril de 2023'!$C$4:$C$749,$D236,'[1]SIIF 30 de Abril de 2023'!$D$4:$D$749,$E236,'[1]SIIF 30 de Abril de 2023'!$E$4:$E$749,$F236,'[1]SIIF 30 de Abril de 2023'!$F$4:$F$749,$G236,'[1]SIIF 30 de Abril de 2023'!$G$4:$G$749,$H236,'[1]SIIF 30 de Abril de 2023'!$H$4:$H$749,$I236,'[1]SIIF 30 de Abril de 2023'!$I$4:$I$749,$J236,'[1]SIIF 30 de Abril de 2023'!$J$4:$J$749,$K236,'[1]SIIF 30 de Abril de 2023'!$K$4:$K$749,$L236,'[1]SIIF 30 de Abril de 2023'!$L$4:$L$749,$M236,'[1]SIIF 30 de Abril de 2023'!$M$4:$M$749,$N236,'[1]SIIF 30 de Abril de 2023'!$N$4:$N$749,$O236)/1000000</f>
        <v>177.21361200000001</v>
      </c>
      <c r="AH236" s="177">
        <f t="shared" si="107"/>
        <v>3.6066005579791283E-2</v>
      </c>
      <c r="AI236" s="210"/>
      <c r="AJ236" s="176">
        <f>+SUMIFS('[1]Cierre Mes Anterior'!$W$4:$W$773,'[1]Cierre Mes Anterior'!$A$4:$A$773,$B236,'[1]Cierre Mes Anterior'!$B$4:$B$773,$C236,'[1]Cierre Mes Anterior'!$C$4:$C$773,$D236,'[1]Cierre Mes Anterior'!$D$4:$D$773,$E236,'[1]Cierre Mes Anterior'!$E$4:$E$773,$F236,'[1]Cierre Mes Anterior'!$F$4:$F$773,$G236,'[1]Cierre Mes Anterior'!$G$4:$G$773,$H236,'[1]Cierre Mes Anterior'!$H$4:$H$773,$I236,'[1]Cierre Mes Anterior'!$I$4:$I$773,$J236,'[1]Cierre Mes Anterior'!$J$4:$J$773,$K236,'[1]Cierre Mes Anterior'!$K$4:$K$773,$L236,'[1]Cierre Mes Anterior'!$L$4:$L$773,$M236,'[1]Cierre Mes Anterior'!$M$4:$M$773,$N236,'[1]Cierre Mes Anterior'!$N$4:$N$773,$O236)/1000000</f>
        <v>1704.1706252399999</v>
      </c>
      <c r="AK236" s="176">
        <f>+AG236-AJ236</f>
        <v>-1526.9570132399999</v>
      </c>
      <c r="AL236" s="278" t="e">
        <f>HLOOKUP((HLOOKUP($W$1,#REF!,1,FALSE)),#REF!,#REF!,FALSE)</f>
        <v>#REF!</v>
      </c>
      <c r="AM236" s="323">
        <f>+SUMIFS('[1]SIIF 30 de Abril de 2023'!$X$4:$X$749,'[1]SIIF 30 de Abril de 2023'!$A$4:$A$749,$B236,'[1]SIIF 30 de Abril de 2023'!$B$4:$B$749,$C236,'[1]SIIF 30 de Abril de 2023'!$C$4:$C$749,$D236,'[1]SIIF 30 de Abril de 2023'!$D$4:$D$749,$E236,'[1]SIIF 30 de Abril de 2023'!$E$4:$E$749,$F236,'[1]SIIF 30 de Abril de 2023'!$F$4:$F$749,$G236,'[1]SIIF 30 de Abril de 2023'!$G$4:$G$749,$H236,'[1]SIIF 30 de Abril de 2023'!$H$4:$H$749,$I236,'[1]SIIF 30 de Abril de 2023'!$I$4:$I$749,$J236,'[1]SIIF 30 de Abril de 2023'!$J$4:$J$749,$K236,'[1]SIIF 30 de Abril de 2023'!$K$4:$K$749,$L236,'[1]SIIF 30 de Abril de 2023'!$L$4:$L$749,$M236,'[1]SIIF 30 de Abril de 2023'!$M$4:$M$749,$N236,'[1]SIIF 30 de Abril de 2023'!$N$4:$N$749,$O236)/1000000</f>
        <v>177.21361200000001</v>
      </c>
      <c r="AN236" s="177">
        <f t="shared" si="108"/>
        <v>3.6066005579791283E-2</v>
      </c>
    </row>
    <row r="237" spans="1:40" ht="20.25" customHeight="1">
      <c r="B237" s="1" t="s">
        <v>172</v>
      </c>
      <c r="C237" s="1" t="s">
        <v>173</v>
      </c>
      <c r="D237" s="1" t="s">
        <v>142</v>
      </c>
      <c r="E237" s="1" t="s">
        <v>143</v>
      </c>
      <c r="F237" s="1">
        <v>5</v>
      </c>
      <c r="G237" s="1" t="s">
        <v>142</v>
      </c>
      <c r="H237" s="1" t="s">
        <v>142</v>
      </c>
      <c r="I237" s="1" t="s">
        <v>142</v>
      </c>
      <c r="J237" s="1" t="s">
        <v>142</v>
      </c>
      <c r="K237" s="1" t="s">
        <v>142</v>
      </c>
      <c r="L237" s="1" t="s">
        <v>142</v>
      </c>
      <c r="M237" s="1" t="s">
        <v>142</v>
      </c>
      <c r="N237" s="1" t="s">
        <v>142</v>
      </c>
      <c r="O237" s="1" t="s">
        <v>142</v>
      </c>
      <c r="T237" s="274" t="s">
        <v>148</v>
      </c>
      <c r="U237" s="421"/>
      <c r="V237" s="174" t="s">
        <v>148</v>
      </c>
      <c r="W237" s="323">
        <f>(+SUMIFS('[1]SIIF 30 de Abril de 2023'!$P$4:$P$749,'[1]SIIF 30 de Abril de 2023'!$A$4:$A$749,$B237,'[1]SIIF 30 de Abril de 2023'!$B$4:$B$749,$C237,'[1]SIIF 30 de Abril de 2023'!$C$4:$C$749,$D237,'[1]SIIF 30 de Abril de 2023'!$D$4:$D$749,$E237,'[1]SIIF 30 de Abril de 2023'!$E$4:$E$749,$F237,'[1]SIIF 30 de Abril de 2023'!$F$4:$F$749,$G237,'[1]SIIF 30 de Abril de 2023'!$G$4:$G$749,$H237,'[1]SIIF 30 de Abril de 2023'!$H$4:$H$749,$I237,'[1]SIIF 30 de Abril de 2023'!$I$4:$I$749,$J237,'[1]SIIF 30 de Abril de 2023'!$J$4:$J$749,$K237,'[1]SIIF 30 de Abril de 2023'!$K$4:$K$749,$L237,'[1]SIIF 30 de Abril de 2023'!$L$4:$L$749,$M237,'[1]SIIF 30 de Abril de 2023'!$M$4:$M$749,$N237,'[1]SIIF 30 de Abril de 2023'!$N$4:$N$749,$O237)/1000000)</f>
        <v>7443.4308510000001</v>
      </c>
      <c r="X237" s="273">
        <v>0</v>
      </c>
      <c r="Y237" s="323">
        <f>(+SUMIFS('[1]SIIF 30 de Abril de 2023'!$R$4:$R$749,'[1]SIIF 30 de Abril de 2023'!$A$4:$A$749,$B237,'[1]SIIF 30 de Abril de 2023'!$B$4:$B$749,$C237,'[1]SIIF 30 de Abril de 2023'!$C$4:$C$749,$D237,'[1]SIIF 30 de Abril de 2023'!$D$4:$D$749,$E237,'[1]SIIF 30 de Abril de 2023'!$E$4:$E$749,$F237,'[1]SIIF 30 de Abril de 2023'!$F$4:$F$749,$G237,'[1]SIIF 30 de Abril de 2023'!$G$4:$G$749,$H237,'[1]SIIF 30 de Abril de 2023'!$H$4:$H$749,$I237,'[1]SIIF 30 de Abril de 2023'!$I$4:$I$749,$J237,'[1]SIIF 30 de Abril de 2023'!$J$4:$J$749,$K237,'[1]SIIF 30 de Abril de 2023'!$K$4:$K$749,$L237,'[1]SIIF 30 de Abril de 2023'!$L$4:$L$749,$M237,'[1]SIIF 30 de Abril de 2023'!$M$4:$M$749,$N237,'[1]SIIF 30 de Abril de 2023'!$N$4:$N$749,$O237)/1000000)</f>
        <v>0</v>
      </c>
      <c r="Z237" s="273"/>
      <c r="AA237" s="323">
        <f>(+SUMIFS('[1]SIIF 30 de Abril de 2023'!$Q$4:$Q$749,'[1]SIIF 30 de Abril de 2023'!$A$4:$A$749,$B237,'[1]SIIF 30 de Abril de 2023'!$B$4:$B$749,$C237,'[1]SIIF 30 de Abril de 2023'!$C$4:$C$749,$D237,'[1]SIIF 30 de Abril de 2023'!$D$4:$D$749,$E237,'[1]SIIF 30 de Abril de 2023'!$E$4:$E$749,$F237,'[1]SIIF 30 de Abril de 2023'!$F$4:$F$749,$G237,'[1]SIIF 30 de Abril de 2023'!$G$4:$G$749,$H237,'[1]SIIF 30 de Abril de 2023'!$H$4:$H$749,$I237,'[1]SIIF 30 de Abril de 2023'!$I$4:$I$749,$J237,'[1]SIIF 30 de Abril de 2023'!$J$4:$J$749,$K237,'[1]SIIF 30 de Abril de 2023'!$K$4:$K$749,$L237,'[1]SIIF 30 de Abril de 2023'!$L$4:$L$749,$M237,'[1]SIIF 30 de Abril de 2023'!$M$4:$M$749,$N237,'[1]SIIF 30 de Abril de 2023'!$N$4:$N$749,$O237)/1000000)</f>
        <v>0</v>
      </c>
      <c r="AB237" s="273"/>
      <c r="AC237" s="273"/>
      <c r="AD237" s="323">
        <f>W237-Y237+AA237</f>
        <v>7443.4308510000001</v>
      </c>
      <c r="AE237" s="323">
        <f>(+SUMIFS('[1]SIIF 30 de Abril de 2023'!$T$4:$T$749,'[1]SIIF 30 de Abril de 2023'!$A$4:$A$749,$B237,'[1]SIIF 30 de Abril de 2023'!$B$4:$B$749,$C237,'[1]SIIF 30 de Abril de 2023'!$C$4:$C$749,$D237,'[1]SIIF 30 de Abril de 2023'!$D$4:$D$749,$E237,'[1]SIIF 30 de Abril de 2023'!$E$4:$E$749,$F237,'[1]SIIF 30 de Abril de 2023'!$F$4:$F$749,$G237,'[1]SIIF 30 de Abril de 2023'!$G$4:$G$749,$H237,'[1]SIIF 30 de Abril de 2023'!$H$4:$H$749,$I237,'[1]SIIF 30 de Abril de 2023'!$I$4:$I$749,$J237,'[1]SIIF 30 de Abril de 2023'!$J$4:$J$749,$K237,'[1]SIIF 30 de Abril de 2023'!$K$4:$K$749,$L237,'[1]SIIF 30 de Abril de 2023'!$L$4:$L$749,$M237,'[1]SIIF 30 de Abril de 2023'!$M$4:$M$749,$N237,'[1]SIIF 30 de Abril de 2023'!$N$4:$N$749,$O237)/1000000)</f>
        <v>0</v>
      </c>
      <c r="AF237" s="323">
        <f>AD237-AE237</f>
        <v>7443.4308510000001</v>
      </c>
      <c r="AG237" s="323">
        <f>+SUMIFS('[1]SIIF 30 de Abril de 2023'!$W$4:$W$749,'[1]SIIF 30 de Abril de 2023'!$A$4:$A$749,$B237,'[1]SIIF 30 de Abril de 2023'!$B$4:$B$749,$C237,'[1]SIIF 30 de Abril de 2023'!$C$4:$C$749,$D237,'[1]SIIF 30 de Abril de 2023'!$D$4:$D$749,$E237,'[1]SIIF 30 de Abril de 2023'!$E$4:$E$749,$F237,'[1]SIIF 30 de Abril de 2023'!$F$4:$F$749,$G237,'[1]SIIF 30 de Abril de 2023'!$G$4:$G$749,$H237,'[1]SIIF 30 de Abril de 2023'!$H$4:$H$749,$I237,'[1]SIIF 30 de Abril de 2023'!$I$4:$I$749,$J237,'[1]SIIF 30 de Abril de 2023'!$J$4:$J$749,$K237,'[1]SIIF 30 de Abril de 2023'!$K$4:$K$749,$L237,'[1]SIIF 30 de Abril de 2023'!$L$4:$L$749,$M237,'[1]SIIF 30 de Abril de 2023'!$M$4:$M$749,$N237,'[1]SIIF 30 de Abril de 2023'!$N$4:$N$749,$O237)/1000000</f>
        <v>4943.4308510000001</v>
      </c>
      <c r="AH237" s="177">
        <f t="shared" si="107"/>
        <v>0.66413337477782397</v>
      </c>
      <c r="AI237" s="210"/>
      <c r="AJ237" s="176">
        <f>+SUMIFS('[1]Cierre Mes Anterior'!$W$4:$W$773,'[1]Cierre Mes Anterior'!$A$4:$A$773,$B237,'[1]Cierre Mes Anterior'!$B$4:$B$773,$C237,'[1]Cierre Mes Anterior'!$C$4:$C$773,$D237,'[1]Cierre Mes Anterior'!$D$4:$D$773,$E237,'[1]Cierre Mes Anterior'!$E$4:$E$773,$F237,'[1]Cierre Mes Anterior'!$F$4:$F$773,$G237,'[1]Cierre Mes Anterior'!$G$4:$G$773,$H237,'[1]Cierre Mes Anterior'!$H$4:$H$773,$I237,'[1]Cierre Mes Anterior'!$I$4:$I$773,$J237,'[1]Cierre Mes Anterior'!$J$4:$J$773,$K237,'[1]Cierre Mes Anterior'!$K$4:$K$773,$L237,'[1]Cierre Mes Anterior'!$L$4:$L$773,$M237,'[1]Cierre Mes Anterior'!$M$4:$M$773,$N237,'[1]Cierre Mes Anterior'!$N$4:$N$773,$O237)/1000000</f>
        <v>0</v>
      </c>
      <c r="AK237" s="176">
        <f>+AG237-AJ237</f>
        <v>4943.4308510000001</v>
      </c>
      <c r="AL237" s="278" t="e">
        <f>HLOOKUP((HLOOKUP($W$1,#REF!,1,FALSE)),#REF!,#REF!,FALSE)</f>
        <v>#REF!</v>
      </c>
      <c r="AM237" s="323">
        <f>+SUMIFS('[1]SIIF 30 de Abril de 2023'!$X$4:$X$749,'[1]SIIF 30 de Abril de 2023'!$A$4:$A$749,$B237,'[1]SIIF 30 de Abril de 2023'!$B$4:$B$749,$C237,'[1]SIIF 30 de Abril de 2023'!$C$4:$C$749,$D237,'[1]SIIF 30 de Abril de 2023'!$D$4:$D$749,$E237,'[1]SIIF 30 de Abril de 2023'!$E$4:$E$749,$F237,'[1]SIIF 30 de Abril de 2023'!$F$4:$F$749,$G237,'[1]SIIF 30 de Abril de 2023'!$G$4:$G$749,$H237,'[1]SIIF 30 de Abril de 2023'!$H$4:$H$749,$I237,'[1]SIIF 30 de Abril de 2023'!$I$4:$I$749,$J237,'[1]SIIF 30 de Abril de 2023'!$J$4:$J$749,$K237,'[1]SIIF 30 de Abril de 2023'!$K$4:$K$749,$L237,'[1]SIIF 30 de Abril de 2023'!$L$4:$L$749,$M237,'[1]SIIF 30 de Abril de 2023'!$M$4:$M$749,$N237,'[1]SIIF 30 de Abril de 2023'!$N$4:$N$749,$O237)/1000000</f>
        <v>0</v>
      </c>
      <c r="AN237" s="177">
        <f t="shared" si="108"/>
        <v>0</v>
      </c>
    </row>
    <row r="238" spans="1:40" ht="35.25" customHeight="1">
      <c r="B238" s="1" t="s">
        <v>172</v>
      </c>
      <c r="C238" s="1" t="s">
        <v>173</v>
      </c>
      <c r="D238" s="1" t="s">
        <v>142</v>
      </c>
      <c r="E238" s="1" t="s">
        <v>143</v>
      </c>
      <c r="F238" s="1">
        <v>8</v>
      </c>
      <c r="G238" s="1" t="s">
        <v>142</v>
      </c>
      <c r="H238" s="1" t="s">
        <v>142</v>
      </c>
      <c r="I238" s="1" t="s">
        <v>142</v>
      </c>
      <c r="J238" s="1" t="s">
        <v>142</v>
      </c>
      <c r="K238" s="1" t="s">
        <v>142</v>
      </c>
      <c r="L238" s="1" t="s">
        <v>142</v>
      </c>
      <c r="M238" s="1" t="s">
        <v>142</v>
      </c>
      <c r="N238" s="1" t="s">
        <v>142</v>
      </c>
      <c r="O238" s="1" t="s">
        <v>142</v>
      </c>
      <c r="T238" s="174" t="s">
        <v>149</v>
      </c>
      <c r="U238" s="422"/>
      <c r="V238" s="174" t="s">
        <v>149</v>
      </c>
      <c r="W238" s="323">
        <f>(+SUMIFS('[1]SIIF 30 de Abril de 2023'!$P$4:$P$749,'[1]SIIF 30 de Abril de 2023'!$A$4:$A$749,$B238,'[1]SIIF 30 de Abril de 2023'!$B$4:$B$749,$C238,'[1]SIIF 30 de Abril de 2023'!$C$4:$C$749,$D238,'[1]SIIF 30 de Abril de 2023'!$D$4:$D$749,$E238,'[1]SIIF 30 de Abril de 2023'!$E$4:$E$749,$F238,'[1]SIIF 30 de Abril de 2023'!$F$4:$F$749,$G238,'[1]SIIF 30 de Abril de 2023'!$G$4:$G$749,$H238,'[1]SIIF 30 de Abril de 2023'!$H$4:$H$749,$I238,'[1]SIIF 30 de Abril de 2023'!$I$4:$I$749,$J238,'[1]SIIF 30 de Abril de 2023'!$J$4:$J$749,$K238,'[1]SIIF 30 de Abril de 2023'!$K$4:$K$749,$L238,'[1]SIIF 30 de Abril de 2023'!$L$4:$L$749,$M238,'[1]SIIF 30 de Abril de 2023'!$M$4:$M$749,$N238,'[1]SIIF 30 de Abril de 2023'!$N$4:$N$749,$O238)/1000000)</f>
        <v>525.81899999999996</v>
      </c>
      <c r="X238" s="273">
        <v>0</v>
      </c>
      <c r="Y238" s="323">
        <f>(+SUMIFS('[1]SIIF 30 de Abril de 2023'!$R$4:$R$749,'[1]SIIF 30 de Abril de 2023'!$A$4:$A$749,$B238,'[1]SIIF 30 de Abril de 2023'!$B$4:$B$749,$C238,'[1]SIIF 30 de Abril de 2023'!$C$4:$C$749,$D238,'[1]SIIF 30 de Abril de 2023'!$D$4:$D$749,$E238,'[1]SIIF 30 de Abril de 2023'!$E$4:$E$749,$F238,'[1]SIIF 30 de Abril de 2023'!$F$4:$F$749,$G238,'[1]SIIF 30 de Abril de 2023'!$G$4:$G$749,$H238,'[1]SIIF 30 de Abril de 2023'!$H$4:$H$749,$I238,'[1]SIIF 30 de Abril de 2023'!$I$4:$I$749,$J238,'[1]SIIF 30 de Abril de 2023'!$J$4:$J$749,$K238,'[1]SIIF 30 de Abril de 2023'!$K$4:$K$749,$L238,'[1]SIIF 30 de Abril de 2023'!$L$4:$L$749,$M238,'[1]SIIF 30 de Abril de 2023'!$M$4:$M$749,$N238,'[1]SIIF 30 de Abril de 2023'!$N$4:$N$749,$O238)/1000000)</f>
        <v>0</v>
      </c>
      <c r="Z238" s="273"/>
      <c r="AA238" s="323">
        <f>(+SUMIFS('[1]SIIF 30 de Abril de 2023'!$Q$4:$Q$749,'[1]SIIF 30 de Abril de 2023'!$A$4:$A$749,$B238,'[1]SIIF 30 de Abril de 2023'!$B$4:$B$749,$C238,'[1]SIIF 30 de Abril de 2023'!$C$4:$C$749,$D238,'[1]SIIF 30 de Abril de 2023'!$D$4:$D$749,$E238,'[1]SIIF 30 de Abril de 2023'!$E$4:$E$749,$F238,'[1]SIIF 30 de Abril de 2023'!$F$4:$F$749,$G238,'[1]SIIF 30 de Abril de 2023'!$G$4:$G$749,$H238,'[1]SIIF 30 de Abril de 2023'!$H$4:$H$749,$I238,'[1]SIIF 30 de Abril de 2023'!$I$4:$I$749,$J238,'[1]SIIF 30 de Abril de 2023'!$J$4:$J$749,$K238,'[1]SIIF 30 de Abril de 2023'!$K$4:$K$749,$L238,'[1]SIIF 30 de Abril de 2023'!$L$4:$L$749,$M238,'[1]SIIF 30 de Abril de 2023'!$M$4:$M$749,$N238,'[1]SIIF 30 de Abril de 2023'!$N$4:$N$749,$O238)/1000000)</f>
        <v>0</v>
      </c>
      <c r="AB238" s="273"/>
      <c r="AC238" s="273"/>
      <c r="AD238" s="323">
        <f>W238-Y238+AA238</f>
        <v>525.81899999999996</v>
      </c>
      <c r="AE238" s="323">
        <f>(+SUMIFS('[1]SIIF 30 de Abril de 2023'!$T$4:$T$749,'[1]SIIF 30 de Abril de 2023'!$A$4:$A$749,$B238,'[1]SIIF 30 de Abril de 2023'!$B$4:$B$749,$C238,'[1]SIIF 30 de Abril de 2023'!$C$4:$C$749,$D238,'[1]SIIF 30 de Abril de 2023'!$D$4:$D$749,$E238,'[1]SIIF 30 de Abril de 2023'!$E$4:$E$749,$F238,'[1]SIIF 30 de Abril de 2023'!$F$4:$F$749,$G238,'[1]SIIF 30 de Abril de 2023'!$G$4:$G$749,$H238,'[1]SIIF 30 de Abril de 2023'!$H$4:$H$749,$I238,'[1]SIIF 30 de Abril de 2023'!$I$4:$I$749,$J238,'[1]SIIF 30 de Abril de 2023'!$J$4:$J$749,$K238,'[1]SIIF 30 de Abril de 2023'!$K$4:$K$749,$L238,'[1]SIIF 30 de Abril de 2023'!$L$4:$L$749,$M238,'[1]SIIF 30 de Abril de 2023'!$M$4:$M$749,$N238,'[1]SIIF 30 de Abril de 2023'!$N$4:$N$749,$O238)/1000000)</f>
        <v>0</v>
      </c>
      <c r="AF238" s="323">
        <f>AD238-AE238</f>
        <v>525.81899999999996</v>
      </c>
      <c r="AG238" s="323">
        <f>+SUMIFS('[1]SIIF 30 de Abril de 2023'!$W$4:$W$749,'[1]SIIF 30 de Abril de 2023'!$A$4:$A$749,$B238,'[1]SIIF 30 de Abril de 2023'!$B$4:$B$749,$C238,'[1]SIIF 30 de Abril de 2023'!$C$4:$C$749,$D238,'[1]SIIF 30 de Abril de 2023'!$D$4:$D$749,$E238,'[1]SIIF 30 de Abril de 2023'!$E$4:$E$749,$F238,'[1]SIIF 30 de Abril de 2023'!$F$4:$F$749,$G238,'[1]SIIF 30 de Abril de 2023'!$G$4:$G$749,$H238,'[1]SIIF 30 de Abril de 2023'!$H$4:$H$749,$I238,'[1]SIIF 30 de Abril de 2023'!$I$4:$I$749,$J238,'[1]SIIF 30 de Abril de 2023'!$J$4:$J$749,$K238,'[1]SIIF 30 de Abril de 2023'!$K$4:$K$749,$L238,'[1]SIIF 30 de Abril de 2023'!$L$4:$L$749,$M238,'[1]SIIF 30 de Abril de 2023'!$M$4:$M$749,$N238,'[1]SIIF 30 de Abril de 2023'!$N$4:$N$749,$O238)/1000000</f>
        <v>154.71007315</v>
      </c>
      <c r="AH238" s="177">
        <f t="shared" si="107"/>
        <v>0.29422685971788776</v>
      </c>
      <c r="AI238" s="210"/>
      <c r="AJ238" s="176">
        <f>+SUMIFS('[1]Cierre Mes Anterior'!$W$4:$W$773,'[1]Cierre Mes Anterior'!$A$4:$A$773,$B238,'[1]Cierre Mes Anterior'!$B$4:$B$773,$C238,'[1]Cierre Mes Anterior'!$C$4:$C$773,$D238,'[1]Cierre Mes Anterior'!$D$4:$D$773,$E238,'[1]Cierre Mes Anterior'!$E$4:$E$773,$F238,'[1]Cierre Mes Anterior'!$F$4:$F$773,$G238,'[1]Cierre Mes Anterior'!$G$4:$G$773,$H238,'[1]Cierre Mes Anterior'!$H$4:$H$773,$I238,'[1]Cierre Mes Anterior'!$I$4:$I$773,$J238,'[1]Cierre Mes Anterior'!$J$4:$J$773,$K238,'[1]Cierre Mes Anterior'!$K$4:$K$773,$L238,'[1]Cierre Mes Anterior'!$L$4:$L$773,$M238,'[1]Cierre Mes Anterior'!$M$4:$M$773,$N238,'[1]Cierre Mes Anterior'!$N$4:$N$773,$O238)/1000000</f>
        <v>755.06125899999995</v>
      </c>
      <c r="AK238" s="176">
        <f>+AG238-AJ238</f>
        <v>-600.35118584999998</v>
      </c>
      <c r="AL238" s="278" t="e">
        <f>HLOOKUP((HLOOKUP($W$1,#REF!,1,FALSE)),#REF!,#REF!,FALSE)</f>
        <v>#REF!</v>
      </c>
      <c r="AM238" s="323">
        <f>+SUMIFS('[1]SIIF 30 de Abril de 2023'!$X$4:$X$749,'[1]SIIF 30 de Abril de 2023'!$A$4:$A$749,$B238,'[1]SIIF 30 de Abril de 2023'!$B$4:$B$749,$C238,'[1]SIIF 30 de Abril de 2023'!$C$4:$C$749,$D238,'[1]SIIF 30 de Abril de 2023'!$D$4:$D$749,$E238,'[1]SIIF 30 de Abril de 2023'!$E$4:$E$749,$F238,'[1]SIIF 30 de Abril de 2023'!$F$4:$F$749,$G238,'[1]SIIF 30 de Abril de 2023'!$G$4:$G$749,$H238,'[1]SIIF 30 de Abril de 2023'!$H$4:$H$749,$I238,'[1]SIIF 30 de Abril de 2023'!$I$4:$I$749,$J238,'[1]SIIF 30 de Abril de 2023'!$J$4:$J$749,$K238,'[1]SIIF 30 de Abril de 2023'!$K$4:$K$749,$L238,'[1]SIIF 30 de Abril de 2023'!$L$4:$L$749,$M238,'[1]SIIF 30 de Abril de 2023'!$M$4:$M$749,$N238,'[1]SIIF 30 de Abril de 2023'!$N$4:$N$749,$O238)/1000000</f>
        <v>154.71007315</v>
      </c>
      <c r="AN238" s="177">
        <f t="shared" si="108"/>
        <v>0.29422685971788776</v>
      </c>
    </row>
    <row r="239" spans="1:40" ht="27.75" customHeight="1">
      <c r="A239" s="180"/>
      <c r="B239" s="1" t="s">
        <v>172</v>
      </c>
      <c r="C239" s="1" t="s">
        <v>173</v>
      </c>
      <c r="D239" s="180" t="s">
        <v>142</v>
      </c>
      <c r="E239" s="180" t="s">
        <v>150</v>
      </c>
      <c r="F239" s="180" t="s">
        <v>142</v>
      </c>
      <c r="G239" s="180" t="s">
        <v>142</v>
      </c>
      <c r="H239" s="180" t="s">
        <v>142</v>
      </c>
      <c r="I239" s="180" t="s">
        <v>142</v>
      </c>
      <c r="J239" s="180" t="s">
        <v>142</v>
      </c>
      <c r="K239" s="180" t="s">
        <v>142</v>
      </c>
      <c r="L239" s="180" t="s">
        <v>142</v>
      </c>
      <c r="M239" s="180" t="s">
        <v>142</v>
      </c>
      <c r="N239" s="180" t="s">
        <v>142</v>
      </c>
      <c r="O239" s="180" t="s">
        <v>142</v>
      </c>
      <c r="P239" s="180"/>
      <c r="Q239" s="180"/>
      <c r="R239" s="180"/>
      <c r="S239" s="180"/>
      <c r="T239" s="181" t="s">
        <v>151</v>
      </c>
      <c r="U239" s="391"/>
      <c r="V239" s="181" t="s">
        <v>151</v>
      </c>
      <c r="W239" s="324">
        <f>SUM(W240:W241)</f>
        <v>1065.96405</v>
      </c>
      <c r="X239" s="324">
        <f>SUM(X240:X241)</f>
        <v>0</v>
      </c>
      <c r="Y239" s="324">
        <f>SUM(Y240:Y241)</f>
        <v>0</v>
      </c>
      <c r="Z239" s="324"/>
      <c r="AA239" s="324">
        <f>SUM(AA240:AA241)</f>
        <v>0</v>
      </c>
      <c r="AB239" s="324">
        <f>SUM(AB240:AB241)</f>
        <v>0</v>
      </c>
      <c r="AC239" s="324"/>
      <c r="AD239" s="324">
        <f>SUM(AD240:AD241)</f>
        <v>1065.96405</v>
      </c>
      <c r="AE239" s="324">
        <f>SUM(AE240:AE241)</f>
        <v>0</v>
      </c>
      <c r="AF239" s="324">
        <f>SUM(AF240:AF241)</f>
        <v>1065.96405</v>
      </c>
      <c r="AG239" s="324">
        <f>SUM(AG240:AG241)</f>
        <v>0</v>
      </c>
      <c r="AH239" s="182">
        <f>+AG239/AD239</f>
        <v>0</v>
      </c>
      <c r="AI239" s="183">
        <f>+AG239/AF239</f>
        <v>0</v>
      </c>
      <c r="AJ239" s="184">
        <f>SUM(AJ240:AJ241)</f>
        <v>378.29652451999999</v>
      </c>
      <c r="AK239" s="184">
        <f>SUM(AK240:AK241)</f>
        <v>-378.29652451999999</v>
      </c>
      <c r="AL239" s="221" t="e">
        <f>HLOOKUP((HLOOKUP($W$1,#REF!,1,FALSE)),#REF!,#REF!,FALSE)</f>
        <v>#REF!</v>
      </c>
      <c r="AM239" s="324">
        <f>SUM(AM240:AM241)</f>
        <v>0</v>
      </c>
      <c r="AN239" s="182">
        <f t="shared" si="108"/>
        <v>0</v>
      </c>
    </row>
    <row r="240" spans="1:40" ht="21.75" hidden="1" customHeight="1">
      <c r="A240" s="180"/>
      <c r="B240" s="1" t="s">
        <v>172</v>
      </c>
      <c r="C240" s="1" t="s">
        <v>173</v>
      </c>
      <c r="D240" s="180" t="s">
        <v>187</v>
      </c>
      <c r="E240" s="180" t="s">
        <v>150</v>
      </c>
      <c r="F240" s="180" t="s">
        <v>142</v>
      </c>
      <c r="G240" s="180" t="s">
        <v>142</v>
      </c>
      <c r="H240" s="180" t="s">
        <v>142</v>
      </c>
      <c r="I240" s="180" t="s">
        <v>142</v>
      </c>
      <c r="J240" s="180" t="s">
        <v>142</v>
      </c>
      <c r="K240" s="180" t="s">
        <v>142</v>
      </c>
      <c r="L240" s="180" t="s">
        <v>142</v>
      </c>
      <c r="M240" s="180" t="s">
        <v>142</v>
      </c>
      <c r="N240" s="180" t="s">
        <v>142</v>
      </c>
      <c r="O240" s="180" t="s">
        <v>142</v>
      </c>
      <c r="P240" s="180"/>
      <c r="Q240" s="180"/>
      <c r="R240" s="180"/>
      <c r="S240" s="180"/>
      <c r="T240" s="185" t="s">
        <v>152</v>
      </c>
      <c r="U240" s="396"/>
      <c r="V240" s="185" t="s">
        <v>152</v>
      </c>
      <c r="W240" s="325">
        <f>(+SUMIFS('[1]SIIF 30 de Abril de 2023'!$P$4:$P$749,'[1]SIIF 30 de Abril de 2023'!$A$4:$A$749,$B240,'[1]SIIF 30 de Abril de 2023'!$B$4:$B$749,$C240,'[1]SIIF 30 de Abril de 2023'!$C$4:$C$749,$D240,'[1]SIIF 30 de Abril de 2023'!$D$4:$D$749,$E240,'[1]SIIF 30 de Abril de 2023'!$E$4:$E$749,$F240,'[1]SIIF 30 de Abril de 2023'!$F$4:$F$749,$G240,'[1]SIIF 30 de Abril de 2023'!$G$4:$G$749,$H240,'[1]SIIF 30 de Abril de 2023'!$H$4:$H$749,$I240,'[1]SIIF 30 de Abril de 2023'!$I$4:$I$749,$J240,'[1]SIIF 30 de Abril de 2023'!$J$4:$J$749,$K240,'[1]SIIF 30 de Abril de 2023'!$K$4:$K$749,$L240,'[1]SIIF 30 de Abril de 2023'!$L$4:$L$749,$M240,'[1]SIIF 30 de Abril de 2023'!$M$4:$M$749,$N240,'[1]SIIF 30 de Abril de 2023'!$N$4:$N$749,$O240)/1000000)</f>
        <v>0</v>
      </c>
      <c r="X240" s="325">
        <v>0</v>
      </c>
      <c r="Y240" s="323">
        <f>(+SUMIFS('[1]SIIF 30 de Abril de 2023'!$R$4:$R$749,'[1]SIIF 30 de Abril de 2023'!$A$4:$A$749,$B240,'[1]SIIF 30 de Abril de 2023'!$B$4:$B$749,$C240,'[1]SIIF 30 de Abril de 2023'!$C$4:$C$749,$D240,'[1]SIIF 30 de Abril de 2023'!$D$4:$D$749,$E240,'[1]SIIF 30 de Abril de 2023'!$E$4:$E$749,$F240,'[1]SIIF 30 de Abril de 2023'!$F$4:$F$749,$G240,'[1]SIIF 30 de Abril de 2023'!$G$4:$G$749,$H240,'[1]SIIF 30 de Abril de 2023'!$H$4:$H$749,$I240,'[1]SIIF 30 de Abril de 2023'!$I$4:$I$749,$J240,'[1]SIIF 30 de Abril de 2023'!$J$4:$J$749,$K240,'[1]SIIF 30 de Abril de 2023'!$K$4:$K$749,$L240,'[1]SIIF 30 de Abril de 2023'!$L$4:$L$749,$M240,'[1]SIIF 30 de Abril de 2023'!$M$4:$M$749,$N240,'[1]SIIF 30 de Abril de 2023'!$N$4:$N$749,$O240)/1000000)</f>
        <v>0</v>
      </c>
      <c r="Z240" s="322"/>
      <c r="AA240" s="323">
        <f>(+SUMIFS('[1]SIIF 30 de Abril de 2023'!$Q$4:$Q$749,'[1]SIIF 30 de Abril de 2023'!$A$4:$A$749,$B240,'[1]SIIF 30 de Abril de 2023'!$B$4:$B$749,$C240,'[1]SIIF 30 de Abril de 2023'!$C$4:$C$749,$D240,'[1]SIIF 30 de Abril de 2023'!$D$4:$D$749,$E240,'[1]SIIF 30 de Abril de 2023'!$E$4:$E$749,$F240,'[1]SIIF 30 de Abril de 2023'!$F$4:$F$749,$G240,'[1]SIIF 30 de Abril de 2023'!$G$4:$G$749,$H240,'[1]SIIF 30 de Abril de 2023'!$H$4:$H$749,$I240,'[1]SIIF 30 de Abril de 2023'!$I$4:$I$749,$J240,'[1]SIIF 30 de Abril de 2023'!$J$4:$J$749,$K240,'[1]SIIF 30 de Abril de 2023'!$K$4:$K$749,$L240,'[1]SIIF 30 de Abril de 2023'!$L$4:$L$749,$M240,'[1]SIIF 30 de Abril de 2023'!$M$4:$M$749,$N240,'[1]SIIF 30 de Abril de 2023'!$N$4:$N$749,$O240)/1000000)</f>
        <v>0</v>
      </c>
      <c r="AB240" s="323"/>
      <c r="AC240" s="322"/>
      <c r="AD240" s="323">
        <f>W240-Y240+AA240</f>
        <v>0</v>
      </c>
      <c r="AE240" s="325">
        <f>(+SUMIFS('[1]SIIF 30 de Abril de 2023'!$T$4:$T$749,'[1]SIIF 30 de Abril de 2023'!$A$4:$A$749,$B240,'[1]SIIF 30 de Abril de 2023'!$B$4:$B$749,$C240,'[1]SIIF 30 de Abril de 2023'!$C$4:$C$749,$D240,'[1]SIIF 30 de Abril de 2023'!$D$4:$D$749,$E240,'[1]SIIF 30 de Abril de 2023'!$E$4:$E$749,$F240,'[1]SIIF 30 de Abril de 2023'!$F$4:$F$749,$G240,'[1]SIIF 30 de Abril de 2023'!$G$4:$G$749,$H240,'[1]SIIF 30 de Abril de 2023'!$H$4:$H$749,$I240,'[1]SIIF 30 de Abril de 2023'!$I$4:$I$749,$J240,'[1]SIIF 30 de Abril de 2023'!$J$4:$J$749,$K240,'[1]SIIF 30 de Abril de 2023'!$K$4:$K$749,$L240,'[1]SIIF 30 de Abril de 2023'!$L$4:$L$749,$M240,'[1]SIIF 30 de Abril de 2023'!$M$4:$M$749,$N240,'[1]SIIF 30 de Abril de 2023'!$N$4:$N$749,$O240)/1000000)</f>
        <v>0</v>
      </c>
      <c r="AF240" s="323">
        <f>AD240-AE240</f>
        <v>0</v>
      </c>
      <c r="AG240" s="325">
        <f>+SUMIFS('[1]SIIF 30 de Abril de 2023'!$W$4:$W$749,'[1]SIIF 30 de Abril de 2023'!$A$4:$A$749,$B240,'[1]SIIF 30 de Abril de 2023'!$B$4:$B$749,$C240,'[1]SIIF 30 de Abril de 2023'!$C$4:$C$749,$D240,'[1]SIIF 30 de Abril de 2023'!$D$4:$D$749,$E240,'[1]SIIF 30 de Abril de 2023'!$E$4:$E$749,$F240,'[1]SIIF 30 de Abril de 2023'!$F$4:$F$749,$G240,'[1]SIIF 30 de Abril de 2023'!$G$4:$G$749,$H240,'[1]SIIF 30 de Abril de 2023'!$H$4:$H$749,$I240,'[1]SIIF 30 de Abril de 2023'!$I$4:$I$749,$J240,'[1]SIIF 30 de Abril de 2023'!$J$4:$J$749,$K240,'[1]SIIF 30 de Abril de 2023'!$K$4:$K$749,$L240,'[1]SIIF 30 de Abril de 2023'!$L$4:$L$749,$M240,'[1]SIIF 30 de Abril de 2023'!$M$4:$M$749,$N240,'[1]SIIF 30 de Abril de 2023'!$N$4:$N$749,$O240)/1000000</f>
        <v>0</v>
      </c>
      <c r="AH240" s="275" t="e">
        <f>+AG240/AD240</f>
        <v>#DIV/0!</v>
      </c>
      <c r="AI240" s="183" t="e">
        <f>+AG240/AF240</f>
        <v>#DIV/0!</v>
      </c>
      <c r="AJ240" s="186">
        <f>+SUMIFS('[1]Cierre Mes Anterior'!$W$4:$W$773,'[1]Cierre Mes Anterior'!$A$4:$A$773,$B240,'[1]Cierre Mes Anterior'!$B$4:$B$773,$C240,'[1]Cierre Mes Anterior'!$C$4:$C$773,$D240,'[1]Cierre Mes Anterior'!$D$4:$D$773,$E240,'[1]Cierre Mes Anterior'!$E$4:$E$773,$F240,'[1]Cierre Mes Anterior'!$F$4:$F$773,$G240,'[1]Cierre Mes Anterior'!$G$4:$G$773,$H240,'[1]Cierre Mes Anterior'!$H$4:$H$773,$I240,'[1]Cierre Mes Anterior'!$I$4:$I$773,$J240,'[1]Cierre Mes Anterior'!$J$4:$J$773,$K240,'[1]Cierre Mes Anterior'!$K$4:$K$773,$L240,'[1]Cierre Mes Anterior'!$L$4:$L$773,$M240,'[1]Cierre Mes Anterior'!$M$4:$M$773,$N240,'[1]Cierre Mes Anterior'!$N$4:$N$773,$O240)/1000000</f>
        <v>0</v>
      </c>
      <c r="AK240" s="176">
        <f>+AG240-AJ240</f>
        <v>0</v>
      </c>
      <c r="AL240" s="172" t="e">
        <f>HLOOKUP((HLOOKUP($W$1,#REF!,1,FALSE)),#REF!,#REF!,FALSE)</f>
        <v>#REF!</v>
      </c>
      <c r="AM240" s="325">
        <f>+SUMIFS('[1]SIIF 30 de Abril de 2023'!$X$4:$X$749,'[1]SIIF 30 de Abril de 2023'!$A$4:$A$749,$B240,'[1]SIIF 30 de Abril de 2023'!$B$4:$B$749,$C240,'[1]SIIF 30 de Abril de 2023'!$C$4:$C$749,$D240,'[1]SIIF 30 de Abril de 2023'!$D$4:$D$749,$E240,'[1]SIIF 30 de Abril de 2023'!$E$4:$E$749,$F240,'[1]SIIF 30 de Abril de 2023'!$F$4:$F$749,$G240,'[1]SIIF 30 de Abril de 2023'!$G$4:$G$749,$H240,'[1]SIIF 30 de Abril de 2023'!$H$4:$H$749,$I240,'[1]SIIF 30 de Abril de 2023'!$I$4:$I$749,$J240,'[1]SIIF 30 de Abril de 2023'!$J$4:$J$749,$K240,'[1]SIIF 30 de Abril de 2023'!$K$4:$K$749,$L240,'[1]SIIF 30 de Abril de 2023'!$L$4:$L$749,$M240,'[1]SIIF 30 de Abril de 2023'!$M$4:$M$749,$N240,'[1]SIIF 30 de Abril de 2023'!$N$4:$N$749,$O240)/1000000</f>
        <v>0</v>
      </c>
      <c r="AN240" s="177" t="e">
        <f t="shared" si="108"/>
        <v>#DIV/0!</v>
      </c>
    </row>
    <row r="241" spans="1:40" ht="21.75" customHeight="1">
      <c r="A241" s="180"/>
      <c r="B241" s="1" t="s">
        <v>172</v>
      </c>
      <c r="C241" s="1" t="s">
        <v>173</v>
      </c>
      <c r="D241" s="180" t="s">
        <v>188</v>
      </c>
      <c r="E241" s="180" t="s">
        <v>150</v>
      </c>
      <c r="F241" s="180" t="s">
        <v>142</v>
      </c>
      <c r="G241" s="180" t="s">
        <v>142</v>
      </c>
      <c r="H241" s="180" t="s">
        <v>142</v>
      </c>
      <c r="I241" s="180" t="s">
        <v>142</v>
      </c>
      <c r="J241" s="180" t="s">
        <v>142</v>
      </c>
      <c r="K241" s="180" t="s">
        <v>142</v>
      </c>
      <c r="L241" s="180" t="s">
        <v>142</v>
      </c>
      <c r="M241" s="180" t="s">
        <v>142</v>
      </c>
      <c r="N241" s="180" t="s">
        <v>142</v>
      </c>
      <c r="O241" s="180" t="s">
        <v>142</v>
      </c>
      <c r="P241" s="180"/>
      <c r="Q241" s="180"/>
      <c r="R241" s="180"/>
      <c r="S241" s="180"/>
      <c r="T241" s="185" t="s">
        <v>153</v>
      </c>
      <c r="U241" s="396"/>
      <c r="V241" s="185" t="s">
        <v>153</v>
      </c>
      <c r="W241" s="325">
        <f>(+SUMIFS('[1]SIIF 30 de Abril de 2023'!$P$4:$P$749,'[1]SIIF 30 de Abril de 2023'!$A$4:$A$749,$B241,'[1]SIIF 30 de Abril de 2023'!$B$4:$B$749,$C241,'[1]SIIF 30 de Abril de 2023'!$C$4:$C$749,$D241,'[1]SIIF 30 de Abril de 2023'!$D$4:$D$749,$E241,'[1]SIIF 30 de Abril de 2023'!$E$4:$E$749,$F241,'[1]SIIF 30 de Abril de 2023'!$F$4:$F$749,$G241,'[1]SIIF 30 de Abril de 2023'!$G$4:$G$749,$H241,'[1]SIIF 30 de Abril de 2023'!$H$4:$H$749,$I241,'[1]SIIF 30 de Abril de 2023'!$I$4:$I$749,$J241,'[1]SIIF 30 de Abril de 2023'!$J$4:$J$749,$K241,'[1]SIIF 30 de Abril de 2023'!$K$4:$K$749,$L241,'[1]SIIF 30 de Abril de 2023'!$L$4:$L$749,$M241,'[1]SIIF 30 de Abril de 2023'!$M$4:$M$749,$N241,'[1]SIIF 30 de Abril de 2023'!$N$4:$N$749,$O241)/1000000)</f>
        <v>1065.96405</v>
      </c>
      <c r="X241" s="325">
        <v>0</v>
      </c>
      <c r="Y241" s="323">
        <f>(+SUMIFS('[1]SIIF 30 de Abril de 2023'!$R$4:$R$749,'[1]SIIF 30 de Abril de 2023'!$A$4:$A$749,$B241,'[1]SIIF 30 de Abril de 2023'!$B$4:$B$749,$C241,'[1]SIIF 30 de Abril de 2023'!$C$4:$C$749,$D241,'[1]SIIF 30 de Abril de 2023'!$D$4:$D$749,$E241,'[1]SIIF 30 de Abril de 2023'!$E$4:$E$749,$F241,'[1]SIIF 30 de Abril de 2023'!$F$4:$F$749,$G241,'[1]SIIF 30 de Abril de 2023'!$G$4:$G$749,$H241,'[1]SIIF 30 de Abril de 2023'!$H$4:$H$749,$I241,'[1]SIIF 30 de Abril de 2023'!$I$4:$I$749,$J241,'[1]SIIF 30 de Abril de 2023'!$J$4:$J$749,$K241,'[1]SIIF 30 de Abril de 2023'!$K$4:$K$749,$L241,'[1]SIIF 30 de Abril de 2023'!$L$4:$L$749,$M241,'[1]SIIF 30 de Abril de 2023'!$M$4:$M$749,$N241,'[1]SIIF 30 de Abril de 2023'!$N$4:$N$749,$O241)/1000000)</f>
        <v>0</v>
      </c>
      <c r="Z241" s="322"/>
      <c r="AA241" s="323">
        <f>(+SUMIFS('[1]SIIF 30 de Abril de 2023'!$Q$4:$Q$749,'[1]SIIF 30 de Abril de 2023'!$A$4:$A$749,$B241,'[1]SIIF 30 de Abril de 2023'!$B$4:$B$749,$C241,'[1]SIIF 30 de Abril de 2023'!$C$4:$C$749,$D241,'[1]SIIF 30 de Abril de 2023'!$D$4:$D$749,$E241,'[1]SIIF 30 de Abril de 2023'!$E$4:$E$749,$F241,'[1]SIIF 30 de Abril de 2023'!$F$4:$F$749,$G241,'[1]SIIF 30 de Abril de 2023'!$G$4:$G$749,$H241,'[1]SIIF 30 de Abril de 2023'!$H$4:$H$749,$I241,'[1]SIIF 30 de Abril de 2023'!$I$4:$I$749,$J241,'[1]SIIF 30 de Abril de 2023'!$J$4:$J$749,$K241,'[1]SIIF 30 de Abril de 2023'!$K$4:$K$749,$L241,'[1]SIIF 30 de Abril de 2023'!$L$4:$L$749,$M241,'[1]SIIF 30 de Abril de 2023'!$M$4:$M$749,$N241,'[1]SIIF 30 de Abril de 2023'!$N$4:$N$749,$O241)/1000000)</f>
        <v>0</v>
      </c>
      <c r="AB241" s="325"/>
      <c r="AC241" s="322"/>
      <c r="AD241" s="323">
        <f>W241-Y241+AA241</f>
        <v>1065.96405</v>
      </c>
      <c r="AE241" s="325">
        <f>(+SUMIFS('[1]SIIF 30 de Abril de 2023'!$T$4:$T$749,'[1]SIIF 30 de Abril de 2023'!$A$4:$A$749,$B241,'[1]SIIF 30 de Abril de 2023'!$B$4:$B$749,$C241,'[1]SIIF 30 de Abril de 2023'!$C$4:$C$749,$D241,'[1]SIIF 30 de Abril de 2023'!$D$4:$D$749,$E241,'[1]SIIF 30 de Abril de 2023'!$E$4:$E$749,$F241,'[1]SIIF 30 de Abril de 2023'!$F$4:$F$749,$G241,'[1]SIIF 30 de Abril de 2023'!$G$4:$G$749,$H241,'[1]SIIF 30 de Abril de 2023'!$H$4:$H$749,$I241,'[1]SIIF 30 de Abril de 2023'!$I$4:$I$749,$J241,'[1]SIIF 30 de Abril de 2023'!$J$4:$J$749,$K241,'[1]SIIF 30 de Abril de 2023'!$K$4:$K$749,$L241,'[1]SIIF 30 de Abril de 2023'!$L$4:$L$749,$M241,'[1]SIIF 30 de Abril de 2023'!$M$4:$M$749,$N241,'[1]SIIF 30 de Abril de 2023'!$N$4:$N$749,$O241)/1000000)</f>
        <v>0</v>
      </c>
      <c r="AF241" s="323">
        <f>AD241-AE241</f>
        <v>1065.96405</v>
      </c>
      <c r="AG241" s="325">
        <f>+SUMIFS('[1]SIIF 30 de Abril de 2023'!$W$4:$W$749,'[1]SIIF 30 de Abril de 2023'!$A$4:$A$749,$B241,'[1]SIIF 30 de Abril de 2023'!$B$4:$B$749,$C241,'[1]SIIF 30 de Abril de 2023'!$C$4:$C$749,$D241,'[1]SIIF 30 de Abril de 2023'!$D$4:$D$749,$E241,'[1]SIIF 30 de Abril de 2023'!$E$4:$E$749,$F241,'[1]SIIF 30 de Abril de 2023'!$F$4:$F$749,$G241,'[1]SIIF 30 de Abril de 2023'!$G$4:$G$749,$H241,'[1]SIIF 30 de Abril de 2023'!$H$4:$H$749,$I241,'[1]SIIF 30 de Abril de 2023'!$I$4:$I$749,$J241,'[1]SIIF 30 de Abril de 2023'!$J$4:$J$749,$K241,'[1]SIIF 30 de Abril de 2023'!$K$4:$K$749,$L241,'[1]SIIF 30 de Abril de 2023'!$L$4:$L$749,$M241,'[1]SIIF 30 de Abril de 2023'!$M$4:$M$749,$N241,'[1]SIIF 30 de Abril de 2023'!$N$4:$N$749,$O241)/1000000</f>
        <v>0</v>
      </c>
      <c r="AH241" s="175">
        <f>+AG241/AD241</f>
        <v>0</v>
      </c>
      <c r="AI241" s="183">
        <f>+AG241/AF241</f>
        <v>0</v>
      </c>
      <c r="AJ241" s="186">
        <f>+SUMIFS('[1]Cierre Mes Anterior'!$W$4:$W$773,'[1]Cierre Mes Anterior'!$A$4:$A$773,$B241,'[1]Cierre Mes Anterior'!$B$4:$B$773,$C241,'[1]Cierre Mes Anterior'!$C$4:$C$773,$D241,'[1]Cierre Mes Anterior'!$D$4:$D$773,$E241,'[1]Cierre Mes Anterior'!$E$4:$E$773,$F241,'[1]Cierre Mes Anterior'!$F$4:$F$773,$G241,'[1]Cierre Mes Anterior'!$G$4:$G$773,$H241,'[1]Cierre Mes Anterior'!$H$4:$H$773,$I241,'[1]Cierre Mes Anterior'!$I$4:$I$773,$J241,'[1]Cierre Mes Anterior'!$J$4:$J$773,$K241,'[1]Cierre Mes Anterior'!$K$4:$K$773,$L241,'[1]Cierre Mes Anterior'!$L$4:$L$773,$M241,'[1]Cierre Mes Anterior'!$M$4:$M$773,$N241,'[1]Cierre Mes Anterior'!$N$4:$N$773,$O241)/1000000</f>
        <v>378.29652451999999</v>
      </c>
      <c r="AK241" s="176">
        <f>+AG241-AJ241</f>
        <v>-378.29652451999999</v>
      </c>
      <c r="AL241" s="221" t="e">
        <f>HLOOKUP((HLOOKUP($W$1,#REF!,1,FALSE)),#REF!,#REF!,FALSE)</f>
        <v>#REF!</v>
      </c>
      <c r="AM241" s="323">
        <f>+SUMIFS('[1]SIIF 30 de Abril de 2023'!$X$4:$X$749,'[1]SIIF 30 de Abril de 2023'!$A$4:$A$749,$B241,'[1]SIIF 30 de Abril de 2023'!$B$4:$B$749,$C241,'[1]SIIF 30 de Abril de 2023'!$C$4:$C$749,$D241,'[1]SIIF 30 de Abril de 2023'!$D$4:$D$749,$E241,'[1]SIIF 30 de Abril de 2023'!$E$4:$E$749,$F241,'[1]SIIF 30 de Abril de 2023'!$F$4:$F$749,$G241,'[1]SIIF 30 de Abril de 2023'!$G$4:$G$749,$H241,'[1]SIIF 30 de Abril de 2023'!$H$4:$H$749,$I241,'[1]SIIF 30 de Abril de 2023'!$I$4:$I$749,$J241,'[1]SIIF 30 de Abril de 2023'!$J$4:$J$749,$K241,'[1]SIIF 30 de Abril de 2023'!$K$4:$K$749,$L241,'[1]SIIF 30 de Abril de 2023'!$L$4:$L$749,$M241,'[1]SIIF 30 de Abril de 2023'!$M$4:$M$749,$N241,'[1]SIIF 30 de Abril de 2023'!$N$4:$N$749,$O241)/1000000</f>
        <v>0</v>
      </c>
      <c r="AN241" s="177">
        <f t="shared" si="108"/>
        <v>0</v>
      </c>
    </row>
    <row r="242" spans="1:40" ht="22.5" customHeight="1">
      <c r="B242" s="1" t="s">
        <v>172</v>
      </c>
      <c r="C242" s="1" t="s">
        <v>173</v>
      </c>
      <c r="D242" s="1" t="s">
        <v>142</v>
      </c>
      <c r="E242" s="1" t="s">
        <v>154</v>
      </c>
      <c r="F242" s="1" t="s">
        <v>142</v>
      </c>
      <c r="G242" s="1" t="s">
        <v>142</v>
      </c>
      <c r="H242" s="1" t="s">
        <v>142</v>
      </c>
      <c r="I242" s="1" t="s">
        <v>142</v>
      </c>
      <c r="J242" s="1" t="s">
        <v>142</v>
      </c>
      <c r="K242" s="1" t="s">
        <v>142</v>
      </c>
      <c r="L242" s="1" t="s">
        <v>142</v>
      </c>
      <c r="M242" s="1" t="s">
        <v>142</v>
      </c>
      <c r="N242" s="1" t="s">
        <v>142</v>
      </c>
      <c r="O242" s="1" t="s">
        <v>142</v>
      </c>
      <c r="T242" s="162" t="s">
        <v>155</v>
      </c>
      <c r="U242" s="409"/>
      <c r="V242" s="162" t="s">
        <v>155</v>
      </c>
      <c r="W242" s="324">
        <f t="shared" ref="W242:AG242" si="109">W255</f>
        <v>100000</v>
      </c>
      <c r="X242" s="184">
        <f t="shared" si="109"/>
        <v>0</v>
      </c>
      <c r="Y242" s="184">
        <f t="shared" si="109"/>
        <v>0</v>
      </c>
      <c r="Z242" s="184"/>
      <c r="AA242" s="184">
        <f t="shared" si="109"/>
        <v>0</v>
      </c>
      <c r="AB242" s="184">
        <f t="shared" si="109"/>
        <v>0</v>
      </c>
      <c r="AC242" s="184">
        <f t="shared" si="109"/>
        <v>0</v>
      </c>
      <c r="AD242" s="324">
        <f t="shared" si="109"/>
        <v>100000</v>
      </c>
      <c r="AE242" s="324">
        <f t="shared" si="109"/>
        <v>0</v>
      </c>
      <c r="AF242" s="324">
        <f t="shared" si="109"/>
        <v>100000</v>
      </c>
      <c r="AG242" s="324">
        <f t="shared" si="109"/>
        <v>5611.0048694000006</v>
      </c>
      <c r="AH242" s="169">
        <f t="shared" si="107"/>
        <v>5.6110048694000006E-2</v>
      </c>
      <c r="AI242" s="225"/>
      <c r="AJ242" s="273">
        <f>AJ255</f>
        <v>16444.83561505</v>
      </c>
      <c r="AK242" s="273">
        <f>AK255</f>
        <v>-14133.861407049997</v>
      </c>
      <c r="AL242" s="278" t="e">
        <f>HLOOKUP((HLOOKUP($W$1,#REF!,1,FALSE)),#REF!,#REF!,FALSE)</f>
        <v>#REF!</v>
      </c>
      <c r="AM242" s="350">
        <f>+SUMIFS('[1]SIIF 30 de Abril de 2023'!$X$4:$X$749,'[1]SIIF 30 de Abril de 2023'!$A$4:$A$749,$B242,'[1]SIIF 30 de Abril de 2023'!$B$4:$B$749,$C242,'[1]SIIF 30 de Abril de 2023'!$C$4:$C$749,$D242,'[1]SIIF 30 de Abril de 2023'!$D$4:$D$749,$E242,'[1]SIIF 30 de Abril de 2023'!$E$4:$E$749,$F242,'[1]SIIF 30 de Abril de 2023'!$F$4:$F$749,$G242,'[1]SIIF 30 de Abril de 2023'!$G$4:$G$749,$H242,'[1]SIIF 30 de Abril de 2023'!$H$4:$H$749,$I242,'[1]SIIF 30 de Abril de 2023'!$I$4:$I$749,$J242,'[1]SIIF 30 de Abril de 2023'!$J$4:$J$749,$K242,'[1]SIIF 30 de Abril de 2023'!$K$4:$K$749,$L242,'[1]SIIF 30 de Abril de 2023'!$L$4:$L$749,$M242,'[1]SIIF 30 de Abril de 2023'!$M$4:$M$749,$N242,'[1]SIIF 30 de Abril de 2023'!$N$4:$N$749,$O242)/1000000</f>
        <v>1540.97487884</v>
      </c>
      <c r="AN242" s="281">
        <f t="shared" si="108"/>
        <v>1.5409748788399999E-2</v>
      </c>
    </row>
    <row r="243" spans="1:40" ht="24.75" customHeight="1">
      <c r="B243" s="1" t="s">
        <v>172</v>
      </c>
      <c r="C243" s="1" t="s">
        <v>173</v>
      </c>
      <c r="D243" s="1" t="s">
        <v>142</v>
      </c>
      <c r="E243" s="1" t="s">
        <v>142</v>
      </c>
      <c r="F243" s="1" t="s">
        <v>142</v>
      </c>
      <c r="G243" s="1" t="s">
        <v>142</v>
      </c>
      <c r="H243" s="1" t="s">
        <v>142</v>
      </c>
      <c r="I243" s="1" t="s">
        <v>142</v>
      </c>
      <c r="J243" s="1" t="s">
        <v>142</v>
      </c>
      <c r="K243" s="1" t="s">
        <v>142</v>
      </c>
      <c r="L243" s="1" t="s">
        <v>142</v>
      </c>
      <c r="M243" s="1" t="s">
        <v>142</v>
      </c>
      <c r="N243" s="1" t="s">
        <v>142</v>
      </c>
      <c r="O243" s="1" t="s">
        <v>142</v>
      </c>
      <c r="T243" s="162" t="s">
        <v>189</v>
      </c>
      <c r="U243" s="409"/>
      <c r="V243" s="162" t="s">
        <v>189</v>
      </c>
      <c r="W243" s="324">
        <f>+W242+W233+W239</f>
        <v>128683.205222</v>
      </c>
      <c r="X243" s="324">
        <f t="shared" ref="X243:AG243" si="110">+X242+X233+X239</f>
        <v>0</v>
      </c>
      <c r="Y243" s="324">
        <f t="shared" si="110"/>
        <v>0</v>
      </c>
      <c r="Z243" s="324">
        <f t="shared" si="110"/>
        <v>0</v>
      </c>
      <c r="AA243" s="324">
        <f t="shared" si="110"/>
        <v>0</v>
      </c>
      <c r="AB243" s="324">
        <f t="shared" si="110"/>
        <v>0</v>
      </c>
      <c r="AC243" s="324">
        <f t="shared" si="110"/>
        <v>0</v>
      </c>
      <c r="AD243" s="324">
        <f t="shared" si="110"/>
        <v>128683.205222</v>
      </c>
      <c r="AE243" s="324">
        <f t="shared" si="110"/>
        <v>0</v>
      </c>
      <c r="AF243" s="324">
        <f t="shared" si="110"/>
        <v>128683.205222</v>
      </c>
      <c r="AG243" s="324">
        <f t="shared" si="110"/>
        <v>15787.595618569998</v>
      </c>
      <c r="AH243" s="169">
        <f t="shared" si="107"/>
        <v>0.12268575057120905</v>
      </c>
      <c r="AI243" s="246"/>
      <c r="AJ243" s="184">
        <f>+AJ242+AJ233</f>
        <v>32450.11912639</v>
      </c>
      <c r="AK243" s="184">
        <f>+AK242+AK233</f>
        <v>-20117.264242369998</v>
      </c>
      <c r="AL243" s="278" t="e">
        <f>HLOOKUP((HLOOKUP($W$1,#REF!,1,FALSE)),#REF!,#REF!,FALSE)</f>
        <v>#REF!</v>
      </c>
      <c r="AM243" s="324">
        <f>+AM242+AM233+AM239</f>
        <v>5058.7433138900005</v>
      </c>
      <c r="AN243" s="182">
        <f t="shared" si="108"/>
        <v>3.9311604845114201E-2</v>
      </c>
    </row>
    <row r="244" spans="1:40" ht="12" customHeight="1">
      <c r="T244" s="148"/>
      <c r="U244" s="393"/>
      <c r="V244" s="149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204"/>
      <c r="AI244" s="194"/>
      <c r="AJ244" s="194"/>
      <c r="AK244" s="194"/>
      <c r="AL244" s="146"/>
      <c r="AM244" s="193"/>
      <c r="AN244" s="204"/>
    </row>
    <row r="245" spans="1:40" ht="12.75" customHeight="1" thickBot="1">
      <c r="T245" s="148"/>
      <c r="U245" s="393"/>
      <c r="V245" s="149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50"/>
      <c r="AI245" s="151"/>
      <c r="AJ245" s="151"/>
      <c r="AK245" s="151"/>
      <c r="AL245" s="146"/>
      <c r="AM245" s="148"/>
      <c r="AN245" s="150"/>
    </row>
    <row r="246" spans="1:40" ht="89.25" customHeight="1">
      <c r="B246" s="15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161" t="s">
        <v>124</v>
      </c>
      <c r="U246" s="408"/>
      <c r="V246" s="161" t="s">
        <v>124</v>
      </c>
      <c r="W246" s="162" t="s">
        <v>125</v>
      </c>
      <c r="X246" s="162" t="s">
        <v>126</v>
      </c>
      <c r="Y246" s="162" t="s">
        <v>127</v>
      </c>
      <c r="Z246" s="162" t="s">
        <v>128</v>
      </c>
      <c r="AA246" s="162" t="s">
        <v>129</v>
      </c>
      <c r="AB246" s="162" t="s">
        <v>130</v>
      </c>
      <c r="AC246" s="161" t="s">
        <v>131</v>
      </c>
      <c r="AD246" s="161" t="s">
        <v>132</v>
      </c>
      <c r="AE246" s="161" t="s">
        <v>133</v>
      </c>
      <c r="AF246" s="161" t="s">
        <v>134</v>
      </c>
      <c r="AG246" s="163" t="s">
        <v>0</v>
      </c>
      <c r="AH246" s="164" t="s">
        <v>135</v>
      </c>
      <c r="AI246" s="165" t="s">
        <v>136</v>
      </c>
      <c r="AJ246" s="165" t="s">
        <v>137</v>
      </c>
      <c r="AK246" s="165" t="s">
        <v>138</v>
      </c>
      <c r="AL246" s="166" t="s">
        <v>139</v>
      </c>
      <c r="AM246" s="163" t="s">
        <v>140</v>
      </c>
      <c r="AN246" s="164" t="s">
        <v>141</v>
      </c>
    </row>
    <row r="247" spans="1:40" ht="37.5" customHeight="1">
      <c r="B247" s="1" t="s">
        <v>172</v>
      </c>
      <c r="C247" s="1" t="s">
        <v>173</v>
      </c>
      <c r="D247" s="244" t="s">
        <v>366</v>
      </c>
      <c r="E247" s="1" t="s">
        <v>154</v>
      </c>
      <c r="F247" s="1" t="s">
        <v>142</v>
      </c>
      <c r="G247" s="1" t="s">
        <v>142</v>
      </c>
      <c r="H247" s="1" t="s">
        <v>142</v>
      </c>
      <c r="I247" s="1" t="s">
        <v>142</v>
      </c>
      <c r="J247" s="1" t="s">
        <v>142</v>
      </c>
      <c r="K247" s="1" t="s">
        <v>142</v>
      </c>
      <c r="L247" s="1" t="s">
        <v>142</v>
      </c>
      <c r="M247" s="1" t="s">
        <v>142</v>
      </c>
      <c r="N247" s="1" t="s">
        <v>142</v>
      </c>
      <c r="O247" s="1" t="s">
        <v>142</v>
      </c>
      <c r="T247" s="287" t="s">
        <v>367</v>
      </c>
      <c r="U247" s="277" t="s">
        <v>368</v>
      </c>
      <c r="V247" s="265" t="s">
        <v>367</v>
      </c>
      <c r="W247" s="332">
        <f>+SUMIFS('[1]SIIF 30 de Abril de 2023'!$P$4:$P$749,'[1]SIIF 30 de Abril de 2023'!$A$4:$A$749,$B247,'[1]SIIF 30 de Abril de 2023'!$B$4:$B$749,$C247,'[1]SIIF 30 de Abril de 2023'!$C$4:$C$749,$D247)/1000000</f>
        <v>79709.434999999998</v>
      </c>
      <c r="X247" s="238">
        <v>0</v>
      </c>
      <c r="Y247" s="332">
        <f>+SUMIFS('[1]SIIF 30 de Abril de 2023'!$R$4:$R$749,'[1]SIIF 30 de Abril de 2023'!$A$4:$A$749,$B247,'[1]SIIF 30 de Abril de 2023'!$B$4:$B$749,$C247,'[1]SIIF 30 de Abril de 2023'!$C$4:$C$749,$D247)/1000000</f>
        <v>0</v>
      </c>
      <c r="Z247" s="238"/>
      <c r="AA247" s="332">
        <f>+SUMIFS('[1]SIIF 30 de Abril de 2023'!$Q$4:$Q$749,'[1]SIIF 30 de Abril de 2023'!$A$4:$A$749,$B247,'[1]SIIF 30 de Abril de 2023'!$B$4:$B$749,$C247,'[1]SIIF 30 de Abril de 2023'!$C$4:$C$749,$D247)/1000000</f>
        <v>0</v>
      </c>
      <c r="AB247" s="238"/>
      <c r="AC247" s="238">
        <f>+AA247+AB247</f>
        <v>0</v>
      </c>
      <c r="AD247" s="337">
        <f>W247-Y247+AA247</f>
        <v>79709.434999999998</v>
      </c>
      <c r="AE247" s="332">
        <f>+SUMIFS('[1]SIIF 30 de Abril de 2023'!$T$4:$T$749,'[1]SIIF 30 de Abril de 2023'!$A$4:$A$749,$B247,'[1]SIIF 30 de Abril de 2023'!$B$4:$B$749,$C247,'[1]SIIF 30 de Abril de 2023'!$C$4:$C$749,$D247)/1000000</f>
        <v>0</v>
      </c>
      <c r="AF247" s="332">
        <f>AD247-AE247</f>
        <v>79709.434999999998</v>
      </c>
      <c r="AG247" s="334">
        <f>+SUMIFS('[1]SIIF 30 de Abril de 2023'!$W$4:$W$749,'[1]SIIF 30 de Abril de 2023'!$A$4:$A$749,$B247,'[1]SIIF 30 de Abril de 2023'!$B$4:$B$749,$C247,'[1]SIIF 30 de Abril de 2023'!$C$4:$C$749,$D247,'[1]SIIF 30 de Abril de 2023'!$D$4:$D$749,$E247,'[1]SIIF 30 de Abril de 2023'!$E$4:$E$749,$F247,'[1]SIIF 30 de Abril de 2023'!$F$4:$F$749,$G247,'[1]SIIF 30 de Abril de 2023'!$G$4:$G$749,$H247,'[1]SIIF 30 de Abril de 2023'!$H$4:$H$749,$I247,'[1]SIIF 30 de Abril de 2023'!$I$4:$I$749,$J247,'[1]SIIF 30 de Abril de 2023'!$J$4:$J$749,$K247,'[1]SIIF 30 de Abril de 2023'!$K$4:$K$749,$L247,'[1]SIIF 30 de Abril de 2023'!$L$4:$L$749,$M247,'[1]SIIF 30 de Abril de 2023'!$M$4:$M$749,$N247,'[1]SIIF 30 de Abril de 2023'!$N$4:$N$749,$O247)/1000000</f>
        <v>3300.0306614000001</v>
      </c>
      <c r="AH247" s="239">
        <f>+AG247/AD247</f>
        <v>4.1400753391364523E-2</v>
      </c>
      <c r="AI247" s="240"/>
      <c r="AJ247" s="238">
        <f>+SUMIFS('[1]Cierre Mes Anterior'!$W$4:$W$773,'[1]Cierre Mes Anterior'!$A$4:$A$773,$B247,'[1]Cierre Mes Anterior'!$B$4:$B$773,$C247,'[1]Cierre Mes Anterior'!$C$4:$C$773,$D247,'[1]Cierre Mes Anterior'!$D$4:$D$773,$E247,'[1]Cierre Mes Anterior'!$E$4:$E$773,$F247,'[1]Cierre Mes Anterior'!$F$4:$F$773,$G247,'[1]Cierre Mes Anterior'!$G$4:$G$773,$H247,'[1]Cierre Mes Anterior'!$H$4:$H$773,$I247,'[1]Cierre Mes Anterior'!$I$4:$I$773,$J247,'[1]Cierre Mes Anterior'!$J$4:$J$773,$K247,'[1]Cierre Mes Anterior'!$K$4:$K$773,$L247,'[1]Cierre Mes Anterior'!$L$4:$L$773,$M247,'[1]Cierre Mes Anterior'!$M$4:$M$773,$N247,'[1]Cierre Mes Anterior'!$N$4:$N$773,$O247)/1000000</f>
        <v>217988.74650834</v>
      </c>
      <c r="AK247" s="241">
        <f>+AG247-AJ247</f>
        <v>-214688.71584694</v>
      </c>
      <c r="AL247" s="278" t="e">
        <f>HLOOKUP((HLOOKUP($W$1,#REF!,1,FALSE)),#REF!,#REF!,FALSE)</f>
        <v>#REF!</v>
      </c>
      <c r="AM247" s="333">
        <f>+SUMIFS('[1]SIIF 30 de Abril de 2023'!$X$4:$X$749,'[1]SIIF 30 de Abril de 2023'!$A$4:$A$749,$B247,'[1]SIIF 30 de Abril de 2023'!$B$4:$B$749,$C247,'[1]SIIF 30 de Abril de 2023'!$C$4:$C$749,$D247,'[1]SIIF 30 de Abril de 2023'!$D$4:$D$749,$E247,'[1]SIIF 30 de Abril de 2023'!$E$4:$E$749,$F247,'[1]SIIF 30 de Abril de 2023'!$F$4:$F$749,$G247,'[1]SIIF 30 de Abril de 2023'!$G$4:$G$749,$H247,'[1]SIIF 30 de Abril de 2023'!$H$4:$H$749,$I247,'[1]SIIF 30 de Abril de 2023'!$I$4:$I$749,$J247,'[1]SIIF 30 de Abril de 2023'!$J$4:$J$749,$K247,'[1]SIIF 30 de Abril de 2023'!$K$4:$K$749,$L247,'[1]SIIF 30 de Abril de 2023'!$L$4:$L$749,$M247,'[1]SIIF 30 de Abril de 2023'!$M$4:$M$749,$N247,'[1]SIIF 30 de Abril de 2023'!$N$4:$N$749,$O247)/1000000</f>
        <v>551.68450521</v>
      </c>
      <c r="AN247" s="239">
        <f>+AM247/AD247</f>
        <v>6.9211945262188847E-3</v>
      </c>
    </row>
    <row r="248" spans="1:40" ht="90" customHeight="1">
      <c r="B248" s="1" t="s">
        <v>172</v>
      </c>
      <c r="C248" s="1" t="s">
        <v>173</v>
      </c>
      <c r="D248" s="244" t="s">
        <v>369</v>
      </c>
      <c r="E248" s="1" t="s">
        <v>154</v>
      </c>
      <c r="F248" s="1" t="s">
        <v>142</v>
      </c>
      <c r="G248" s="1" t="s">
        <v>142</v>
      </c>
      <c r="H248" s="1" t="s">
        <v>142</v>
      </c>
      <c r="I248" s="1" t="s">
        <v>142</v>
      </c>
      <c r="J248" s="1" t="s">
        <v>142</v>
      </c>
      <c r="K248" s="1" t="s">
        <v>142</v>
      </c>
      <c r="L248" s="1" t="s">
        <v>142</v>
      </c>
      <c r="M248" s="1" t="s">
        <v>142</v>
      </c>
      <c r="N248" s="1" t="s">
        <v>142</v>
      </c>
      <c r="O248" s="1" t="s">
        <v>142</v>
      </c>
      <c r="T248" s="295" t="s">
        <v>370</v>
      </c>
      <c r="U248" s="277" t="s">
        <v>371</v>
      </c>
      <c r="V248" s="248" t="s">
        <v>370</v>
      </c>
      <c r="W248" s="337">
        <f>+SUMIFS('[1]SIIF 30 de Abril de 2023'!$P$4:$P$749,'[1]SIIF 30 de Abril de 2023'!$A$4:$A$749,$B248,'[1]SIIF 30 de Abril de 2023'!$B$4:$B$749,$C248,'[1]SIIF 30 de Abril de 2023'!$C$4:$C$749,$D248)/1000000</f>
        <v>12000</v>
      </c>
      <c r="X248" s="238">
        <v>0</v>
      </c>
      <c r="Y248" s="332">
        <f>+SUMIFS('[1]SIIF 30 de Abril de 2023'!$R$4:$R$749,'[1]SIIF 30 de Abril de 2023'!$A$4:$A$749,$B248,'[1]SIIF 30 de Abril de 2023'!$B$4:$B$749,$C248,'[1]SIIF 30 de Abril de 2023'!$C$4:$C$749,$D248)/1000000</f>
        <v>0</v>
      </c>
      <c r="Z248" s="238"/>
      <c r="AA248" s="332">
        <f>+SUMIFS('[1]SIIF 30 de Abril de 2023'!$Q$4:$Q$749,'[1]SIIF 30 de Abril de 2023'!$A$4:$A$749,$B248,'[1]SIIF 30 de Abril de 2023'!$B$4:$B$749,$C248,'[1]SIIF 30 de Abril de 2023'!$C$4:$C$749,$D248)/1000000</f>
        <v>0</v>
      </c>
      <c r="AB248" s="238"/>
      <c r="AC248" s="238">
        <f t="shared" ref="AC248:AC253" si="111">+AA248+AB248</f>
        <v>0</v>
      </c>
      <c r="AD248" s="337">
        <f t="shared" ref="AD248:AD253" si="112">W248-Y248+AA248</f>
        <v>12000</v>
      </c>
      <c r="AE248" s="337">
        <f>+SUMIFS('[1]SIIF 30 de Abril de 2023'!$T$4:$T$749,'[1]SIIF 30 de Abril de 2023'!$A$4:$A$749,$B248,'[1]SIIF 30 de Abril de 2023'!$B$4:$B$749,$C248,'[1]SIIF 30 de Abril de 2023'!$C$4:$C$749,$D248)/1000000</f>
        <v>0</v>
      </c>
      <c r="AF248" s="337">
        <f t="shared" ref="AF248:AF253" si="113">AD248-AE248</f>
        <v>12000</v>
      </c>
      <c r="AG248" s="338">
        <f>+SUMIFS('[1]SIIF 30 de Abril de 2023'!$W$4:$W$749,'[1]SIIF 30 de Abril de 2023'!$A$4:$A$749,$B248,'[1]SIIF 30 de Abril de 2023'!$B$4:$B$749,$C248,'[1]SIIF 30 de Abril de 2023'!$C$4:$C$749,$D248,'[1]SIIF 30 de Abril de 2023'!$D$4:$D$749,$E248,'[1]SIIF 30 de Abril de 2023'!$E$4:$E$749,$F248,'[1]SIIF 30 de Abril de 2023'!$F$4:$F$749,$G248,'[1]SIIF 30 de Abril de 2023'!$G$4:$G$749,$H248,'[1]SIIF 30 de Abril de 2023'!$H$4:$H$749,$I248,'[1]SIIF 30 de Abril de 2023'!$I$4:$I$749,$J248,'[1]SIIF 30 de Abril de 2023'!$J$4:$J$749,$K248,'[1]SIIF 30 de Abril de 2023'!$K$4:$K$749,$L248,'[1]SIIF 30 de Abril de 2023'!$L$4:$L$749,$M248,'[1]SIIF 30 de Abril de 2023'!$M$4:$M$749,$N248,'[1]SIIF 30 de Abril de 2023'!$N$4:$N$749,$O248)/1000000</f>
        <v>1050.6081320000001</v>
      </c>
      <c r="AH248" s="257">
        <f t="shared" ref="AH248:AH255" si="114">+AG248/AD248</f>
        <v>8.7550677666666674E-2</v>
      </c>
      <c r="AI248" s="258"/>
      <c r="AJ248" s="238">
        <f>+SUMIFS('[1]Cierre Mes Anterior'!$W$4:$W$773,'[1]Cierre Mes Anterior'!$A$4:$A$773,$B248,'[1]Cierre Mes Anterior'!$B$4:$B$773,$C248,'[1]Cierre Mes Anterior'!$C$4:$C$773,$D248,'[1]Cierre Mes Anterior'!$D$4:$D$773,$E248,'[1]Cierre Mes Anterior'!$E$4:$E$773,$F248,'[1]Cierre Mes Anterior'!$F$4:$F$773,$G248,'[1]Cierre Mes Anterior'!$G$4:$G$773,$H248,'[1]Cierre Mes Anterior'!$H$4:$H$773,$I248,'[1]Cierre Mes Anterior'!$I$4:$I$773,$J248,'[1]Cierre Mes Anterior'!$J$4:$J$773,$K248,'[1]Cierre Mes Anterior'!$K$4:$K$773,$L248,'[1]Cierre Mes Anterior'!$L$4:$L$773,$M248,'[1]Cierre Mes Anterior'!$M$4:$M$773,$N248,'[1]Cierre Mes Anterior'!$N$4:$N$773,$O248)/1000000</f>
        <v>8804.0194919999994</v>
      </c>
      <c r="AK248" s="241">
        <f t="shared" ref="AK248:AK253" si="115">+AG248-AJ248</f>
        <v>-7753.4113599999991</v>
      </c>
      <c r="AL248" s="278" t="e">
        <f>HLOOKUP((HLOOKUP($W$1,#REF!,1,FALSE)),#REF!,#REF!,FALSE)</f>
        <v>#REF!</v>
      </c>
      <c r="AM248" s="349">
        <f>+SUMIFS('[1]SIIF 30 de Abril de 2023'!$X$4:$X$749,'[1]SIIF 30 de Abril de 2023'!$A$4:$A$749,$B248,'[1]SIIF 30 de Abril de 2023'!$B$4:$B$749,$C248,'[1]SIIF 30 de Abril de 2023'!$C$4:$C$749,$D248,'[1]SIIF 30 de Abril de 2023'!$D$4:$D$749,$E248,'[1]SIIF 30 de Abril de 2023'!$E$4:$E$749,$F248,'[1]SIIF 30 de Abril de 2023'!$F$4:$F$749,$G248,'[1]SIIF 30 de Abril de 2023'!$G$4:$G$749,$H248,'[1]SIIF 30 de Abril de 2023'!$H$4:$H$749,$I248,'[1]SIIF 30 de Abril de 2023'!$I$4:$I$749,$J248,'[1]SIIF 30 de Abril de 2023'!$J$4:$J$749,$K248,'[1]SIIF 30 de Abril de 2023'!$K$4:$K$749,$L248,'[1]SIIF 30 de Abril de 2023'!$L$4:$L$749,$M248,'[1]SIIF 30 de Abril de 2023'!$M$4:$M$749,$N248,'[1]SIIF 30 de Abril de 2023'!$N$4:$N$749,$O248)/1000000</f>
        <v>538.11532399999999</v>
      </c>
      <c r="AN248" s="257">
        <f t="shared" ref="AN248:AN255" si="116">+AM248/AD248</f>
        <v>4.4842943666666663E-2</v>
      </c>
    </row>
    <row r="249" spans="1:40" ht="35">
      <c r="B249" s="1" t="s">
        <v>172</v>
      </c>
      <c r="C249" s="1" t="s">
        <v>173</v>
      </c>
      <c r="D249" s="244" t="s">
        <v>345</v>
      </c>
      <c r="E249" s="1" t="s">
        <v>154</v>
      </c>
      <c r="F249" s="1" t="s">
        <v>142</v>
      </c>
      <c r="G249" s="1" t="s">
        <v>142</v>
      </c>
      <c r="H249" s="1" t="s">
        <v>142</v>
      </c>
      <c r="I249" s="1" t="s">
        <v>142</v>
      </c>
      <c r="J249" s="1" t="s">
        <v>142</v>
      </c>
      <c r="K249" s="1" t="s">
        <v>142</v>
      </c>
      <c r="L249" s="1" t="s">
        <v>142</v>
      </c>
      <c r="M249" s="1" t="s">
        <v>142</v>
      </c>
      <c r="N249" s="1" t="s">
        <v>142</v>
      </c>
      <c r="O249" s="1" t="s">
        <v>142</v>
      </c>
      <c r="T249" s="296" t="s">
        <v>372</v>
      </c>
      <c r="U249" s="297" t="s">
        <v>373</v>
      </c>
      <c r="V249" s="249" t="s">
        <v>372</v>
      </c>
      <c r="W249" s="342">
        <f>+SUMIFS('[1]SIIF 30 de Abril de 2023'!$P$4:$P$749,'[1]SIIF 30 de Abril de 2023'!$A$4:$A$749,$B249,'[1]SIIF 30 de Abril de 2023'!$B$4:$B$749,$C249,'[1]SIIF 30 de Abril de 2023'!$C$4:$C$749,$D249)/1000000</f>
        <v>3546.4940000000001</v>
      </c>
      <c r="X249" s="238">
        <v>0</v>
      </c>
      <c r="Y249" s="332">
        <f>+SUMIFS('[1]SIIF 30 de Abril de 2023'!$R$4:$R$749,'[1]SIIF 30 de Abril de 2023'!$A$4:$A$749,$B249,'[1]SIIF 30 de Abril de 2023'!$B$4:$B$749,$C249,'[1]SIIF 30 de Abril de 2023'!$C$4:$C$749,$D249)/1000000</f>
        <v>0</v>
      </c>
      <c r="Z249" s="238"/>
      <c r="AA249" s="332">
        <f>+SUMIFS('[1]SIIF 30 de Abril de 2023'!$Q$4:$Q$749,'[1]SIIF 30 de Abril de 2023'!$A$4:$A$749,$B249,'[1]SIIF 30 de Abril de 2023'!$B$4:$B$749,$C249,'[1]SIIF 30 de Abril de 2023'!$C$4:$C$749,$D249)/1000000</f>
        <v>0</v>
      </c>
      <c r="AB249" s="238"/>
      <c r="AC249" s="238"/>
      <c r="AD249" s="337">
        <f>W249-Y249+AA249</f>
        <v>3546.4940000000001</v>
      </c>
      <c r="AE249" s="342">
        <f>+SUMIFS('[1]SIIF 30 de Abril de 2023'!$T$4:$T$749,'[1]SIIF 30 de Abril de 2023'!$A$4:$A$749,$B249,'[1]SIIF 30 de Abril de 2023'!$B$4:$B$749,$C249,'[1]SIIF 30 de Abril de 2023'!$C$4:$C$749,$D249)/1000000</f>
        <v>0</v>
      </c>
      <c r="AF249" s="342">
        <f>AD249-AE249</f>
        <v>3546.4940000000001</v>
      </c>
      <c r="AG249" s="334">
        <f>+SUMIFS('[1]SIIF 30 de Abril de 2023'!$W$4:$W$749,'[1]SIIF 30 de Abril de 2023'!$A$4:$A$749,$B249,'[1]SIIF 30 de Abril de 2023'!$B$4:$B$749,$C249,'[1]SIIF 30 de Abril de 2023'!$C$4:$C$749,$D249,'[1]SIIF 30 de Abril de 2023'!$D$4:$D$749,$E249,'[1]SIIF 30 de Abril de 2023'!$E$4:$E$749,$F249,'[1]SIIF 30 de Abril de 2023'!$F$4:$F$749,$G249,'[1]SIIF 30 de Abril de 2023'!$G$4:$G$749,$H249,'[1]SIIF 30 de Abril de 2023'!$H$4:$H$749,$I249,'[1]SIIF 30 de Abril de 2023'!$I$4:$I$749,$J249,'[1]SIIF 30 de Abril de 2023'!$J$4:$J$749,$K249,'[1]SIIF 30 de Abril de 2023'!$K$4:$K$749,$L249,'[1]SIIF 30 de Abril de 2023'!$L$4:$L$749,$M249,'[1]SIIF 30 de Abril de 2023'!$M$4:$M$749,$N249,'[1]SIIF 30 de Abril de 2023'!$N$4:$N$749,$O249)/1000000</f>
        <v>575.93169</v>
      </c>
      <c r="AH249" s="263">
        <f>+AG249/AD249</f>
        <v>0.16239466075510067</v>
      </c>
      <c r="AI249" s="264"/>
      <c r="AJ249" s="238">
        <f>+SUMIFS('[1]Cierre Mes Anterior'!$W$4:$W$773,'[1]Cierre Mes Anterior'!$A$4:$A$773,$B249,'[1]Cierre Mes Anterior'!$B$4:$B$773,$C249,'[1]Cierre Mes Anterior'!$C$4:$C$773,$D249,'[1]Cierre Mes Anterior'!$D$4:$D$773,$E249,'[1]Cierre Mes Anterior'!$E$4:$E$773,$F249,'[1]Cierre Mes Anterior'!$F$4:$F$773,$G249,'[1]Cierre Mes Anterior'!$G$4:$G$773,$H249,'[1]Cierre Mes Anterior'!$H$4:$H$773,$I249,'[1]Cierre Mes Anterior'!$I$4:$I$773,$J249,'[1]Cierre Mes Anterior'!$J$4:$J$773,$K249,'[1]Cierre Mes Anterior'!$K$4:$K$773,$L249,'[1]Cierre Mes Anterior'!$L$4:$L$773,$M249,'[1]Cierre Mes Anterior'!$M$4:$M$773,$N249,'[1]Cierre Mes Anterior'!$N$4:$N$773,$O249)/1000000</f>
        <v>3445.63317766</v>
      </c>
      <c r="AK249" s="241">
        <f>+AG249-AJ249</f>
        <v>-2869.7014876600001</v>
      </c>
      <c r="AL249" s="278" t="e">
        <f>HLOOKUP((HLOOKUP($W$1,#REF!,1,FALSE)),#REF!,#REF!,FALSE)</f>
        <v>#REF!</v>
      </c>
      <c r="AM249" s="353">
        <f>+SUMIFS('[1]SIIF 30 de Abril de 2023'!$X$4:$X$749,'[1]SIIF 30 de Abril de 2023'!$A$4:$A$749,$B249,'[1]SIIF 30 de Abril de 2023'!$B$4:$B$749,$C249,'[1]SIIF 30 de Abril de 2023'!$C$4:$C$749,$D249,'[1]SIIF 30 de Abril de 2023'!$D$4:$D$749,$E249,'[1]SIIF 30 de Abril de 2023'!$E$4:$E$749,$F249,'[1]SIIF 30 de Abril de 2023'!$F$4:$F$749,$G249,'[1]SIIF 30 de Abril de 2023'!$G$4:$G$749,$H249,'[1]SIIF 30 de Abril de 2023'!$H$4:$H$749,$I249,'[1]SIIF 30 de Abril de 2023'!$I$4:$I$749,$J249,'[1]SIIF 30 de Abril de 2023'!$J$4:$J$749,$K249,'[1]SIIF 30 de Abril de 2023'!$K$4:$K$749,$L249,'[1]SIIF 30 de Abril de 2023'!$L$4:$L$749,$M249,'[1]SIIF 30 de Abril de 2023'!$M$4:$M$749,$N249,'[1]SIIF 30 de Abril de 2023'!$N$4:$N$749,$O249)/1000000</f>
        <v>164.26666531000001</v>
      </c>
      <c r="AN249" s="263">
        <f>+AM249/AD249</f>
        <v>4.6318044048573044E-2</v>
      </c>
    </row>
    <row r="250" spans="1:40" ht="23">
      <c r="B250" s="1" t="s">
        <v>172</v>
      </c>
      <c r="C250" s="1" t="s">
        <v>173</v>
      </c>
      <c r="D250" s="244" t="s">
        <v>342</v>
      </c>
      <c r="E250" s="1" t="s">
        <v>154</v>
      </c>
      <c r="F250" s="1" t="s">
        <v>142</v>
      </c>
      <c r="G250" s="1" t="s">
        <v>142</v>
      </c>
      <c r="H250" s="1" t="s">
        <v>142</v>
      </c>
      <c r="I250" s="1" t="s">
        <v>142</v>
      </c>
      <c r="J250" s="1" t="s">
        <v>142</v>
      </c>
      <c r="K250" s="1" t="s">
        <v>142</v>
      </c>
      <c r="L250" s="1" t="s">
        <v>142</v>
      </c>
      <c r="M250" s="1" t="s">
        <v>142</v>
      </c>
      <c r="N250" s="1" t="s">
        <v>142</v>
      </c>
      <c r="O250" s="1" t="s">
        <v>142</v>
      </c>
      <c r="T250" s="296" t="s">
        <v>374</v>
      </c>
      <c r="U250" s="277" t="s">
        <v>375</v>
      </c>
      <c r="V250" s="249" t="s">
        <v>374</v>
      </c>
      <c r="W250" s="342">
        <f>+SUMIFS('[1]SIIF 30 de Abril de 2023'!$P$4:$P$749,'[1]SIIF 30 de Abril de 2023'!$A$4:$A$749,$B250,'[1]SIIF 30 de Abril de 2023'!$B$4:$B$749,$C250,'[1]SIIF 30 de Abril de 2023'!$C$4:$C$749,$D250)/1000000</f>
        <v>1882.0709999999999</v>
      </c>
      <c r="X250" s="238"/>
      <c r="Y250" s="332">
        <f>+SUMIFS('[1]SIIF 30 de Abril de 2023'!$R$4:$R$749,'[1]SIIF 30 de Abril de 2023'!$A$4:$A$749,$B250,'[1]SIIF 30 de Abril de 2023'!$B$4:$B$749,$C250,'[1]SIIF 30 de Abril de 2023'!$C$4:$C$749,$D250)/1000000</f>
        <v>0</v>
      </c>
      <c r="Z250" s="238"/>
      <c r="AA250" s="332">
        <f>+SUMIFS('[1]SIIF 30 de Abril de 2023'!$Q$4:$Q$749,'[1]SIIF 30 de Abril de 2023'!$A$4:$A$749,$B250,'[1]SIIF 30 de Abril de 2023'!$B$4:$B$749,$C250,'[1]SIIF 30 de Abril de 2023'!$C$4:$C$749,$D250)/1000000</f>
        <v>0</v>
      </c>
      <c r="AB250" s="238"/>
      <c r="AC250" s="238">
        <f>+AA250+AB250</f>
        <v>0</v>
      </c>
      <c r="AD250" s="337">
        <f>W250-Y250+AA250</f>
        <v>1882.0709999999999</v>
      </c>
      <c r="AE250" s="342">
        <f>+SUMIFS('[1]SIIF 30 de Abril de 2023'!$T$4:$T$749,'[1]SIIF 30 de Abril de 2023'!$A$4:$A$749,$B250,'[1]SIIF 30 de Abril de 2023'!$B$4:$B$749,$C250,'[1]SIIF 30 de Abril de 2023'!$C$4:$C$749,$D250)/1000000</f>
        <v>0</v>
      </c>
      <c r="AF250" s="342">
        <f>AD250-AE250</f>
        <v>1882.0709999999999</v>
      </c>
      <c r="AG250" s="334">
        <f>+SUMIFS('[1]SIIF 30 de Abril de 2023'!$W$4:$W$749,'[1]SIIF 30 de Abril de 2023'!$A$4:$A$749,$B250,'[1]SIIF 30 de Abril de 2023'!$B$4:$B$749,$C250,'[1]SIIF 30 de Abril de 2023'!$C$4:$C$749,$D250,'[1]SIIF 30 de Abril de 2023'!$D$4:$D$749,$E250,'[1]SIIF 30 de Abril de 2023'!$E$4:$E$749,$F250,'[1]SIIF 30 de Abril de 2023'!$F$4:$F$749,$G250,'[1]SIIF 30 de Abril de 2023'!$G$4:$G$749,$H250,'[1]SIIF 30 de Abril de 2023'!$H$4:$H$749,$I250,'[1]SIIF 30 de Abril de 2023'!$I$4:$I$749,$J250,'[1]SIIF 30 de Abril de 2023'!$J$4:$J$749,$K250,'[1]SIIF 30 de Abril de 2023'!$K$4:$K$749,$L250,'[1]SIIF 30 de Abril de 2023'!$L$4:$L$749,$M250,'[1]SIIF 30 de Abril de 2023'!$M$4:$M$749,$N250,'[1]SIIF 30 de Abril de 2023'!$N$4:$N$749,$O250)/1000000</f>
        <v>209.3475</v>
      </c>
      <c r="AH250" s="263">
        <f>+AG250/AD250</f>
        <v>0.11123251992087441</v>
      </c>
      <c r="AI250" s="264"/>
      <c r="AJ250" s="238">
        <f>+SUMIFS('[1]Cierre Mes Anterior'!$W$4:$W$773,'[1]Cierre Mes Anterior'!$A$4:$A$773,$B250,'[1]Cierre Mes Anterior'!$B$4:$B$773,$C250,'[1]Cierre Mes Anterior'!$C$4:$C$773,$D250,'[1]Cierre Mes Anterior'!$D$4:$D$773,$E250,'[1]Cierre Mes Anterior'!$E$4:$E$773,$F250,'[1]Cierre Mes Anterior'!$F$4:$F$773,$G250,'[1]Cierre Mes Anterior'!$G$4:$G$773,$H250,'[1]Cierre Mes Anterior'!$H$4:$H$773,$I250,'[1]Cierre Mes Anterior'!$I$4:$I$773,$J250,'[1]Cierre Mes Anterior'!$J$4:$J$773,$K250,'[1]Cierre Mes Anterior'!$K$4:$K$773,$L250,'[1]Cierre Mes Anterior'!$L$4:$L$773,$M250,'[1]Cierre Mes Anterior'!$M$4:$M$773,$N250,'[1]Cierre Mes Anterior'!$N$4:$N$773,$O250)/1000000</f>
        <v>1563.8925640099999</v>
      </c>
      <c r="AK250" s="241">
        <f>+AG250-AJ250</f>
        <v>-1354.5450640099998</v>
      </c>
      <c r="AL250" s="278" t="e">
        <f>HLOOKUP((HLOOKUP($W$1,#REF!,1,FALSE)),#REF!,#REF!,FALSE)</f>
        <v>#REF!</v>
      </c>
      <c r="AM250" s="353">
        <f>+SUMIFS('[1]SIIF 30 de Abril de 2023'!$X$4:$X$749,'[1]SIIF 30 de Abril de 2023'!$A$4:$A$749,$B250,'[1]SIIF 30 de Abril de 2023'!$B$4:$B$749,$C250,'[1]SIIF 30 de Abril de 2023'!$C$4:$C$749,$D250,'[1]SIIF 30 de Abril de 2023'!$D$4:$D$749,$E250,'[1]SIIF 30 de Abril de 2023'!$E$4:$E$749,$F250,'[1]SIIF 30 de Abril de 2023'!$F$4:$F$749,$G250,'[1]SIIF 30 de Abril de 2023'!$G$4:$G$749,$H250,'[1]SIIF 30 de Abril de 2023'!$H$4:$H$749,$I250,'[1]SIIF 30 de Abril de 2023'!$I$4:$I$749,$J250,'[1]SIIF 30 de Abril de 2023'!$J$4:$J$749,$K250,'[1]SIIF 30 de Abril de 2023'!$K$4:$K$749,$L250,'[1]SIIF 30 de Abril de 2023'!$L$4:$L$749,$M250,'[1]SIIF 30 de Abril de 2023'!$M$4:$M$749,$N250,'[1]SIIF 30 de Abril de 2023'!$N$4:$N$749,$O250)/1000000</f>
        <v>56.872666670000001</v>
      </c>
      <c r="AN250" s="263">
        <f>+AM250/AD250</f>
        <v>3.0218130277763169E-2</v>
      </c>
    </row>
    <row r="251" spans="1:40" ht="35">
      <c r="B251" s="1" t="s">
        <v>172</v>
      </c>
      <c r="C251" s="1" t="s">
        <v>173</v>
      </c>
      <c r="D251" s="244" t="s">
        <v>255</v>
      </c>
      <c r="E251" s="1" t="s">
        <v>154</v>
      </c>
      <c r="F251" s="1" t="s">
        <v>142</v>
      </c>
      <c r="G251" s="1" t="s">
        <v>142</v>
      </c>
      <c r="H251" s="1" t="s">
        <v>142</v>
      </c>
      <c r="I251" s="1" t="s">
        <v>142</v>
      </c>
      <c r="J251" s="1" t="s">
        <v>142</v>
      </c>
      <c r="K251" s="1" t="s">
        <v>142</v>
      </c>
      <c r="L251" s="1" t="s">
        <v>142</v>
      </c>
      <c r="M251" s="1" t="s">
        <v>142</v>
      </c>
      <c r="N251" s="1" t="s">
        <v>142</v>
      </c>
      <c r="O251" s="1" t="s">
        <v>142</v>
      </c>
      <c r="T251" s="287" t="s">
        <v>376</v>
      </c>
      <c r="U251" s="277" t="s">
        <v>377</v>
      </c>
      <c r="V251" s="265" t="s">
        <v>376</v>
      </c>
      <c r="W251" s="332">
        <f>+SUMIFS('[1]SIIF 30 de Abril de 2023'!$P$4:$P$749,'[1]SIIF 30 de Abril de 2023'!$A$4:$A$749,$B251,'[1]SIIF 30 de Abril de 2023'!$B$4:$B$749,$C251,'[1]SIIF 30 de Abril de 2023'!$C$4:$C$749,$D251)/1000000</f>
        <v>750</v>
      </c>
      <c r="X251" s="238">
        <v>0</v>
      </c>
      <c r="Y251" s="332">
        <f>+SUMIFS('[1]SIIF 30 de Abril de 2023'!$R$4:$R$749,'[1]SIIF 30 de Abril de 2023'!$A$4:$A$749,$B251,'[1]SIIF 30 de Abril de 2023'!$B$4:$B$749,$C251,'[1]SIIF 30 de Abril de 2023'!$C$4:$C$749,$D251)/1000000</f>
        <v>0</v>
      </c>
      <c r="Z251" s="238"/>
      <c r="AA251" s="332">
        <f>+SUMIFS('[1]SIIF 30 de Abril de 2023'!$Q$4:$Q$749,'[1]SIIF 30 de Abril de 2023'!$A$4:$A$749,$B251,'[1]SIIF 30 de Abril de 2023'!$B$4:$B$749,$C251,'[1]SIIF 30 de Abril de 2023'!$C$4:$C$749,$D251)/1000000</f>
        <v>0</v>
      </c>
      <c r="AB251" s="238"/>
      <c r="AC251" s="238">
        <f t="shared" si="111"/>
        <v>0</v>
      </c>
      <c r="AD251" s="337">
        <f t="shared" si="112"/>
        <v>750</v>
      </c>
      <c r="AE251" s="332">
        <f>+SUMIFS('[1]SIIF 30 de Abril de 2023'!$T$4:$T$749,'[1]SIIF 30 de Abril de 2023'!$A$4:$A$749,$B251,'[1]SIIF 30 de Abril de 2023'!$B$4:$B$749,$C251,'[1]SIIF 30 de Abril de 2023'!$C$4:$C$749,$D251)/1000000</f>
        <v>0</v>
      </c>
      <c r="AF251" s="332">
        <f t="shared" si="113"/>
        <v>750</v>
      </c>
      <c r="AG251" s="334">
        <f>+SUMIFS('[1]SIIF 30 de Abril de 2023'!$W$4:$W$749,'[1]SIIF 30 de Abril de 2023'!$A$4:$A$749,$B251,'[1]SIIF 30 de Abril de 2023'!$B$4:$B$749,$C251,'[1]SIIF 30 de Abril de 2023'!$C$4:$C$749,$D251,'[1]SIIF 30 de Abril de 2023'!$D$4:$D$749,$E251,'[1]SIIF 30 de Abril de 2023'!$E$4:$E$749,$F251,'[1]SIIF 30 de Abril de 2023'!$F$4:$F$749,$G251,'[1]SIIF 30 de Abril de 2023'!$G$4:$G$749,$H251,'[1]SIIF 30 de Abril de 2023'!$H$4:$H$749,$I251,'[1]SIIF 30 de Abril de 2023'!$I$4:$I$749,$J251,'[1]SIIF 30 de Abril de 2023'!$J$4:$J$749,$K251,'[1]SIIF 30 de Abril de 2023'!$K$4:$K$749,$L251,'[1]SIIF 30 de Abril de 2023'!$L$4:$L$749,$M251,'[1]SIIF 30 de Abril de 2023'!$M$4:$M$749,$N251,'[1]SIIF 30 de Abril de 2023'!$N$4:$N$749,$O251)/1000000</f>
        <v>0</v>
      </c>
      <c r="AH251" s="239">
        <f t="shared" si="114"/>
        <v>0</v>
      </c>
      <c r="AI251" s="240"/>
      <c r="AJ251" s="238">
        <f>+SUMIFS('[1]Cierre Mes Anterior'!$W$4:$W$773,'[1]Cierre Mes Anterior'!$A$4:$A$773,$B251,'[1]Cierre Mes Anterior'!$B$4:$B$773,$C251,'[1]Cierre Mes Anterior'!$C$4:$C$773,$D251,'[1]Cierre Mes Anterior'!$D$4:$D$773,$E251,'[1]Cierre Mes Anterior'!$E$4:$E$773,$F251,'[1]Cierre Mes Anterior'!$F$4:$F$773,$G251,'[1]Cierre Mes Anterior'!$G$4:$G$773,$H251,'[1]Cierre Mes Anterior'!$H$4:$H$773,$I251,'[1]Cierre Mes Anterior'!$I$4:$I$773,$J251,'[1]Cierre Mes Anterior'!$J$4:$J$773,$K251,'[1]Cierre Mes Anterior'!$K$4:$K$773,$L251,'[1]Cierre Mes Anterior'!$L$4:$L$773,$M251,'[1]Cierre Mes Anterior'!$M$4:$M$773,$N251,'[1]Cierre Mes Anterior'!$N$4:$N$773,$O251)/1000000</f>
        <v>745.00004739999997</v>
      </c>
      <c r="AK251" s="241">
        <f t="shared" si="115"/>
        <v>-745.00004739999997</v>
      </c>
      <c r="AL251" s="278" t="e">
        <f>HLOOKUP((HLOOKUP($W$1,#REF!,1,FALSE)),#REF!,#REF!,FALSE)</f>
        <v>#REF!</v>
      </c>
      <c r="AM251" s="333">
        <f>+SUMIFS('[1]SIIF 30 de Abril de 2023'!$X$4:$X$749,'[1]SIIF 30 de Abril de 2023'!$A$4:$A$749,$B251,'[1]SIIF 30 de Abril de 2023'!$B$4:$B$749,$C251,'[1]SIIF 30 de Abril de 2023'!$C$4:$C$749,$D251,'[1]SIIF 30 de Abril de 2023'!$D$4:$D$749,$E251,'[1]SIIF 30 de Abril de 2023'!$E$4:$E$749,$F251,'[1]SIIF 30 de Abril de 2023'!$F$4:$F$749,$G251,'[1]SIIF 30 de Abril de 2023'!$G$4:$G$749,$H251,'[1]SIIF 30 de Abril de 2023'!$H$4:$H$749,$I251,'[1]SIIF 30 de Abril de 2023'!$I$4:$I$749,$J251,'[1]SIIF 30 de Abril de 2023'!$J$4:$J$749,$K251,'[1]SIIF 30 de Abril de 2023'!$K$4:$K$749,$L251,'[1]SIIF 30 de Abril de 2023'!$L$4:$L$749,$M251,'[1]SIIF 30 de Abril de 2023'!$M$4:$M$749,$N251,'[1]SIIF 30 de Abril de 2023'!$N$4:$N$749,$O251)/1000000</f>
        <v>0</v>
      </c>
      <c r="AN251" s="239">
        <f t="shared" si="116"/>
        <v>0</v>
      </c>
    </row>
    <row r="252" spans="1:40" ht="90" customHeight="1">
      <c r="B252" s="1" t="s">
        <v>172</v>
      </c>
      <c r="C252" s="1" t="s">
        <v>173</v>
      </c>
      <c r="D252" s="244" t="s">
        <v>378</v>
      </c>
      <c r="E252" s="1" t="s">
        <v>154</v>
      </c>
      <c r="F252" s="1" t="s">
        <v>142</v>
      </c>
      <c r="G252" s="1" t="s">
        <v>142</v>
      </c>
      <c r="H252" s="1" t="s">
        <v>142</v>
      </c>
      <c r="I252" s="1" t="s">
        <v>142</v>
      </c>
      <c r="J252" s="1" t="s">
        <v>142</v>
      </c>
      <c r="K252" s="1" t="s">
        <v>142</v>
      </c>
      <c r="L252" s="1" t="s">
        <v>142</v>
      </c>
      <c r="M252" s="1" t="s">
        <v>142</v>
      </c>
      <c r="N252" s="1" t="s">
        <v>142</v>
      </c>
      <c r="O252" s="1" t="s">
        <v>142</v>
      </c>
      <c r="T252" s="287" t="s">
        <v>379</v>
      </c>
      <c r="U252" s="277" t="s">
        <v>380</v>
      </c>
      <c r="V252" s="265" t="s">
        <v>379</v>
      </c>
      <c r="W252" s="332">
        <f>+SUMIFS('[1]SIIF 30 de Abril de 2023'!$P$4:$P$749,'[1]SIIF 30 de Abril de 2023'!$A$4:$A$749,$B252,'[1]SIIF 30 de Abril de 2023'!$B$4:$B$749,$C252,'[1]SIIF 30 de Abril de 2023'!$C$4:$C$749,$D252)/1000000</f>
        <v>750</v>
      </c>
      <c r="X252" s="238">
        <v>0</v>
      </c>
      <c r="Y252" s="332">
        <f>+SUMIFS('[1]SIIF 30 de Abril de 2023'!$R$4:$R$749,'[1]SIIF 30 de Abril de 2023'!$A$4:$A$749,$B252,'[1]SIIF 30 de Abril de 2023'!$B$4:$B$749,$C252,'[1]SIIF 30 de Abril de 2023'!$C$4:$C$749,$D252)/1000000</f>
        <v>0</v>
      </c>
      <c r="Z252" s="238"/>
      <c r="AA252" s="332">
        <f>+SUMIFS('[1]SIIF 30 de Abril de 2023'!$Q$4:$Q$749,'[1]SIIF 30 de Abril de 2023'!$A$4:$A$749,$B252,'[1]SIIF 30 de Abril de 2023'!$B$4:$B$749,$C252,'[1]SIIF 30 de Abril de 2023'!$C$4:$C$749,$D252)/1000000</f>
        <v>0</v>
      </c>
      <c r="AB252" s="238"/>
      <c r="AC252" s="238">
        <f t="shared" si="111"/>
        <v>0</v>
      </c>
      <c r="AD252" s="337">
        <f t="shared" si="112"/>
        <v>750</v>
      </c>
      <c r="AE252" s="332">
        <f>+SUMIFS('[1]SIIF 30 de Abril de 2023'!$T$4:$T$749,'[1]SIIF 30 de Abril de 2023'!$A$4:$A$749,$B252,'[1]SIIF 30 de Abril de 2023'!$B$4:$B$749,$C252,'[1]SIIF 30 de Abril de 2023'!$C$4:$C$749,$D252)/1000000</f>
        <v>0</v>
      </c>
      <c r="AF252" s="332">
        <f t="shared" si="113"/>
        <v>750</v>
      </c>
      <c r="AG252" s="334">
        <f>+SUMIFS('[1]SIIF 30 de Abril de 2023'!$W$4:$W$749,'[1]SIIF 30 de Abril de 2023'!$A$4:$A$749,$B252,'[1]SIIF 30 de Abril de 2023'!$B$4:$B$749,$C252,'[1]SIIF 30 de Abril de 2023'!$C$4:$C$749,$D252,'[1]SIIF 30 de Abril de 2023'!$D$4:$D$749,$E252,'[1]SIIF 30 de Abril de 2023'!$E$4:$E$749,$F252,'[1]SIIF 30 de Abril de 2023'!$F$4:$F$749,$G252,'[1]SIIF 30 de Abril de 2023'!$G$4:$G$749,$H252,'[1]SIIF 30 de Abril de 2023'!$H$4:$H$749,$I252,'[1]SIIF 30 de Abril de 2023'!$I$4:$I$749,$J252,'[1]SIIF 30 de Abril de 2023'!$J$4:$J$749,$K252,'[1]SIIF 30 de Abril de 2023'!$K$4:$K$749,$L252,'[1]SIIF 30 de Abril de 2023'!$L$4:$L$749,$M252,'[1]SIIF 30 de Abril de 2023'!$M$4:$M$749,$N252,'[1]SIIF 30 de Abril de 2023'!$N$4:$N$749,$O252)/1000000</f>
        <v>267.953327</v>
      </c>
      <c r="AH252" s="239">
        <f t="shared" si="114"/>
        <v>0.35727110266666667</v>
      </c>
      <c r="AI252" s="240"/>
      <c r="AJ252" s="238">
        <f>+SUMIFS('[1]Cierre Mes Anterior'!$W$4:$W$773,'[1]Cierre Mes Anterior'!$A$4:$A$773,$B252,'[1]Cierre Mes Anterior'!$B$4:$B$773,$C252,'[1]Cierre Mes Anterior'!$C$4:$C$773,$D252,'[1]Cierre Mes Anterior'!$D$4:$D$773,$E252,'[1]Cierre Mes Anterior'!$E$4:$E$773,$F252,'[1]Cierre Mes Anterior'!$F$4:$F$773,$G252,'[1]Cierre Mes Anterior'!$G$4:$G$773,$H252,'[1]Cierre Mes Anterior'!$H$4:$H$773,$I252,'[1]Cierre Mes Anterior'!$I$4:$I$773,$J252,'[1]Cierre Mes Anterior'!$J$4:$J$773,$K252,'[1]Cierre Mes Anterior'!$K$4:$K$773,$L252,'[1]Cierre Mes Anterior'!$L$4:$L$773,$M252,'[1]Cierre Mes Anterior'!$M$4:$M$773,$N252,'[1]Cierre Mes Anterior'!$N$4:$N$773,$O252)/1000000</f>
        <v>849.76444666999998</v>
      </c>
      <c r="AK252" s="241">
        <f t="shared" si="115"/>
        <v>-581.81111966999993</v>
      </c>
      <c r="AL252" s="278" t="e">
        <f>HLOOKUP((HLOOKUP($W$1,#REF!,1,FALSE)),#REF!,#REF!,FALSE)</f>
        <v>#REF!</v>
      </c>
      <c r="AM252" s="333">
        <f>+SUMIFS('[1]SIIF 30 de Abril de 2023'!$X$4:$X$749,'[1]SIIF 30 de Abril de 2023'!$A$4:$A$749,$B252,'[1]SIIF 30 de Abril de 2023'!$B$4:$B$749,$C252,'[1]SIIF 30 de Abril de 2023'!$C$4:$C$749,$D252,'[1]SIIF 30 de Abril de 2023'!$D$4:$D$749,$E252,'[1]SIIF 30 de Abril de 2023'!$E$4:$E$749,$F252,'[1]SIIF 30 de Abril de 2023'!$F$4:$F$749,$G252,'[1]SIIF 30 de Abril de 2023'!$G$4:$G$749,$H252,'[1]SIIF 30 de Abril de 2023'!$H$4:$H$749,$I252,'[1]SIIF 30 de Abril de 2023'!$I$4:$I$749,$J252,'[1]SIIF 30 de Abril de 2023'!$J$4:$J$749,$K252,'[1]SIIF 30 de Abril de 2023'!$K$4:$K$749,$L252,'[1]SIIF 30 de Abril de 2023'!$L$4:$L$749,$M252,'[1]SIIF 30 de Abril de 2023'!$M$4:$M$749,$N252,'[1]SIIF 30 de Abril de 2023'!$N$4:$N$749,$O252)/1000000</f>
        <v>121.27832631999999</v>
      </c>
      <c r="AN252" s="239">
        <f t="shared" si="116"/>
        <v>0.16170443509333332</v>
      </c>
    </row>
    <row r="253" spans="1:40" ht="72" customHeight="1">
      <c r="B253" s="1" t="s">
        <v>172</v>
      </c>
      <c r="C253" s="1" t="s">
        <v>173</v>
      </c>
      <c r="D253" s="244" t="s">
        <v>336</v>
      </c>
      <c r="E253" s="1" t="s">
        <v>154</v>
      </c>
      <c r="F253" s="1" t="s">
        <v>142</v>
      </c>
      <c r="G253" s="1" t="s">
        <v>142</v>
      </c>
      <c r="H253" s="1" t="s">
        <v>142</v>
      </c>
      <c r="I253" s="1" t="s">
        <v>142</v>
      </c>
      <c r="J253" s="1" t="s">
        <v>142</v>
      </c>
      <c r="K253" s="1" t="s">
        <v>142</v>
      </c>
      <c r="L253" s="1" t="s">
        <v>142</v>
      </c>
      <c r="M253" s="1" t="s">
        <v>142</v>
      </c>
      <c r="N253" s="1" t="s">
        <v>142</v>
      </c>
      <c r="O253" s="1" t="s">
        <v>142</v>
      </c>
      <c r="T253" s="287" t="s">
        <v>381</v>
      </c>
      <c r="U253" s="277" t="s">
        <v>382</v>
      </c>
      <c r="V253" s="265" t="s">
        <v>381</v>
      </c>
      <c r="W253" s="332">
        <f>+SUMIFS('[1]SIIF 30 de Abril de 2023'!$P$4:$P$749,'[1]SIIF 30 de Abril de 2023'!$A$4:$A$749,$B253,'[1]SIIF 30 de Abril de 2023'!$B$4:$B$749,$C253,'[1]SIIF 30 de Abril de 2023'!$C$4:$C$749,$D253)/1000000</f>
        <v>738</v>
      </c>
      <c r="X253" s="238">
        <v>0</v>
      </c>
      <c r="Y253" s="332">
        <f>+SUMIFS('[1]SIIF 30 de Abril de 2023'!$R$4:$R$749,'[1]SIIF 30 de Abril de 2023'!$A$4:$A$749,$B253,'[1]SIIF 30 de Abril de 2023'!$B$4:$B$749,$C253,'[1]SIIF 30 de Abril de 2023'!$C$4:$C$749,$D253)/1000000</f>
        <v>0</v>
      </c>
      <c r="Z253" s="238"/>
      <c r="AA253" s="332">
        <f>+SUMIFS('[1]SIIF 30 de Abril de 2023'!$Q$4:$Q$749,'[1]SIIF 30 de Abril de 2023'!$A$4:$A$749,$B253,'[1]SIIF 30 de Abril de 2023'!$B$4:$B$749,$C253,'[1]SIIF 30 de Abril de 2023'!$C$4:$C$749,$D253)/1000000</f>
        <v>0</v>
      </c>
      <c r="AB253" s="238"/>
      <c r="AC253" s="238">
        <f t="shared" si="111"/>
        <v>0</v>
      </c>
      <c r="AD253" s="337">
        <f t="shared" si="112"/>
        <v>738</v>
      </c>
      <c r="AE253" s="332">
        <f>+SUMIFS('[1]SIIF 30 de Abril de 2023'!$T$4:$T$749,'[1]SIIF 30 de Abril de 2023'!$A$4:$A$749,$B253,'[1]SIIF 30 de Abril de 2023'!$B$4:$B$749,$C253,'[1]SIIF 30 de Abril de 2023'!$C$4:$C$749,$D253)/1000000</f>
        <v>0</v>
      </c>
      <c r="AF253" s="332">
        <f t="shared" si="113"/>
        <v>738</v>
      </c>
      <c r="AG253" s="334">
        <f>+SUMIFS('[1]SIIF 30 de Abril de 2023'!$W$4:$W$749,'[1]SIIF 30 de Abril de 2023'!$A$4:$A$749,$B253,'[1]SIIF 30 de Abril de 2023'!$B$4:$B$749,$C253,'[1]SIIF 30 de Abril de 2023'!$C$4:$C$749,$D253,'[1]SIIF 30 de Abril de 2023'!$D$4:$D$749,$E253,'[1]SIIF 30 de Abril de 2023'!$E$4:$E$749,$F253,'[1]SIIF 30 de Abril de 2023'!$F$4:$F$749,$G253,'[1]SIIF 30 de Abril de 2023'!$G$4:$G$749,$H253,'[1]SIIF 30 de Abril de 2023'!$H$4:$H$749,$I253,'[1]SIIF 30 de Abril de 2023'!$I$4:$I$749,$J253,'[1]SIIF 30 de Abril de 2023'!$J$4:$J$749,$K253,'[1]SIIF 30 de Abril de 2023'!$K$4:$K$749,$L253,'[1]SIIF 30 de Abril de 2023'!$L$4:$L$749,$M253,'[1]SIIF 30 de Abril de 2023'!$M$4:$M$749,$N253,'[1]SIIF 30 de Abril de 2023'!$N$4:$N$749,$O253)/1000000</f>
        <v>207.13355899999999</v>
      </c>
      <c r="AH253" s="239">
        <f t="shared" si="114"/>
        <v>0.28066877913279131</v>
      </c>
      <c r="AI253" s="240"/>
      <c r="AJ253" s="238">
        <f>+SUMIFS('[1]Cierre Mes Anterior'!$W$4:$W$773,'[1]Cierre Mes Anterior'!$A$4:$A$773,$B253,'[1]Cierre Mes Anterior'!$B$4:$B$773,$C253,'[1]Cierre Mes Anterior'!$C$4:$C$773,$D253,'[1]Cierre Mes Anterior'!$D$4:$D$773,$E253,'[1]Cierre Mes Anterior'!$E$4:$E$773,$F253,'[1]Cierre Mes Anterior'!$F$4:$F$773,$G253,'[1]Cierre Mes Anterior'!$G$4:$G$773,$H253,'[1]Cierre Mes Anterior'!$H$4:$H$773,$I253,'[1]Cierre Mes Anterior'!$I$4:$I$773,$J253,'[1]Cierre Mes Anterior'!$J$4:$J$773,$K253,'[1]Cierre Mes Anterior'!$K$4:$K$773,$L253,'[1]Cierre Mes Anterior'!$L$4:$L$773,$M253,'[1]Cierre Mes Anterior'!$M$4:$M$773,$N253,'[1]Cierre Mes Anterior'!$N$4:$N$773,$O253)/1000000</f>
        <v>1036.5258873099999</v>
      </c>
      <c r="AK253" s="241">
        <f t="shared" si="115"/>
        <v>-829.39232830999993</v>
      </c>
      <c r="AL253" s="278" t="e">
        <f>HLOOKUP((HLOOKUP($W$1,#REF!,1,FALSE)),#REF!,#REF!,FALSE)</f>
        <v>#REF!</v>
      </c>
      <c r="AM253" s="333">
        <f>+SUMIFS('[1]SIIF 30 de Abril de 2023'!$X$4:$X$749,'[1]SIIF 30 de Abril de 2023'!$A$4:$A$749,$B253,'[1]SIIF 30 de Abril de 2023'!$B$4:$B$749,$C253,'[1]SIIF 30 de Abril de 2023'!$C$4:$C$749,$D253,'[1]SIIF 30 de Abril de 2023'!$D$4:$D$749,$E253,'[1]SIIF 30 de Abril de 2023'!$E$4:$E$749,$F253,'[1]SIIF 30 de Abril de 2023'!$F$4:$F$749,$G253,'[1]SIIF 30 de Abril de 2023'!$G$4:$G$749,$H253,'[1]SIIF 30 de Abril de 2023'!$H$4:$H$749,$I253,'[1]SIIF 30 de Abril de 2023'!$I$4:$I$749,$J253,'[1]SIIF 30 de Abril de 2023'!$J$4:$J$749,$K253,'[1]SIIF 30 de Abril de 2023'!$K$4:$K$749,$L253,'[1]SIIF 30 de Abril de 2023'!$L$4:$L$749,$M253,'[1]SIIF 30 de Abril de 2023'!$M$4:$M$749,$N253,'[1]SIIF 30 de Abril de 2023'!$N$4:$N$749,$O253)/1000000</f>
        <v>108.75739133</v>
      </c>
      <c r="AN253" s="239">
        <f t="shared" si="116"/>
        <v>0.1473677389295393</v>
      </c>
    </row>
    <row r="254" spans="1:40" ht="37.5" customHeight="1">
      <c r="B254" s="1" t="s">
        <v>172</v>
      </c>
      <c r="C254" s="1" t="s">
        <v>173</v>
      </c>
      <c r="D254" s="244" t="s">
        <v>259</v>
      </c>
      <c r="E254" s="1" t="s">
        <v>154</v>
      </c>
      <c r="F254" s="1" t="s">
        <v>142</v>
      </c>
      <c r="G254" s="1" t="s">
        <v>142</v>
      </c>
      <c r="H254" s="1" t="s">
        <v>142</v>
      </c>
      <c r="I254" s="1" t="s">
        <v>142</v>
      </c>
      <c r="J254" s="1" t="s">
        <v>142</v>
      </c>
      <c r="K254" s="1" t="s">
        <v>142</v>
      </c>
      <c r="L254" s="1" t="s">
        <v>142</v>
      </c>
      <c r="M254" s="1" t="s">
        <v>142</v>
      </c>
      <c r="N254" s="1" t="s">
        <v>142</v>
      </c>
      <c r="O254" s="1" t="s">
        <v>142</v>
      </c>
      <c r="T254" s="265" t="s">
        <v>383</v>
      </c>
      <c r="U254" s="277" t="s">
        <v>384</v>
      </c>
      <c r="V254" s="265" t="s">
        <v>383</v>
      </c>
      <c r="W254" s="332">
        <f>+SUMIFS('[1]SIIF 30 de Abril de 2023'!$P$4:$P$749,'[1]SIIF 30 de Abril de 2023'!$A$4:$A$749,$B254,'[1]SIIF 30 de Abril de 2023'!$B$4:$B$749,$C254,'[1]SIIF 30 de Abril de 2023'!$C$4:$C$749,$D254)/1000000</f>
        <v>624</v>
      </c>
      <c r="X254" s="238">
        <v>0</v>
      </c>
      <c r="Y254" s="332">
        <f>+SUMIFS('[1]SIIF 30 de Abril de 2023'!$R$4:$R$749,'[1]SIIF 30 de Abril de 2023'!$A$4:$A$749,$B254,'[1]SIIF 30 de Abril de 2023'!$B$4:$B$749,$C254,'[1]SIIF 30 de Abril de 2023'!$C$4:$C$749,$D254)/1000000</f>
        <v>0</v>
      </c>
      <c r="Z254" s="238"/>
      <c r="AA254" s="332">
        <f>+SUMIFS('[1]SIIF 30 de Abril de 2023'!$Q$4:$Q$749,'[1]SIIF 30 de Abril de 2023'!$A$4:$A$749,$B254,'[1]SIIF 30 de Abril de 2023'!$B$4:$B$749,$C254,'[1]SIIF 30 de Abril de 2023'!$C$4:$C$749,$D254)/1000000</f>
        <v>0</v>
      </c>
      <c r="AB254" s="238"/>
      <c r="AC254" s="238">
        <f>+AA254+AB254</f>
        <v>0</v>
      </c>
      <c r="AD254" s="337">
        <f>W254-Y254+AA254</f>
        <v>624</v>
      </c>
      <c r="AE254" s="332">
        <f>+SUMIFS('[1]SIIF 30 de Abril de 2023'!$T$4:$T$749,'[1]SIIF 30 de Abril de 2023'!$A$4:$A$749,$B254,'[1]SIIF 30 de Abril de 2023'!$B$4:$B$749,$C254,'[1]SIIF 30 de Abril de 2023'!$C$4:$C$749,$D254)/1000000</f>
        <v>0</v>
      </c>
      <c r="AF254" s="332">
        <f>AD254-AE254</f>
        <v>624</v>
      </c>
      <c r="AG254" s="334">
        <f>+SUMIFS('[1]SIIF 30 de Abril de 2023'!$W$4:$W$749,'[1]SIIF 30 de Abril de 2023'!$A$4:$A$749,$B254,'[1]SIIF 30 de Abril de 2023'!$B$4:$B$749,$C254,'[1]SIIF 30 de Abril de 2023'!$C$4:$C$749,$D254,'[1]SIIF 30 de Abril de 2023'!$D$4:$D$749,$E254,'[1]SIIF 30 de Abril de 2023'!$E$4:$E$749,$F254,'[1]SIIF 30 de Abril de 2023'!$F$4:$F$749,$G254,'[1]SIIF 30 de Abril de 2023'!$G$4:$G$749,$H254,'[1]SIIF 30 de Abril de 2023'!$H$4:$H$749,$I254,'[1]SIIF 30 de Abril de 2023'!$I$4:$I$749,$J254,'[1]SIIF 30 de Abril de 2023'!$J$4:$J$749,$K254,'[1]SIIF 30 de Abril de 2023'!$K$4:$K$749,$L254,'[1]SIIF 30 de Abril de 2023'!$L$4:$L$749,$M254,'[1]SIIF 30 de Abril de 2023'!$M$4:$M$749,$N254,'[1]SIIF 30 de Abril de 2023'!$N$4:$N$749,$O254)/1000000</f>
        <v>0</v>
      </c>
      <c r="AH254" s="239">
        <f>+AG254/AD254</f>
        <v>0</v>
      </c>
      <c r="AI254" s="240"/>
      <c r="AJ254" s="238">
        <f>+SUMIFS('[1]Cierre Mes Anterior'!$W$4:$W$773,'[1]Cierre Mes Anterior'!$A$4:$A$773,$B254,'[1]Cierre Mes Anterior'!$B$4:$B$773,$C254,'[1]Cierre Mes Anterior'!$C$4:$C$773,$D254,'[1]Cierre Mes Anterior'!$D$4:$D$773,$E254,'[1]Cierre Mes Anterior'!$E$4:$E$773,$F254,'[1]Cierre Mes Anterior'!$F$4:$F$773,$G254,'[1]Cierre Mes Anterior'!$G$4:$G$773,$H254,'[1]Cierre Mes Anterior'!$H$4:$H$773,$I254,'[1]Cierre Mes Anterior'!$I$4:$I$773,$J254,'[1]Cierre Mes Anterior'!$J$4:$J$773,$K254,'[1]Cierre Mes Anterior'!$K$4:$K$773,$L254,'[1]Cierre Mes Anterior'!$L$4:$L$773,$M254,'[1]Cierre Mes Anterior'!$M$4:$M$773,$N254,'[1]Cierre Mes Anterior'!$N$4:$N$773,$O254)/1000000</f>
        <v>0</v>
      </c>
      <c r="AK254" s="241">
        <f>+AG254-AJ254</f>
        <v>0</v>
      </c>
      <c r="AL254" s="278" t="e">
        <f>HLOOKUP((HLOOKUP($W$1,#REF!,1,FALSE)),#REF!,#REF!,FALSE)</f>
        <v>#REF!</v>
      </c>
      <c r="AM254" s="333">
        <f>+SUMIFS('[1]SIIF 30 de Abril de 2023'!$X$4:$X$749,'[1]SIIF 30 de Abril de 2023'!$A$4:$A$749,$B254,'[1]SIIF 30 de Abril de 2023'!$B$4:$B$749,$C254,'[1]SIIF 30 de Abril de 2023'!$C$4:$C$749,$D254,'[1]SIIF 30 de Abril de 2023'!$D$4:$D$749,$E254,'[1]SIIF 30 de Abril de 2023'!$E$4:$E$749,$F254,'[1]SIIF 30 de Abril de 2023'!$F$4:$F$749,$G254,'[1]SIIF 30 de Abril de 2023'!$G$4:$G$749,$H254,'[1]SIIF 30 de Abril de 2023'!$H$4:$H$749,$I254,'[1]SIIF 30 de Abril de 2023'!$I$4:$I$749,$J254,'[1]SIIF 30 de Abril de 2023'!$J$4:$J$749,$K254,'[1]SIIF 30 de Abril de 2023'!$K$4:$K$749,$L254,'[1]SIIF 30 de Abril de 2023'!$L$4:$L$749,$M254,'[1]SIIF 30 de Abril de 2023'!$M$4:$M$749,$N254,'[1]SIIF 30 de Abril de 2023'!$N$4:$N$749,$O254)/1000000</f>
        <v>0</v>
      </c>
      <c r="AN254" s="239">
        <f>+AM254/AD254</f>
        <v>0</v>
      </c>
    </row>
    <row r="255" spans="1:40" ht="24.75" customHeight="1">
      <c r="T255" s="162" t="s">
        <v>76</v>
      </c>
      <c r="U255" s="409"/>
      <c r="V255" s="162" t="s">
        <v>76</v>
      </c>
      <c r="W255" s="324">
        <f>+SUM(W247:W254)</f>
        <v>100000</v>
      </c>
      <c r="X255" s="324">
        <f t="shared" ref="X255:AC255" si="117">+SUM(X247:X254)</f>
        <v>0</v>
      </c>
      <c r="Y255" s="324">
        <f t="shared" si="117"/>
        <v>0</v>
      </c>
      <c r="Z255" s="324">
        <f t="shared" si="117"/>
        <v>0</v>
      </c>
      <c r="AA255" s="324">
        <f t="shared" si="117"/>
        <v>0</v>
      </c>
      <c r="AB255" s="324">
        <f t="shared" si="117"/>
        <v>0</v>
      </c>
      <c r="AC255" s="324">
        <f t="shared" si="117"/>
        <v>0</v>
      </c>
      <c r="AD255" s="324">
        <f>+SUM(AD247:AD254)</f>
        <v>100000</v>
      </c>
      <c r="AE255" s="324">
        <f>+SUM(AE247:AE254)</f>
        <v>0</v>
      </c>
      <c r="AF255" s="324">
        <f>+SUM(AF247:AF254)</f>
        <v>100000</v>
      </c>
      <c r="AG255" s="324">
        <f>+SUM(AG247:AG254)</f>
        <v>5611.0048694000006</v>
      </c>
      <c r="AH255" s="169">
        <f t="shared" si="114"/>
        <v>5.6110048694000006E-2</v>
      </c>
      <c r="AI255" s="253"/>
      <c r="AJ255" s="254">
        <f>+SUM(AJ248:AJ253)</f>
        <v>16444.83561505</v>
      </c>
      <c r="AK255" s="184">
        <f>+SUM(AK248:AK253)</f>
        <v>-14133.861407049997</v>
      </c>
      <c r="AL255" s="278" t="e">
        <f>HLOOKUP((HLOOKUP($W$1,#REF!,1,FALSE)),#REF!,#REF!,FALSE)</f>
        <v>#REF!</v>
      </c>
      <c r="AM255" s="324">
        <f>+SUM(AM247:AM254)</f>
        <v>1540.97487884</v>
      </c>
      <c r="AN255" s="182">
        <f t="shared" si="116"/>
        <v>1.5409748788399999E-2</v>
      </c>
    </row>
    <row r="256" spans="1:40" ht="9.75" customHeight="1" thickBot="1">
      <c r="B256" s="188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T256" s="148"/>
      <c r="U256" s="393"/>
      <c r="V256" s="149"/>
      <c r="W256" s="298"/>
      <c r="X256" s="298"/>
      <c r="Y256" s="298"/>
      <c r="Z256" s="298"/>
      <c r="AA256" s="298"/>
      <c r="AB256" s="298"/>
      <c r="AC256" s="298"/>
      <c r="AD256" s="298"/>
      <c r="AE256" s="298"/>
      <c r="AF256" s="298"/>
      <c r="AG256" s="298"/>
      <c r="AH256" s="150"/>
      <c r="AI256" s="151"/>
      <c r="AJ256" s="151"/>
      <c r="AK256" s="151"/>
      <c r="AL256" s="146"/>
      <c r="AM256" s="298"/>
      <c r="AN256" s="150"/>
    </row>
    <row r="257" spans="1:40" ht="21" customHeight="1">
      <c r="T257" s="375" t="s">
        <v>385</v>
      </c>
      <c r="U257" s="375"/>
      <c r="V257" s="375"/>
      <c r="W257" s="375"/>
      <c r="X257" s="375"/>
      <c r="Y257" s="375"/>
      <c r="Z257" s="375"/>
      <c r="AA257" s="375"/>
      <c r="AB257" s="375"/>
      <c r="AC257" s="375"/>
      <c r="AD257" s="375"/>
      <c r="AE257" s="375"/>
      <c r="AF257" s="375"/>
      <c r="AG257" s="375"/>
      <c r="AH257" s="375"/>
      <c r="AI257" s="375"/>
      <c r="AJ257" s="375"/>
      <c r="AK257" s="375"/>
      <c r="AL257" s="375"/>
      <c r="AM257" s="375"/>
      <c r="AN257" s="375"/>
    </row>
    <row r="258" spans="1:40" ht="9.75" customHeight="1" thickBot="1">
      <c r="T258" s="148"/>
      <c r="U258" s="393"/>
      <c r="V258" s="149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50"/>
      <c r="AI258" s="151"/>
      <c r="AJ258" s="151"/>
      <c r="AK258" s="151"/>
      <c r="AL258" s="146"/>
      <c r="AM258" s="148"/>
      <c r="AN258" s="150"/>
    </row>
    <row r="259" spans="1:40" ht="51" customHeight="1">
      <c r="B259" s="156"/>
      <c r="C259" s="216"/>
      <c r="D259" s="216"/>
      <c r="E259" s="216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161" t="s">
        <v>124</v>
      </c>
      <c r="U259" s="408"/>
      <c r="V259" s="161" t="s">
        <v>124</v>
      </c>
      <c r="W259" s="162" t="s">
        <v>125</v>
      </c>
      <c r="X259" s="162" t="s">
        <v>126</v>
      </c>
      <c r="Y259" s="162" t="s">
        <v>127</v>
      </c>
      <c r="Z259" s="162" t="s">
        <v>128</v>
      </c>
      <c r="AA259" s="162" t="s">
        <v>129</v>
      </c>
      <c r="AB259" s="162" t="s">
        <v>130</v>
      </c>
      <c r="AC259" s="161" t="s">
        <v>131</v>
      </c>
      <c r="AD259" s="161" t="s">
        <v>132</v>
      </c>
      <c r="AE259" s="161" t="s">
        <v>133</v>
      </c>
      <c r="AF259" s="161" t="s">
        <v>134</v>
      </c>
      <c r="AG259" s="163" t="s">
        <v>0</v>
      </c>
      <c r="AH259" s="164" t="s">
        <v>135</v>
      </c>
      <c r="AI259" s="165" t="s">
        <v>136</v>
      </c>
      <c r="AJ259" s="165" t="s">
        <v>137</v>
      </c>
      <c r="AK259" s="165" t="s">
        <v>138</v>
      </c>
      <c r="AL259" s="166" t="s">
        <v>139</v>
      </c>
      <c r="AM259" s="163" t="s">
        <v>140</v>
      </c>
      <c r="AN259" s="164" t="s">
        <v>141</v>
      </c>
    </row>
    <row r="260" spans="1:40" ht="22.5" customHeight="1">
      <c r="B260" s="167" t="s">
        <v>175</v>
      </c>
      <c r="C260" s="1" t="s">
        <v>176</v>
      </c>
      <c r="D260" s="1" t="s">
        <v>142</v>
      </c>
      <c r="E260" s="1" t="s">
        <v>143</v>
      </c>
      <c r="F260" s="1" t="s">
        <v>142</v>
      </c>
      <c r="G260" s="1" t="s">
        <v>142</v>
      </c>
      <c r="H260" s="1" t="s">
        <v>142</v>
      </c>
      <c r="I260" s="1" t="s">
        <v>142</v>
      </c>
      <c r="J260" s="1" t="s">
        <v>142</v>
      </c>
      <c r="K260" s="1" t="s">
        <v>142</v>
      </c>
      <c r="L260" s="1" t="s">
        <v>142</v>
      </c>
      <c r="M260" s="1" t="s">
        <v>142</v>
      </c>
      <c r="N260" s="1" t="s">
        <v>142</v>
      </c>
      <c r="O260" s="1" t="s">
        <v>142</v>
      </c>
      <c r="T260" s="162" t="s">
        <v>144</v>
      </c>
      <c r="U260" s="409"/>
      <c r="V260" s="162" t="s">
        <v>144</v>
      </c>
      <c r="W260" s="324">
        <f>SUM(W261:W265)</f>
        <v>66828.848009000008</v>
      </c>
      <c r="X260" s="184">
        <f>SUM(X261:X265)</f>
        <v>0</v>
      </c>
      <c r="Y260" s="184">
        <f>SUM(Y261:Y265)</f>
        <v>0</v>
      </c>
      <c r="Z260" s="184"/>
      <c r="AA260" s="184">
        <f t="shared" ref="AA260:AG260" si="118">SUM(AA261:AA265)</f>
        <v>0</v>
      </c>
      <c r="AB260" s="184">
        <f t="shared" si="118"/>
        <v>0</v>
      </c>
      <c r="AC260" s="184">
        <f t="shared" si="118"/>
        <v>0</v>
      </c>
      <c r="AD260" s="324">
        <f t="shared" si="118"/>
        <v>66828.848009000008</v>
      </c>
      <c r="AE260" s="324">
        <f t="shared" si="118"/>
        <v>0</v>
      </c>
      <c r="AF260" s="324">
        <f t="shared" si="118"/>
        <v>66828.848009000008</v>
      </c>
      <c r="AG260" s="324">
        <f t="shared" si="118"/>
        <v>24121.207191919999</v>
      </c>
      <c r="AH260" s="169">
        <f t="shared" ref="AH260:AH270" si="119">+AG260/AD260</f>
        <v>0.36094004177165429</v>
      </c>
      <c r="AI260" s="225"/>
      <c r="AJ260" s="273">
        <f>SUM(AJ261:AJ264)</f>
        <v>57105.334071569996</v>
      </c>
      <c r="AK260" s="273">
        <f>SUM(AK261:AK264)</f>
        <v>-33384.890959649994</v>
      </c>
      <c r="AL260" s="278" t="e">
        <f>HLOOKUP((HLOOKUP($W$1,#REF!,1,FALSE)),#REF!,#REF!,FALSE)</f>
        <v>#REF!</v>
      </c>
      <c r="AM260" s="350">
        <f>SUM(AM261:AM265)</f>
        <v>12886.72321627</v>
      </c>
      <c r="AN260" s="281">
        <f t="shared" ref="AN260:AN270" si="120">+AM260/AD260</f>
        <v>0.19283174258120556</v>
      </c>
    </row>
    <row r="261" spans="1:40" ht="22.5" customHeight="1">
      <c r="B261" s="167" t="s">
        <v>175</v>
      </c>
      <c r="C261" s="1" t="s">
        <v>176</v>
      </c>
      <c r="D261" s="1" t="s">
        <v>142</v>
      </c>
      <c r="E261" s="1" t="s">
        <v>143</v>
      </c>
      <c r="F261" s="1">
        <v>1</v>
      </c>
      <c r="G261" s="1" t="s">
        <v>142</v>
      </c>
      <c r="H261" s="1" t="s">
        <v>142</v>
      </c>
      <c r="I261" s="1" t="s">
        <v>142</v>
      </c>
      <c r="J261" s="1" t="s">
        <v>142</v>
      </c>
      <c r="K261" s="1" t="s">
        <v>142</v>
      </c>
      <c r="L261" s="1" t="s">
        <v>142</v>
      </c>
      <c r="M261" s="1" t="s">
        <v>142</v>
      </c>
      <c r="N261" s="1" t="s">
        <v>142</v>
      </c>
      <c r="O261" s="1" t="s">
        <v>142</v>
      </c>
      <c r="T261" s="274" t="s">
        <v>186</v>
      </c>
      <c r="U261" s="421"/>
      <c r="V261" s="174" t="s">
        <v>186</v>
      </c>
      <c r="W261" s="323">
        <f>(+SUMIFS('[1]SIIF 30 de Abril de 2023'!$P$4:$P$749,'[1]SIIF 30 de Abril de 2023'!$A$4:$A$749,$B261,'[1]SIIF 30 de Abril de 2023'!$B$4:$B$749,$C261,'[1]SIIF 30 de Abril de 2023'!$C$4:$C$749,$D261,'[1]SIIF 30 de Abril de 2023'!$D$4:$D$749,$E261,'[1]SIIF 30 de Abril de 2023'!$E$4:$E$749,$F261,'[1]SIIF 30 de Abril de 2023'!$F$4:$F$749,$G261,'[1]SIIF 30 de Abril de 2023'!$G$4:$G$749,$H261,'[1]SIIF 30 de Abril de 2023'!$H$4:$H$749,$I261,'[1]SIIF 30 de Abril de 2023'!$I$4:$I$749,$J261,'[1]SIIF 30 de Abril de 2023'!$J$4:$J$749,$K261,'[1]SIIF 30 de Abril de 2023'!$K$4:$K$749,$L261,'[1]SIIF 30 de Abril de 2023'!$L$4:$L$749,$M261,'[1]SIIF 30 de Abril de 2023'!$M$4:$M$749,$N261,'[1]SIIF 30 de Abril de 2023'!$N$4:$N$749,$O261)/1000000)</f>
        <v>33764.436651000004</v>
      </c>
      <c r="X261" s="273">
        <v>0</v>
      </c>
      <c r="Y261" s="323">
        <f>(+SUMIFS('[1]SIIF 30 de Abril de 2023'!$R$4:$R$749,'[1]SIIF 30 de Abril de 2023'!$A$4:$A$749,$B261,'[1]SIIF 30 de Abril de 2023'!$B$4:$B$749,$C261,'[1]SIIF 30 de Abril de 2023'!$C$4:$C$749,$D261,'[1]SIIF 30 de Abril de 2023'!$D$4:$D$749,$E261,'[1]SIIF 30 de Abril de 2023'!$E$4:$E$749,$F261,'[1]SIIF 30 de Abril de 2023'!$F$4:$F$749,$G261,'[1]SIIF 30 de Abril de 2023'!$G$4:$G$749,$H261,'[1]SIIF 30 de Abril de 2023'!$H$4:$H$749,$I261,'[1]SIIF 30 de Abril de 2023'!$I$4:$I$749,$J261,'[1]SIIF 30 de Abril de 2023'!$J$4:$J$749,$K261,'[1]SIIF 30 de Abril de 2023'!$K$4:$K$749,$L261,'[1]SIIF 30 de Abril de 2023'!$L$4:$L$749,$M261,'[1]SIIF 30 de Abril de 2023'!$M$4:$M$749,$N261,'[1]SIIF 30 de Abril de 2023'!$N$4:$N$749,$O261)/1000000)</f>
        <v>0</v>
      </c>
      <c r="Z261" s="273"/>
      <c r="AA261" s="323">
        <f>(+SUMIFS('[1]SIIF 30 de Abril de 2023'!$Q$4:$Q$749,'[1]SIIF 30 de Abril de 2023'!$A$4:$A$749,$B261,'[1]SIIF 30 de Abril de 2023'!$B$4:$B$749,$C261,'[1]SIIF 30 de Abril de 2023'!$C$4:$C$749,$D261,'[1]SIIF 30 de Abril de 2023'!$D$4:$D$749,$E261,'[1]SIIF 30 de Abril de 2023'!$E$4:$E$749,$F261,'[1]SIIF 30 de Abril de 2023'!$F$4:$F$749,$G261,'[1]SIIF 30 de Abril de 2023'!$G$4:$G$749,$H261,'[1]SIIF 30 de Abril de 2023'!$H$4:$H$749,$I261,'[1]SIIF 30 de Abril de 2023'!$I$4:$I$749,$J261,'[1]SIIF 30 de Abril de 2023'!$J$4:$J$749,$K261,'[1]SIIF 30 de Abril de 2023'!$K$4:$K$749,$L261,'[1]SIIF 30 de Abril de 2023'!$L$4:$L$749,$M261,'[1]SIIF 30 de Abril de 2023'!$M$4:$M$749,$N261,'[1]SIIF 30 de Abril de 2023'!$N$4:$N$749,$O261)/1000000)</f>
        <v>0</v>
      </c>
      <c r="AB261" s="273"/>
      <c r="AC261" s="273"/>
      <c r="AD261" s="323">
        <f>W261-Y261+AA261</f>
        <v>33764.436651000004</v>
      </c>
      <c r="AE261" s="323">
        <f>(+SUMIFS('[1]SIIF 30 de Abril de 2023'!$T$4:$T$749,'[1]SIIF 30 de Abril de 2023'!$A$4:$A$749,$B261,'[1]SIIF 30 de Abril de 2023'!$B$4:$B$749,$C261,'[1]SIIF 30 de Abril de 2023'!$C$4:$C$749,$D261,'[1]SIIF 30 de Abril de 2023'!$D$4:$D$749,$E261,'[1]SIIF 30 de Abril de 2023'!$E$4:$E$749,$F261,'[1]SIIF 30 de Abril de 2023'!$F$4:$F$749,$G261,'[1]SIIF 30 de Abril de 2023'!$G$4:$G$749,$H261,'[1]SIIF 30 de Abril de 2023'!$H$4:$H$749,$I261,'[1]SIIF 30 de Abril de 2023'!$I$4:$I$749,$J261,'[1]SIIF 30 de Abril de 2023'!$J$4:$J$749,$K261,'[1]SIIF 30 de Abril de 2023'!$K$4:$K$749,$L261,'[1]SIIF 30 de Abril de 2023'!$L$4:$L$749,$M261,'[1]SIIF 30 de Abril de 2023'!$M$4:$M$749,$N261,'[1]SIIF 30 de Abril de 2023'!$N$4:$N$749,$O261)/1000000)</f>
        <v>0</v>
      </c>
      <c r="AF261" s="323">
        <f>AD261-AE261</f>
        <v>33764.436651000004</v>
      </c>
      <c r="AG261" s="323">
        <f>+SUMIFS('[1]SIIF 30 de Abril de 2023'!$W$4:$W$749,'[1]SIIF 30 de Abril de 2023'!$A$4:$A$749,$B261,'[1]SIIF 30 de Abril de 2023'!$B$4:$B$749,$C261,'[1]SIIF 30 de Abril de 2023'!$C$4:$C$749,$D261,'[1]SIIF 30 de Abril de 2023'!$D$4:$D$749,$E261,'[1]SIIF 30 de Abril de 2023'!$E$4:$E$749,$F261,'[1]SIIF 30 de Abril de 2023'!$F$4:$F$749,$G261,'[1]SIIF 30 de Abril de 2023'!$G$4:$G$749,$H261,'[1]SIIF 30 de Abril de 2023'!$H$4:$H$749,$I261,'[1]SIIF 30 de Abril de 2023'!$I$4:$I$749,$J261,'[1]SIIF 30 de Abril de 2023'!$J$4:$J$749,$K261,'[1]SIIF 30 de Abril de 2023'!$K$4:$K$749,$L261,'[1]SIIF 30 de Abril de 2023'!$L$4:$L$749,$M261,'[1]SIIF 30 de Abril de 2023'!$M$4:$M$749,$N261,'[1]SIIF 30 de Abril de 2023'!$N$4:$N$749,$O261)/1000000</f>
        <v>8259.9043839999995</v>
      </c>
      <c r="AH261" s="177">
        <f t="shared" si="119"/>
        <v>0.24463326515342187</v>
      </c>
      <c r="AI261" s="210"/>
      <c r="AJ261" s="176">
        <f>+SUMIFS('[1]Cierre Mes Anterior'!$W$4:$W$773,'[1]Cierre Mes Anterior'!$A$4:$A$773,$B261,'[1]Cierre Mes Anterior'!$B$4:$B$773,$C261,'[1]Cierre Mes Anterior'!$C$4:$C$773,$D261,'[1]Cierre Mes Anterior'!$D$4:$D$773,$E261,'[1]Cierre Mes Anterior'!$E$4:$E$773,$F261,'[1]Cierre Mes Anterior'!$F$4:$F$773,$G261,'[1]Cierre Mes Anterior'!$G$4:$G$773,$H261,'[1]Cierre Mes Anterior'!$H$4:$H$773,$I261,'[1]Cierre Mes Anterior'!$I$4:$I$773,$J261,'[1]Cierre Mes Anterior'!$J$4:$J$773,$K261,'[1]Cierre Mes Anterior'!$K$4:$K$773,$L261,'[1]Cierre Mes Anterior'!$L$4:$L$773,$M261,'[1]Cierre Mes Anterior'!$M$4:$M$773,$N261,'[1]Cierre Mes Anterior'!$N$4:$N$773,$O261)/1000000</f>
        <v>32675.488474999998</v>
      </c>
      <c r="AK261" s="176">
        <f>+AG261-AJ261</f>
        <v>-24415.584090999997</v>
      </c>
      <c r="AL261" s="278" t="e">
        <f>HLOOKUP((HLOOKUP($W$1,#REF!,1,FALSE)),#REF!,#REF!,FALSE)</f>
        <v>#REF!</v>
      </c>
      <c r="AM261" s="323">
        <f>+SUMIFS('[1]SIIF 30 de Abril de 2023'!$X$4:$X$749,'[1]SIIF 30 de Abril de 2023'!$A$4:$A$749,$B261,'[1]SIIF 30 de Abril de 2023'!$B$4:$B$749,$C261,'[1]SIIF 30 de Abril de 2023'!$C$4:$C$749,$D261,'[1]SIIF 30 de Abril de 2023'!$D$4:$D$749,$E261,'[1]SIIF 30 de Abril de 2023'!$E$4:$E$749,$F261,'[1]SIIF 30 de Abril de 2023'!$F$4:$F$749,$G261,'[1]SIIF 30 de Abril de 2023'!$G$4:$G$749,$H261,'[1]SIIF 30 de Abril de 2023'!$H$4:$H$749,$I261,'[1]SIIF 30 de Abril de 2023'!$I$4:$I$749,$J261,'[1]SIIF 30 de Abril de 2023'!$J$4:$J$749,$K261,'[1]SIIF 30 de Abril de 2023'!$K$4:$K$749,$L261,'[1]SIIF 30 de Abril de 2023'!$L$4:$L$749,$M261,'[1]SIIF 30 de Abril de 2023'!$M$4:$M$749,$N261,'[1]SIIF 30 de Abril de 2023'!$N$4:$N$749,$O261)/1000000</f>
        <v>8205.1693830000004</v>
      </c>
      <c r="AN261" s="177">
        <f t="shared" si="120"/>
        <v>0.24301218076911071</v>
      </c>
    </row>
    <row r="262" spans="1:40" ht="22.5" customHeight="1">
      <c r="B262" s="167" t="s">
        <v>175</v>
      </c>
      <c r="C262" s="1" t="s">
        <v>176</v>
      </c>
      <c r="D262" s="1" t="s">
        <v>142</v>
      </c>
      <c r="E262" s="1" t="s">
        <v>143</v>
      </c>
      <c r="F262" s="1">
        <v>2</v>
      </c>
      <c r="G262" s="1" t="s">
        <v>142</v>
      </c>
      <c r="H262" s="1" t="s">
        <v>142</v>
      </c>
      <c r="I262" s="1" t="s">
        <v>142</v>
      </c>
      <c r="J262" s="1" t="s">
        <v>142</v>
      </c>
      <c r="K262" s="1" t="s">
        <v>142</v>
      </c>
      <c r="L262" s="1" t="s">
        <v>142</v>
      </c>
      <c r="M262" s="1" t="s">
        <v>142</v>
      </c>
      <c r="N262" s="1" t="s">
        <v>142</v>
      </c>
      <c r="O262" s="1" t="s">
        <v>142</v>
      </c>
      <c r="T262" s="274" t="s">
        <v>146</v>
      </c>
      <c r="U262" s="421"/>
      <c r="V262" s="174" t="s">
        <v>146</v>
      </c>
      <c r="W262" s="323">
        <f>(+SUMIFS('[1]SIIF 30 de Abril de 2023'!$P$4:$P$749,'[1]SIIF 30 de Abril de 2023'!$A$4:$A$749,$B262,'[1]SIIF 30 de Abril de 2023'!$B$4:$B$749,$C262,'[1]SIIF 30 de Abril de 2023'!$C$4:$C$749,$D262,'[1]SIIF 30 de Abril de 2023'!$D$4:$D$749,$E262,'[1]SIIF 30 de Abril de 2023'!$E$4:$E$749,$F262,'[1]SIIF 30 de Abril de 2023'!$F$4:$F$749,$G262,'[1]SIIF 30 de Abril de 2023'!$G$4:$G$749,$H262,'[1]SIIF 30 de Abril de 2023'!$H$4:$H$749,$I262,'[1]SIIF 30 de Abril de 2023'!$I$4:$I$749,$J262,'[1]SIIF 30 de Abril de 2023'!$J$4:$J$749,$K262,'[1]SIIF 30 de Abril de 2023'!$K$4:$K$749,$L262,'[1]SIIF 30 de Abril de 2023'!$L$4:$L$749,$M262,'[1]SIIF 30 de Abril de 2023'!$M$4:$M$749,$N262,'[1]SIIF 30 de Abril de 2023'!$N$4:$N$749,$O262)/1000000)</f>
        <v>16313.833536</v>
      </c>
      <c r="X262" s="273">
        <v>0</v>
      </c>
      <c r="Y262" s="323">
        <f>(+SUMIFS('[1]SIIF 30 de Abril de 2023'!$R$4:$R$749,'[1]SIIF 30 de Abril de 2023'!$A$4:$A$749,$B262,'[1]SIIF 30 de Abril de 2023'!$B$4:$B$749,$C262,'[1]SIIF 30 de Abril de 2023'!$C$4:$C$749,$D262,'[1]SIIF 30 de Abril de 2023'!$D$4:$D$749,$E262,'[1]SIIF 30 de Abril de 2023'!$E$4:$E$749,$F262,'[1]SIIF 30 de Abril de 2023'!$F$4:$F$749,$G262,'[1]SIIF 30 de Abril de 2023'!$G$4:$G$749,$H262,'[1]SIIF 30 de Abril de 2023'!$H$4:$H$749,$I262,'[1]SIIF 30 de Abril de 2023'!$I$4:$I$749,$J262,'[1]SIIF 30 de Abril de 2023'!$J$4:$J$749,$K262,'[1]SIIF 30 de Abril de 2023'!$K$4:$K$749,$L262,'[1]SIIF 30 de Abril de 2023'!$L$4:$L$749,$M262,'[1]SIIF 30 de Abril de 2023'!$M$4:$M$749,$N262,'[1]SIIF 30 de Abril de 2023'!$N$4:$N$749,$O262)/1000000)</f>
        <v>0</v>
      </c>
      <c r="Z262" s="273"/>
      <c r="AA262" s="323">
        <f>(+SUMIFS('[1]SIIF 30 de Abril de 2023'!$Q$4:$Q$749,'[1]SIIF 30 de Abril de 2023'!$A$4:$A$749,$B262,'[1]SIIF 30 de Abril de 2023'!$B$4:$B$749,$C262,'[1]SIIF 30 de Abril de 2023'!$C$4:$C$749,$D262,'[1]SIIF 30 de Abril de 2023'!$D$4:$D$749,$E262,'[1]SIIF 30 de Abril de 2023'!$E$4:$E$749,$F262,'[1]SIIF 30 de Abril de 2023'!$F$4:$F$749,$G262,'[1]SIIF 30 de Abril de 2023'!$G$4:$G$749,$H262,'[1]SIIF 30 de Abril de 2023'!$H$4:$H$749,$I262,'[1]SIIF 30 de Abril de 2023'!$I$4:$I$749,$J262,'[1]SIIF 30 de Abril de 2023'!$J$4:$J$749,$K262,'[1]SIIF 30 de Abril de 2023'!$K$4:$K$749,$L262,'[1]SIIF 30 de Abril de 2023'!$L$4:$L$749,$M262,'[1]SIIF 30 de Abril de 2023'!$M$4:$M$749,$N262,'[1]SIIF 30 de Abril de 2023'!$N$4:$N$749,$O262)/1000000)</f>
        <v>0</v>
      </c>
      <c r="AB262" s="273"/>
      <c r="AC262" s="273"/>
      <c r="AD262" s="323">
        <f>W262-Y262+AA262</f>
        <v>16313.833536</v>
      </c>
      <c r="AE262" s="323">
        <f>(+SUMIFS('[1]SIIF 30 de Abril de 2023'!$T$4:$T$749,'[1]SIIF 30 de Abril de 2023'!$A$4:$A$749,$B262,'[1]SIIF 30 de Abril de 2023'!$B$4:$B$749,$C262,'[1]SIIF 30 de Abril de 2023'!$C$4:$C$749,$D262,'[1]SIIF 30 de Abril de 2023'!$D$4:$D$749,$E262,'[1]SIIF 30 de Abril de 2023'!$E$4:$E$749,$F262,'[1]SIIF 30 de Abril de 2023'!$F$4:$F$749,$G262,'[1]SIIF 30 de Abril de 2023'!$G$4:$G$749,$H262,'[1]SIIF 30 de Abril de 2023'!$H$4:$H$749,$I262,'[1]SIIF 30 de Abril de 2023'!$I$4:$I$749,$J262,'[1]SIIF 30 de Abril de 2023'!$J$4:$J$749,$K262,'[1]SIIF 30 de Abril de 2023'!$K$4:$K$749,$L262,'[1]SIIF 30 de Abril de 2023'!$L$4:$L$749,$M262,'[1]SIIF 30 de Abril de 2023'!$M$4:$M$749,$N262,'[1]SIIF 30 de Abril de 2023'!$N$4:$N$749,$O262)/1000000)</f>
        <v>0</v>
      </c>
      <c r="AF262" s="323">
        <f>AD262-AE262</f>
        <v>16313.833536</v>
      </c>
      <c r="AG262" s="323">
        <f>+SUMIFS('[1]SIIF 30 de Abril de 2023'!$W$4:$W$749,'[1]SIIF 30 de Abril de 2023'!$A$4:$A$749,$B262,'[1]SIIF 30 de Abril de 2023'!$B$4:$B$749,$C262,'[1]SIIF 30 de Abril de 2023'!$C$4:$C$749,$D262,'[1]SIIF 30 de Abril de 2023'!$D$4:$D$749,$E262,'[1]SIIF 30 de Abril de 2023'!$E$4:$E$749,$F262,'[1]SIIF 30 de Abril de 2023'!$F$4:$F$749,$G262,'[1]SIIF 30 de Abril de 2023'!$G$4:$G$749,$H262,'[1]SIIF 30 de Abril de 2023'!$H$4:$H$749,$I262,'[1]SIIF 30 de Abril de 2023'!$I$4:$I$749,$J262,'[1]SIIF 30 de Abril de 2023'!$J$4:$J$749,$K262,'[1]SIIF 30 de Abril de 2023'!$K$4:$K$749,$L262,'[1]SIIF 30 de Abril de 2023'!$L$4:$L$749,$M262,'[1]SIIF 30 de Abril de 2023'!$M$4:$M$749,$N262,'[1]SIIF 30 de Abril de 2023'!$N$4:$N$749,$O262)/1000000</f>
        <v>9238.720498050001</v>
      </c>
      <c r="AH262" s="177">
        <f t="shared" si="119"/>
        <v>0.56631204907557542</v>
      </c>
      <c r="AI262" s="210"/>
      <c r="AJ262" s="176">
        <f>+SUMIFS('[1]Cierre Mes Anterior'!$W$4:$W$773,'[1]Cierre Mes Anterior'!$A$4:$A$773,$B262,'[1]Cierre Mes Anterior'!$B$4:$B$773,$C262,'[1]Cierre Mes Anterior'!$C$4:$C$773,$D262,'[1]Cierre Mes Anterior'!$D$4:$D$773,$E262,'[1]Cierre Mes Anterior'!$E$4:$E$773,$F262,'[1]Cierre Mes Anterior'!$F$4:$F$773,$G262,'[1]Cierre Mes Anterior'!$G$4:$G$773,$H262,'[1]Cierre Mes Anterior'!$H$4:$H$773,$I262,'[1]Cierre Mes Anterior'!$I$4:$I$773,$J262,'[1]Cierre Mes Anterior'!$J$4:$J$773,$K262,'[1]Cierre Mes Anterior'!$K$4:$K$773,$L262,'[1]Cierre Mes Anterior'!$L$4:$L$773,$M262,'[1]Cierre Mes Anterior'!$M$4:$M$773,$N262,'[1]Cierre Mes Anterior'!$N$4:$N$773,$O262)/1000000</f>
        <v>14813.60992904</v>
      </c>
      <c r="AK262" s="176">
        <f>+AG262-AJ262</f>
        <v>-5574.8894309899988</v>
      </c>
      <c r="AL262" s="278" t="e">
        <f>HLOOKUP((HLOOKUP($W$1,#REF!,1,FALSE)),#REF!,#REF!,FALSE)</f>
        <v>#REF!</v>
      </c>
      <c r="AM262" s="323">
        <f>+SUMIFS('[1]SIIF 30 de Abril de 2023'!$X$4:$X$749,'[1]SIIF 30 de Abril de 2023'!$A$4:$A$749,$B262,'[1]SIIF 30 de Abril de 2023'!$B$4:$B$749,$C262,'[1]SIIF 30 de Abril de 2023'!$C$4:$C$749,$D262,'[1]SIIF 30 de Abril de 2023'!$D$4:$D$749,$E262,'[1]SIIF 30 de Abril de 2023'!$E$4:$E$749,$F262,'[1]SIIF 30 de Abril de 2023'!$F$4:$F$749,$G262,'[1]SIIF 30 de Abril de 2023'!$G$4:$G$749,$H262,'[1]SIIF 30 de Abril de 2023'!$H$4:$H$749,$I262,'[1]SIIF 30 de Abril de 2023'!$I$4:$I$749,$J262,'[1]SIIF 30 de Abril de 2023'!$J$4:$J$749,$K262,'[1]SIIF 30 de Abril de 2023'!$K$4:$K$749,$L262,'[1]SIIF 30 de Abril de 2023'!$L$4:$L$749,$M262,'[1]SIIF 30 de Abril de 2023'!$M$4:$M$749,$N262,'[1]SIIF 30 de Abril de 2023'!$N$4:$N$749,$O262)/1000000</f>
        <v>2482.2745632699998</v>
      </c>
      <c r="AN262" s="177">
        <f t="shared" si="120"/>
        <v>0.15215764938340975</v>
      </c>
    </row>
    <row r="263" spans="1:40" ht="21" customHeight="1">
      <c r="B263" s="167" t="s">
        <v>175</v>
      </c>
      <c r="C263" s="1" t="s">
        <v>176</v>
      </c>
      <c r="D263" s="1" t="s">
        <v>142</v>
      </c>
      <c r="E263" s="1" t="s">
        <v>143</v>
      </c>
      <c r="F263" s="1">
        <v>3</v>
      </c>
      <c r="G263" s="1" t="s">
        <v>142</v>
      </c>
      <c r="H263" s="1" t="s">
        <v>142</v>
      </c>
      <c r="I263" s="1" t="s">
        <v>142</v>
      </c>
      <c r="J263" s="1" t="s">
        <v>142</v>
      </c>
      <c r="K263" s="1" t="s">
        <v>142</v>
      </c>
      <c r="L263" s="1" t="s">
        <v>142</v>
      </c>
      <c r="M263" s="1" t="s">
        <v>142</v>
      </c>
      <c r="N263" s="1" t="s">
        <v>142</v>
      </c>
      <c r="O263" s="1" t="s">
        <v>142</v>
      </c>
      <c r="T263" s="274" t="s">
        <v>147</v>
      </c>
      <c r="U263" s="421"/>
      <c r="V263" s="174" t="s">
        <v>147</v>
      </c>
      <c r="W263" s="323">
        <f>(+SUMIFS('[1]SIIF 30 de Abril de 2023'!$P$4:$P$749,'[1]SIIF 30 de Abril de 2023'!$A$4:$A$749,$B263,'[1]SIIF 30 de Abril de 2023'!$B$4:$B$749,$C263,'[1]SIIF 30 de Abril de 2023'!$C$4:$C$749,$D263,'[1]SIIF 30 de Abril de 2023'!$D$4:$D$749,$E263,'[1]SIIF 30 de Abril de 2023'!$E$4:$E$749,$F263,'[1]SIIF 30 de Abril de 2023'!$F$4:$F$749,$G263,'[1]SIIF 30 de Abril de 2023'!$G$4:$G$749,$H263,'[1]SIIF 30 de Abril de 2023'!$H$4:$H$749,$I263,'[1]SIIF 30 de Abril de 2023'!$I$4:$I$749,$J263,'[1]SIIF 30 de Abril de 2023'!$J$4:$J$749,$K263,'[1]SIIF 30 de Abril de 2023'!$K$4:$K$749,$L263,'[1]SIIF 30 de Abril de 2023'!$L$4:$L$749,$M263,'[1]SIIF 30 de Abril de 2023'!$M$4:$M$749,$N263,'[1]SIIF 30 de Abril de 2023'!$N$4:$N$749,$O263)/1000000)</f>
        <v>183.58017100000001</v>
      </c>
      <c r="X263" s="273">
        <v>0</v>
      </c>
      <c r="Y263" s="323">
        <f>(+SUMIFS('[1]SIIF 30 de Abril de 2023'!$R$4:$R$749,'[1]SIIF 30 de Abril de 2023'!$A$4:$A$749,$B263,'[1]SIIF 30 de Abril de 2023'!$B$4:$B$749,$C263,'[1]SIIF 30 de Abril de 2023'!$C$4:$C$749,$D263,'[1]SIIF 30 de Abril de 2023'!$D$4:$D$749,$E263,'[1]SIIF 30 de Abril de 2023'!$E$4:$E$749,$F263,'[1]SIIF 30 de Abril de 2023'!$F$4:$F$749,$G263,'[1]SIIF 30 de Abril de 2023'!$G$4:$G$749,$H263,'[1]SIIF 30 de Abril de 2023'!$H$4:$H$749,$I263,'[1]SIIF 30 de Abril de 2023'!$I$4:$I$749,$J263,'[1]SIIF 30 de Abril de 2023'!$J$4:$J$749,$K263,'[1]SIIF 30 de Abril de 2023'!$K$4:$K$749,$L263,'[1]SIIF 30 de Abril de 2023'!$L$4:$L$749,$M263,'[1]SIIF 30 de Abril de 2023'!$M$4:$M$749,$N263,'[1]SIIF 30 de Abril de 2023'!$N$4:$N$749,$O263)/1000000)</f>
        <v>0</v>
      </c>
      <c r="Z263" s="273"/>
      <c r="AA263" s="323">
        <f>(+SUMIFS('[1]SIIF 30 de Abril de 2023'!$Q$4:$Q$749,'[1]SIIF 30 de Abril de 2023'!$A$4:$A$749,$B263,'[1]SIIF 30 de Abril de 2023'!$B$4:$B$749,$C263,'[1]SIIF 30 de Abril de 2023'!$C$4:$C$749,$D263,'[1]SIIF 30 de Abril de 2023'!$D$4:$D$749,$E263,'[1]SIIF 30 de Abril de 2023'!$E$4:$E$749,$F263,'[1]SIIF 30 de Abril de 2023'!$F$4:$F$749,$G263,'[1]SIIF 30 de Abril de 2023'!$G$4:$G$749,$H263,'[1]SIIF 30 de Abril de 2023'!$H$4:$H$749,$I263,'[1]SIIF 30 de Abril de 2023'!$I$4:$I$749,$J263,'[1]SIIF 30 de Abril de 2023'!$J$4:$J$749,$K263,'[1]SIIF 30 de Abril de 2023'!$K$4:$K$749,$L263,'[1]SIIF 30 de Abril de 2023'!$L$4:$L$749,$M263,'[1]SIIF 30 de Abril de 2023'!$M$4:$M$749,$N263,'[1]SIIF 30 de Abril de 2023'!$N$4:$N$749,$O263)/1000000)</f>
        <v>0</v>
      </c>
      <c r="AB263" s="273"/>
      <c r="AC263" s="273"/>
      <c r="AD263" s="323">
        <f>W263-Y263+AA263</f>
        <v>183.58017100000001</v>
      </c>
      <c r="AE263" s="323">
        <f>(+SUMIFS('[1]SIIF 30 de Abril de 2023'!$T$4:$T$749,'[1]SIIF 30 de Abril de 2023'!$A$4:$A$749,$B263,'[1]SIIF 30 de Abril de 2023'!$B$4:$B$749,$C263,'[1]SIIF 30 de Abril de 2023'!$C$4:$C$749,$D263,'[1]SIIF 30 de Abril de 2023'!$D$4:$D$749,$E263,'[1]SIIF 30 de Abril de 2023'!$E$4:$E$749,$F263,'[1]SIIF 30 de Abril de 2023'!$F$4:$F$749,$G263,'[1]SIIF 30 de Abril de 2023'!$G$4:$G$749,$H263,'[1]SIIF 30 de Abril de 2023'!$H$4:$H$749,$I263,'[1]SIIF 30 de Abril de 2023'!$I$4:$I$749,$J263,'[1]SIIF 30 de Abril de 2023'!$J$4:$J$749,$K263,'[1]SIIF 30 de Abril de 2023'!$K$4:$K$749,$L263,'[1]SIIF 30 de Abril de 2023'!$L$4:$L$749,$M263,'[1]SIIF 30 de Abril de 2023'!$M$4:$M$749,$N263,'[1]SIIF 30 de Abril de 2023'!$N$4:$N$749,$O263)/1000000)</f>
        <v>0</v>
      </c>
      <c r="AF263" s="323">
        <f>AD263-AE263</f>
        <v>183.58017100000001</v>
      </c>
      <c r="AG263" s="323">
        <f>+SUMIFS('[1]SIIF 30 de Abril de 2023'!$W$4:$W$749,'[1]SIIF 30 de Abril de 2023'!$A$4:$A$749,$B263,'[1]SIIF 30 de Abril de 2023'!$B$4:$B$749,$C263,'[1]SIIF 30 de Abril de 2023'!$C$4:$C$749,$D263,'[1]SIIF 30 de Abril de 2023'!$D$4:$D$749,$E263,'[1]SIIF 30 de Abril de 2023'!$E$4:$E$749,$F263,'[1]SIIF 30 de Abril de 2023'!$F$4:$F$749,$G263,'[1]SIIF 30 de Abril de 2023'!$G$4:$G$749,$H263,'[1]SIIF 30 de Abril de 2023'!$H$4:$H$749,$I263,'[1]SIIF 30 de Abril de 2023'!$I$4:$I$749,$J263,'[1]SIIF 30 de Abril de 2023'!$J$4:$J$749,$K263,'[1]SIIF 30 de Abril de 2023'!$K$4:$K$749,$L263,'[1]SIIF 30 de Abril de 2023'!$L$4:$L$749,$M263,'[1]SIIF 30 de Abril de 2023'!$M$4:$M$749,$N263,'[1]SIIF 30 de Abril de 2023'!$N$4:$N$749,$O263)/1000000</f>
        <v>37.008304000000003</v>
      </c>
      <c r="AH263" s="177">
        <f t="shared" si="119"/>
        <v>0.20159205538598174</v>
      </c>
      <c r="AI263" s="210"/>
      <c r="AJ263" s="176">
        <f>+SUMIFS('[1]Cierre Mes Anterior'!$W$4:$W$773,'[1]Cierre Mes Anterior'!$A$4:$A$773,$B263,'[1]Cierre Mes Anterior'!$B$4:$B$773,$C263,'[1]Cierre Mes Anterior'!$C$4:$C$773,$D263,'[1]Cierre Mes Anterior'!$D$4:$D$773,$E263,'[1]Cierre Mes Anterior'!$E$4:$E$773,$F263,'[1]Cierre Mes Anterior'!$F$4:$F$773,$G263,'[1]Cierre Mes Anterior'!$G$4:$G$773,$H263,'[1]Cierre Mes Anterior'!$H$4:$H$773,$I263,'[1]Cierre Mes Anterior'!$I$4:$I$773,$J263,'[1]Cierre Mes Anterior'!$J$4:$J$773,$K263,'[1]Cierre Mes Anterior'!$K$4:$K$773,$L263,'[1]Cierre Mes Anterior'!$L$4:$L$773,$M263,'[1]Cierre Mes Anterior'!$M$4:$M$773,$N263,'[1]Cierre Mes Anterior'!$N$4:$N$773,$O263)/1000000</f>
        <v>34.488132999999998</v>
      </c>
      <c r="AK263" s="176">
        <f>+AG263-AJ263</f>
        <v>2.5201710000000048</v>
      </c>
      <c r="AL263" s="278" t="e">
        <f>HLOOKUP((HLOOKUP($W$1,#REF!,1,FALSE)),#REF!,#REF!,FALSE)</f>
        <v>#REF!</v>
      </c>
      <c r="AM263" s="323">
        <f>+SUMIFS('[1]SIIF 30 de Abril de 2023'!$X$4:$X$749,'[1]SIIF 30 de Abril de 2023'!$A$4:$A$749,$B263,'[1]SIIF 30 de Abril de 2023'!$B$4:$B$749,$C263,'[1]SIIF 30 de Abril de 2023'!$C$4:$C$749,$D263,'[1]SIIF 30 de Abril de 2023'!$D$4:$D$749,$E263,'[1]SIIF 30 de Abril de 2023'!$E$4:$E$749,$F263,'[1]SIIF 30 de Abril de 2023'!$F$4:$F$749,$G263,'[1]SIIF 30 de Abril de 2023'!$G$4:$G$749,$H263,'[1]SIIF 30 de Abril de 2023'!$H$4:$H$749,$I263,'[1]SIIF 30 de Abril de 2023'!$I$4:$I$749,$J263,'[1]SIIF 30 de Abril de 2023'!$J$4:$J$749,$K263,'[1]SIIF 30 de Abril de 2023'!$K$4:$K$749,$L263,'[1]SIIF 30 de Abril de 2023'!$L$4:$L$749,$M263,'[1]SIIF 30 de Abril de 2023'!$M$4:$M$749,$N263,'[1]SIIF 30 de Abril de 2023'!$N$4:$N$749,$O263)/1000000</f>
        <v>37.008304000000003</v>
      </c>
      <c r="AN263" s="177">
        <f t="shared" si="120"/>
        <v>0.20159205538598174</v>
      </c>
    </row>
    <row r="264" spans="1:40" ht="22.5" customHeight="1">
      <c r="B264" s="167" t="s">
        <v>175</v>
      </c>
      <c r="C264" s="1" t="s">
        <v>176</v>
      </c>
      <c r="D264" s="1" t="s">
        <v>142</v>
      </c>
      <c r="E264" s="1" t="s">
        <v>143</v>
      </c>
      <c r="F264" s="1">
        <v>5</v>
      </c>
      <c r="G264" s="1" t="s">
        <v>142</v>
      </c>
      <c r="H264" s="1" t="s">
        <v>142</v>
      </c>
      <c r="I264" s="1" t="s">
        <v>142</v>
      </c>
      <c r="J264" s="1" t="s">
        <v>142</v>
      </c>
      <c r="K264" s="1" t="s">
        <v>142</v>
      </c>
      <c r="L264" s="1" t="s">
        <v>142</v>
      </c>
      <c r="M264" s="1" t="s">
        <v>142</v>
      </c>
      <c r="N264" s="1" t="s">
        <v>142</v>
      </c>
      <c r="O264" s="1" t="s">
        <v>142</v>
      </c>
      <c r="T264" s="274" t="s">
        <v>148</v>
      </c>
      <c r="U264" s="421"/>
      <c r="V264" s="174" t="s">
        <v>148</v>
      </c>
      <c r="W264" s="323">
        <f>(+SUMIFS('[1]SIIF 30 de Abril de 2023'!$P$4:$P$749,'[1]SIIF 30 de Abril de 2023'!$A$4:$A$749,$B264,'[1]SIIF 30 de Abril de 2023'!$B$4:$B$749,$C264,'[1]SIIF 30 de Abril de 2023'!$C$4:$C$749,$D264,'[1]SIIF 30 de Abril de 2023'!$D$4:$D$749,$E264,'[1]SIIF 30 de Abril de 2023'!$E$4:$E$749,$F264,'[1]SIIF 30 de Abril de 2023'!$F$4:$F$749,$G264,'[1]SIIF 30 de Abril de 2023'!$G$4:$G$749,$H264,'[1]SIIF 30 de Abril de 2023'!$H$4:$H$749,$I264,'[1]SIIF 30 de Abril de 2023'!$I$4:$I$749,$J264,'[1]SIIF 30 de Abril de 2023'!$J$4:$J$749,$K264,'[1]SIIF 30 de Abril de 2023'!$K$4:$K$749,$L264,'[1]SIIF 30 de Abril de 2023'!$L$4:$L$749,$M264,'[1]SIIF 30 de Abril de 2023'!$M$4:$M$749,$N264,'[1]SIIF 30 de Abril de 2023'!$N$4:$N$749,$O264)/1000000)</f>
        <v>15217.355275</v>
      </c>
      <c r="X264" s="273">
        <v>0</v>
      </c>
      <c r="Y264" s="323">
        <f>(+SUMIFS('[1]SIIF 30 de Abril de 2023'!$R$4:$R$749,'[1]SIIF 30 de Abril de 2023'!$A$4:$A$749,$B264,'[1]SIIF 30 de Abril de 2023'!$B$4:$B$749,$C264,'[1]SIIF 30 de Abril de 2023'!$C$4:$C$749,$D264,'[1]SIIF 30 de Abril de 2023'!$D$4:$D$749,$E264,'[1]SIIF 30 de Abril de 2023'!$E$4:$E$749,$F264,'[1]SIIF 30 de Abril de 2023'!$F$4:$F$749,$G264,'[1]SIIF 30 de Abril de 2023'!$G$4:$G$749,$H264,'[1]SIIF 30 de Abril de 2023'!$H$4:$H$749,$I264,'[1]SIIF 30 de Abril de 2023'!$I$4:$I$749,$J264,'[1]SIIF 30 de Abril de 2023'!$J$4:$J$749,$K264,'[1]SIIF 30 de Abril de 2023'!$K$4:$K$749,$L264,'[1]SIIF 30 de Abril de 2023'!$L$4:$L$749,$M264,'[1]SIIF 30 de Abril de 2023'!$M$4:$M$749,$N264,'[1]SIIF 30 de Abril de 2023'!$N$4:$N$749,$O264)/1000000)</f>
        <v>0</v>
      </c>
      <c r="Z264" s="273"/>
      <c r="AA264" s="323">
        <f>(+SUMIFS('[1]SIIF 30 de Abril de 2023'!$Q$4:$Q$749,'[1]SIIF 30 de Abril de 2023'!$A$4:$A$749,$B264,'[1]SIIF 30 de Abril de 2023'!$B$4:$B$749,$C264,'[1]SIIF 30 de Abril de 2023'!$C$4:$C$749,$D264,'[1]SIIF 30 de Abril de 2023'!$D$4:$D$749,$E264,'[1]SIIF 30 de Abril de 2023'!$E$4:$E$749,$F264,'[1]SIIF 30 de Abril de 2023'!$F$4:$F$749,$G264,'[1]SIIF 30 de Abril de 2023'!$G$4:$G$749,$H264,'[1]SIIF 30 de Abril de 2023'!$H$4:$H$749,$I264,'[1]SIIF 30 de Abril de 2023'!$I$4:$I$749,$J264,'[1]SIIF 30 de Abril de 2023'!$J$4:$J$749,$K264,'[1]SIIF 30 de Abril de 2023'!$K$4:$K$749,$L264,'[1]SIIF 30 de Abril de 2023'!$L$4:$L$749,$M264,'[1]SIIF 30 de Abril de 2023'!$M$4:$M$749,$N264,'[1]SIIF 30 de Abril de 2023'!$N$4:$N$749,$O264)/1000000)</f>
        <v>0</v>
      </c>
      <c r="AB264" s="273"/>
      <c r="AC264" s="273"/>
      <c r="AD264" s="323">
        <f>W264-Y264+AA264</f>
        <v>15217.355275</v>
      </c>
      <c r="AE264" s="323">
        <f>(+SUMIFS('[1]SIIF 30 de Abril de 2023'!$T$4:$T$749,'[1]SIIF 30 de Abril de 2023'!$A$4:$A$749,$B264,'[1]SIIF 30 de Abril de 2023'!$B$4:$B$749,$C264,'[1]SIIF 30 de Abril de 2023'!$C$4:$C$749,$D264,'[1]SIIF 30 de Abril de 2023'!$D$4:$D$749,$E264,'[1]SIIF 30 de Abril de 2023'!$E$4:$E$749,$F264,'[1]SIIF 30 de Abril de 2023'!$F$4:$F$749,$G264,'[1]SIIF 30 de Abril de 2023'!$G$4:$G$749,$H264,'[1]SIIF 30 de Abril de 2023'!$H$4:$H$749,$I264,'[1]SIIF 30 de Abril de 2023'!$I$4:$I$749,$J264,'[1]SIIF 30 de Abril de 2023'!$J$4:$J$749,$K264,'[1]SIIF 30 de Abril de 2023'!$K$4:$K$749,$L264,'[1]SIIF 30 de Abril de 2023'!$L$4:$L$749,$M264,'[1]SIIF 30 de Abril de 2023'!$M$4:$M$749,$N264,'[1]SIIF 30 de Abril de 2023'!$N$4:$N$749,$O264)/1000000)</f>
        <v>0</v>
      </c>
      <c r="AF264" s="323">
        <f>AD264-AE264</f>
        <v>15217.355275</v>
      </c>
      <c r="AG264" s="323">
        <f>+SUMIFS('[1]SIIF 30 de Abril de 2023'!$W$4:$W$749,'[1]SIIF 30 de Abril de 2023'!$A$4:$A$749,$B264,'[1]SIIF 30 de Abril de 2023'!$B$4:$B$749,$C264,'[1]SIIF 30 de Abril de 2023'!$C$4:$C$749,$D264,'[1]SIIF 30 de Abril de 2023'!$D$4:$D$749,$E264,'[1]SIIF 30 de Abril de 2023'!$E$4:$E$749,$F264,'[1]SIIF 30 de Abril de 2023'!$F$4:$F$749,$G264,'[1]SIIF 30 de Abril de 2023'!$G$4:$G$749,$H264,'[1]SIIF 30 de Abril de 2023'!$H$4:$H$749,$I264,'[1]SIIF 30 de Abril de 2023'!$I$4:$I$749,$J264,'[1]SIIF 30 de Abril de 2023'!$J$4:$J$749,$K264,'[1]SIIF 30 de Abril de 2023'!$K$4:$K$749,$L264,'[1]SIIF 30 de Abril de 2023'!$L$4:$L$749,$M264,'[1]SIIF 30 de Abril de 2023'!$M$4:$M$749,$N264,'[1]SIIF 30 de Abril de 2023'!$N$4:$N$749,$O264)/1000000</f>
        <v>6184.8099258699995</v>
      </c>
      <c r="AH264" s="177">
        <f t="shared" si="119"/>
        <v>0.40643132884140404</v>
      </c>
      <c r="AI264" s="210"/>
      <c r="AJ264" s="176">
        <f>+SUMIFS('[1]Cierre Mes Anterior'!$W$4:$W$773,'[1]Cierre Mes Anterior'!$A$4:$A$773,$B264,'[1]Cierre Mes Anterior'!$B$4:$B$773,$C264,'[1]Cierre Mes Anterior'!$C$4:$C$773,$D264,'[1]Cierre Mes Anterior'!$D$4:$D$773,$E264,'[1]Cierre Mes Anterior'!$E$4:$E$773,$F264,'[1]Cierre Mes Anterior'!$F$4:$F$773,$G264,'[1]Cierre Mes Anterior'!$G$4:$G$773,$H264,'[1]Cierre Mes Anterior'!$H$4:$H$773,$I264,'[1]Cierre Mes Anterior'!$I$4:$I$773,$J264,'[1]Cierre Mes Anterior'!$J$4:$J$773,$K264,'[1]Cierre Mes Anterior'!$K$4:$K$773,$L264,'[1]Cierre Mes Anterior'!$L$4:$L$773,$M264,'[1]Cierre Mes Anterior'!$M$4:$M$773,$N264,'[1]Cierre Mes Anterior'!$N$4:$N$773,$O264)/1000000</f>
        <v>9581.747534529999</v>
      </c>
      <c r="AK264" s="176">
        <f>+AG264-AJ264</f>
        <v>-3396.9376086599996</v>
      </c>
      <c r="AL264" s="278" t="e">
        <f>HLOOKUP((HLOOKUP($W$1,#REF!,1,FALSE)),#REF!,#REF!,FALSE)</f>
        <v>#REF!</v>
      </c>
      <c r="AM264" s="323">
        <f>+SUMIFS('[1]SIIF 30 de Abril de 2023'!$X$4:$X$749,'[1]SIIF 30 de Abril de 2023'!$A$4:$A$749,$B264,'[1]SIIF 30 de Abril de 2023'!$B$4:$B$749,$C264,'[1]SIIF 30 de Abril de 2023'!$C$4:$C$749,$D264,'[1]SIIF 30 de Abril de 2023'!$D$4:$D$749,$E264,'[1]SIIF 30 de Abril de 2023'!$E$4:$E$749,$F264,'[1]SIIF 30 de Abril de 2023'!$F$4:$F$749,$G264,'[1]SIIF 30 de Abril de 2023'!$G$4:$G$749,$H264,'[1]SIIF 30 de Abril de 2023'!$H$4:$H$749,$I264,'[1]SIIF 30 de Abril de 2023'!$I$4:$I$749,$J264,'[1]SIIF 30 de Abril de 2023'!$J$4:$J$749,$K264,'[1]SIIF 30 de Abril de 2023'!$K$4:$K$749,$L264,'[1]SIIF 30 de Abril de 2023'!$L$4:$L$749,$M264,'[1]SIIF 30 de Abril de 2023'!$M$4:$M$749,$N264,'[1]SIIF 30 de Abril de 2023'!$N$4:$N$749,$O264)/1000000</f>
        <v>1761.5068859999999</v>
      </c>
      <c r="AN264" s="177">
        <f t="shared" si="120"/>
        <v>0.11575644086419609</v>
      </c>
    </row>
    <row r="265" spans="1:40" ht="39.75" customHeight="1">
      <c r="B265" s="167" t="s">
        <v>175</v>
      </c>
      <c r="C265" s="1" t="s">
        <v>176</v>
      </c>
      <c r="D265" s="1" t="s">
        <v>142</v>
      </c>
      <c r="E265" s="1" t="s">
        <v>143</v>
      </c>
      <c r="F265" s="1">
        <v>8</v>
      </c>
      <c r="G265" s="1" t="s">
        <v>142</v>
      </c>
      <c r="H265" s="1" t="s">
        <v>142</v>
      </c>
      <c r="I265" s="1" t="s">
        <v>142</v>
      </c>
      <c r="J265" s="1" t="s">
        <v>142</v>
      </c>
      <c r="K265" s="1" t="s">
        <v>142</v>
      </c>
      <c r="L265" s="1" t="s">
        <v>142</v>
      </c>
      <c r="M265" s="1" t="s">
        <v>142</v>
      </c>
      <c r="N265" s="1" t="s">
        <v>142</v>
      </c>
      <c r="O265" s="1" t="s">
        <v>142</v>
      </c>
      <c r="T265" s="174" t="s">
        <v>149</v>
      </c>
      <c r="U265" s="422"/>
      <c r="V265" s="174" t="s">
        <v>149</v>
      </c>
      <c r="W265" s="323">
        <f>(+SUMIFS('[1]SIIF 30 de Abril de 2023'!$P$4:$P$749,'[1]SIIF 30 de Abril de 2023'!$A$4:$A$749,$B265,'[1]SIIF 30 de Abril de 2023'!$B$4:$B$749,$C265,'[1]SIIF 30 de Abril de 2023'!$C$4:$C$749,$D265,'[1]SIIF 30 de Abril de 2023'!$D$4:$D$749,$E265,'[1]SIIF 30 de Abril de 2023'!$E$4:$E$749,$F265,'[1]SIIF 30 de Abril de 2023'!$F$4:$F$749,$G265,'[1]SIIF 30 de Abril de 2023'!$G$4:$G$749,$H265,'[1]SIIF 30 de Abril de 2023'!$H$4:$H$749,$I265,'[1]SIIF 30 de Abril de 2023'!$I$4:$I$749,$J265,'[1]SIIF 30 de Abril de 2023'!$J$4:$J$749,$K265,'[1]SIIF 30 de Abril de 2023'!$K$4:$K$749,$L265,'[1]SIIF 30 de Abril de 2023'!$L$4:$L$749,$M265,'[1]SIIF 30 de Abril de 2023'!$M$4:$M$749,$N265,'[1]SIIF 30 de Abril de 2023'!$N$4:$N$749,$O265)/1000000)</f>
        <v>1349.642376</v>
      </c>
      <c r="X265" s="273">
        <v>0</v>
      </c>
      <c r="Y265" s="323">
        <f>(+SUMIFS('[1]SIIF 30 de Abril de 2023'!$R$4:$R$749,'[1]SIIF 30 de Abril de 2023'!$A$4:$A$749,$B265,'[1]SIIF 30 de Abril de 2023'!$B$4:$B$749,$C265,'[1]SIIF 30 de Abril de 2023'!$C$4:$C$749,$D265,'[1]SIIF 30 de Abril de 2023'!$D$4:$D$749,$E265,'[1]SIIF 30 de Abril de 2023'!$E$4:$E$749,$F265,'[1]SIIF 30 de Abril de 2023'!$F$4:$F$749,$G265,'[1]SIIF 30 de Abril de 2023'!$G$4:$G$749,$H265,'[1]SIIF 30 de Abril de 2023'!$H$4:$H$749,$I265,'[1]SIIF 30 de Abril de 2023'!$I$4:$I$749,$J265,'[1]SIIF 30 de Abril de 2023'!$J$4:$J$749,$K265,'[1]SIIF 30 de Abril de 2023'!$K$4:$K$749,$L265,'[1]SIIF 30 de Abril de 2023'!$L$4:$L$749,$M265,'[1]SIIF 30 de Abril de 2023'!$M$4:$M$749,$N265,'[1]SIIF 30 de Abril de 2023'!$N$4:$N$749,$O265)/1000000)</f>
        <v>0</v>
      </c>
      <c r="Z265" s="273"/>
      <c r="AA265" s="323">
        <f>(+SUMIFS('[1]SIIF 30 de Abril de 2023'!$Q$4:$Q$749,'[1]SIIF 30 de Abril de 2023'!$A$4:$A$749,$B265,'[1]SIIF 30 de Abril de 2023'!$B$4:$B$749,$C265,'[1]SIIF 30 de Abril de 2023'!$C$4:$C$749,$D265,'[1]SIIF 30 de Abril de 2023'!$D$4:$D$749,$E265,'[1]SIIF 30 de Abril de 2023'!$E$4:$E$749,$F265,'[1]SIIF 30 de Abril de 2023'!$F$4:$F$749,$G265,'[1]SIIF 30 de Abril de 2023'!$G$4:$G$749,$H265,'[1]SIIF 30 de Abril de 2023'!$H$4:$H$749,$I265,'[1]SIIF 30 de Abril de 2023'!$I$4:$I$749,$J265,'[1]SIIF 30 de Abril de 2023'!$J$4:$J$749,$K265,'[1]SIIF 30 de Abril de 2023'!$K$4:$K$749,$L265,'[1]SIIF 30 de Abril de 2023'!$L$4:$L$749,$M265,'[1]SIIF 30 de Abril de 2023'!$M$4:$M$749,$N265,'[1]SIIF 30 de Abril de 2023'!$N$4:$N$749,$O265)/1000000)</f>
        <v>0</v>
      </c>
      <c r="AB265" s="273"/>
      <c r="AC265" s="273"/>
      <c r="AD265" s="323">
        <f>W265-Y265+AA265</f>
        <v>1349.642376</v>
      </c>
      <c r="AE265" s="323">
        <f>(+SUMIFS('[1]SIIF 30 de Abril de 2023'!$T$4:$T$749,'[1]SIIF 30 de Abril de 2023'!$A$4:$A$749,$B265,'[1]SIIF 30 de Abril de 2023'!$B$4:$B$749,$C265,'[1]SIIF 30 de Abril de 2023'!$C$4:$C$749,$D265,'[1]SIIF 30 de Abril de 2023'!$D$4:$D$749,$E265,'[1]SIIF 30 de Abril de 2023'!$E$4:$E$749,$F265,'[1]SIIF 30 de Abril de 2023'!$F$4:$F$749,$G265,'[1]SIIF 30 de Abril de 2023'!$G$4:$G$749,$H265,'[1]SIIF 30 de Abril de 2023'!$H$4:$H$749,$I265,'[1]SIIF 30 de Abril de 2023'!$I$4:$I$749,$J265,'[1]SIIF 30 de Abril de 2023'!$J$4:$J$749,$K265,'[1]SIIF 30 de Abril de 2023'!$K$4:$K$749,$L265,'[1]SIIF 30 de Abril de 2023'!$L$4:$L$749,$M265,'[1]SIIF 30 de Abril de 2023'!$M$4:$M$749,$N265,'[1]SIIF 30 de Abril de 2023'!$N$4:$N$749,$O265)/1000000)</f>
        <v>0</v>
      </c>
      <c r="AF265" s="323">
        <f>AD265-AE265</f>
        <v>1349.642376</v>
      </c>
      <c r="AG265" s="323">
        <f>+SUMIFS('[1]SIIF 30 de Abril de 2023'!$W$4:$W$749,'[1]SIIF 30 de Abril de 2023'!$A$4:$A$749,$B265,'[1]SIIF 30 de Abril de 2023'!$B$4:$B$749,$C265,'[1]SIIF 30 de Abril de 2023'!$C$4:$C$749,$D265,'[1]SIIF 30 de Abril de 2023'!$D$4:$D$749,$E265,'[1]SIIF 30 de Abril de 2023'!$E$4:$E$749,$F265,'[1]SIIF 30 de Abril de 2023'!$F$4:$F$749,$G265,'[1]SIIF 30 de Abril de 2023'!$G$4:$G$749,$H265,'[1]SIIF 30 de Abril de 2023'!$H$4:$H$749,$I265,'[1]SIIF 30 de Abril de 2023'!$I$4:$I$749,$J265,'[1]SIIF 30 de Abril de 2023'!$J$4:$J$749,$K265,'[1]SIIF 30 de Abril de 2023'!$K$4:$K$749,$L265,'[1]SIIF 30 de Abril de 2023'!$L$4:$L$749,$M265,'[1]SIIF 30 de Abril de 2023'!$M$4:$M$749,$N265,'[1]SIIF 30 de Abril de 2023'!$N$4:$N$749,$O265)/1000000</f>
        <v>400.76407999999998</v>
      </c>
      <c r="AH265" s="177">
        <f t="shared" si="119"/>
        <v>0.29694094311691943</v>
      </c>
      <c r="AI265" s="210"/>
      <c r="AJ265" s="176">
        <f>+SUMIFS('[1]Cierre Mes Anterior'!$W$4:$W$773,'[1]Cierre Mes Anterior'!$A$4:$A$773,$B265,'[1]Cierre Mes Anterior'!$B$4:$B$773,$C265,'[1]Cierre Mes Anterior'!$C$4:$C$773,$D265,'[1]Cierre Mes Anterior'!$D$4:$D$773,$E265,'[1]Cierre Mes Anterior'!$E$4:$E$773,$F265,'[1]Cierre Mes Anterior'!$F$4:$F$773,$G265,'[1]Cierre Mes Anterior'!$G$4:$G$773,$H265,'[1]Cierre Mes Anterior'!$H$4:$H$773,$I265,'[1]Cierre Mes Anterior'!$I$4:$I$773,$J265,'[1]Cierre Mes Anterior'!$J$4:$J$773,$K265,'[1]Cierre Mes Anterior'!$K$4:$K$773,$L265,'[1]Cierre Mes Anterior'!$L$4:$L$773,$M265,'[1]Cierre Mes Anterior'!$M$4:$M$773,$N265,'[1]Cierre Mes Anterior'!$N$4:$N$773,$O265)/1000000</f>
        <v>1089.2381800000001</v>
      </c>
      <c r="AK265" s="176">
        <f>+AG265-AJ265</f>
        <v>-688.47410000000013</v>
      </c>
      <c r="AL265" s="278" t="e">
        <f>HLOOKUP((HLOOKUP($W$1,#REF!,1,FALSE)),#REF!,#REF!,FALSE)</f>
        <v>#REF!</v>
      </c>
      <c r="AM265" s="323">
        <f>+SUMIFS('[1]SIIF 30 de Abril de 2023'!$X$4:$X$749,'[1]SIIF 30 de Abril de 2023'!$A$4:$A$749,$B265,'[1]SIIF 30 de Abril de 2023'!$B$4:$B$749,$C265,'[1]SIIF 30 de Abril de 2023'!$C$4:$C$749,$D265,'[1]SIIF 30 de Abril de 2023'!$D$4:$D$749,$E265,'[1]SIIF 30 de Abril de 2023'!$E$4:$E$749,$F265,'[1]SIIF 30 de Abril de 2023'!$F$4:$F$749,$G265,'[1]SIIF 30 de Abril de 2023'!$G$4:$G$749,$H265,'[1]SIIF 30 de Abril de 2023'!$H$4:$H$749,$I265,'[1]SIIF 30 de Abril de 2023'!$I$4:$I$749,$J265,'[1]SIIF 30 de Abril de 2023'!$J$4:$J$749,$K265,'[1]SIIF 30 de Abril de 2023'!$K$4:$K$749,$L265,'[1]SIIF 30 de Abril de 2023'!$L$4:$L$749,$M265,'[1]SIIF 30 de Abril de 2023'!$M$4:$M$749,$N265,'[1]SIIF 30 de Abril de 2023'!$N$4:$N$749,$O265)/1000000</f>
        <v>400.76407999999998</v>
      </c>
      <c r="AN265" s="177">
        <f t="shared" si="120"/>
        <v>0.29694094311691943</v>
      </c>
    </row>
    <row r="266" spans="1:40" ht="27.75" customHeight="1">
      <c r="A266" s="180"/>
      <c r="B266" s="167" t="s">
        <v>175</v>
      </c>
      <c r="C266" s="1" t="s">
        <v>176</v>
      </c>
      <c r="D266" s="180" t="s">
        <v>142</v>
      </c>
      <c r="E266" s="180" t="s">
        <v>150</v>
      </c>
      <c r="F266" s="180" t="s">
        <v>142</v>
      </c>
      <c r="G266" s="180" t="s">
        <v>142</v>
      </c>
      <c r="H266" s="180" t="s">
        <v>142</v>
      </c>
      <c r="I266" s="180" t="s">
        <v>142</v>
      </c>
      <c r="J266" s="180" t="s">
        <v>142</v>
      </c>
      <c r="K266" s="180" t="s">
        <v>142</v>
      </c>
      <c r="L266" s="180" t="s">
        <v>142</v>
      </c>
      <c r="M266" s="180" t="s">
        <v>142</v>
      </c>
      <c r="N266" s="180" t="s">
        <v>142</v>
      </c>
      <c r="O266" s="180" t="s">
        <v>142</v>
      </c>
      <c r="P266" s="180"/>
      <c r="Q266" s="180"/>
      <c r="R266" s="180"/>
      <c r="S266" s="180"/>
      <c r="T266" s="181" t="s">
        <v>151</v>
      </c>
      <c r="U266" s="391"/>
      <c r="V266" s="181" t="s">
        <v>151</v>
      </c>
      <c r="W266" s="324">
        <f>SUM(W267:W268)</f>
        <v>137.39284799999999</v>
      </c>
      <c r="X266" s="324">
        <f>SUM(X267:X268)</f>
        <v>0</v>
      </c>
      <c r="Y266" s="324">
        <f>SUM(Y267:Y268)</f>
        <v>0</v>
      </c>
      <c r="Z266" s="324"/>
      <c r="AA266" s="324">
        <f>SUM(AA267:AA268)</f>
        <v>0</v>
      </c>
      <c r="AB266" s="324">
        <f>SUM(AB267:AB268)</f>
        <v>0</v>
      </c>
      <c r="AC266" s="324"/>
      <c r="AD266" s="324">
        <f>SUM(AD267:AD268)</f>
        <v>137.39284799999999</v>
      </c>
      <c r="AE266" s="324">
        <f>SUM(AE267:AE268)</f>
        <v>0</v>
      </c>
      <c r="AF266" s="324">
        <f>SUM(AF267:AF268)</f>
        <v>137.39284799999999</v>
      </c>
      <c r="AG266" s="324">
        <f>SUM(AG267:AG268)</f>
        <v>0</v>
      </c>
      <c r="AH266" s="182">
        <f>+AG266/AD266</f>
        <v>0</v>
      </c>
      <c r="AI266" s="183">
        <f>+AG266/AF266</f>
        <v>0</v>
      </c>
      <c r="AJ266" s="184">
        <f>SUM(AJ267:AJ268)</f>
        <v>69.248367999999999</v>
      </c>
      <c r="AK266" s="184">
        <f>SUM(AK267:AK268)</f>
        <v>-69.248367999999999</v>
      </c>
      <c r="AL266" s="221" t="e">
        <f>HLOOKUP((HLOOKUP($W$1,#REF!,1,FALSE)),#REF!,#REF!,FALSE)</f>
        <v>#REF!</v>
      </c>
      <c r="AM266" s="324">
        <f>SUM(AM267:AM268)</f>
        <v>0</v>
      </c>
      <c r="AN266" s="182">
        <f t="shared" si="120"/>
        <v>0</v>
      </c>
    </row>
    <row r="267" spans="1:40" ht="21.75" hidden="1" customHeight="1">
      <c r="A267" s="180"/>
      <c r="B267" s="167" t="s">
        <v>175</v>
      </c>
      <c r="C267" s="1" t="s">
        <v>176</v>
      </c>
      <c r="D267" s="180" t="s">
        <v>187</v>
      </c>
      <c r="E267" s="180" t="s">
        <v>150</v>
      </c>
      <c r="F267" s="180" t="s">
        <v>142</v>
      </c>
      <c r="G267" s="180" t="s">
        <v>142</v>
      </c>
      <c r="H267" s="180" t="s">
        <v>142</v>
      </c>
      <c r="I267" s="180" t="s">
        <v>142</v>
      </c>
      <c r="J267" s="180" t="s">
        <v>142</v>
      </c>
      <c r="K267" s="180" t="s">
        <v>142</v>
      </c>
      <c r="L267" s="180" t="s">
        <v>142</v>
      </c>
      <c r="M267" s="180" t="s">
        <v>142</v>
      </c>
      <c r="N267" s="180" t="s">
        <v>142</v>
      </c>
      <c r="O267" s="180" t="s">
        <v>142</v>
      </c>
      <c r="P267" s="180"/>
      <c r="Q267" s="180"/>
      <c r="R267" s="180"/>
      <c r="S267" s="180"/>
      <c r="T267" s="185" t="s">
        <v>152</v>
      </c>
      <c r="U267" s="396"/>
      <c r="V267" s="185" t="s">
        <v>152</v>
      </c>
      <c r="W267" s="325">
        <f>(+SUMIFS('[1]SIIF 30 de Abril de 2023'!$P$4:$P$749,'[1]SIIF 30 de Abril de 2023'!$A$4:$A$749,$B267,'[1]SIIF 30 de Abril de 2023'!$B$4:$B$749,$C267,'[1]SIIF 30 de Abril de 2023'!$C$4:$C$749,$D267,'[1]SIIF 30 de Abril de 2023'!$D$4:$D$749,$E267,'[1]SIIF 30 de Abril de 2023'!$E$4:$E$749,$F267,'[1]SIIF 30 de Abril de 2023'!$F$4:$F$749,$G267,'[1]SIIF 30 de Abril de 2023'!$G$4:$G$749,$H267,'[1]SIIF 30 de Abril de 2023'!$H$4:$H$749,$I267,'[1]SIIF 30 de Abril de 2023'!$I$4:$I$749,$J267,'[1]SIIF 30 de Abril de 2023'!$J$4:$J$749,$K267,'[1]SIIF 30 de Abril de 2023'!$K$4:$K$749,$L267,'[1]SIIF 30 de Abril de 2023'!$L$4:$L$749,$M267,'[1]SIIF 30 de Abril de 2023'!$M$4:$M$749,$N267,'[1]SIIF 30 de Abril de 2023'!$N$4:$N$749,$O267)/1000000)</f>
        <v>0</v>
      </c>
      <c r="X267" s="325">
        <v>0</v>
      </c>
      <c r="Y267" s="323">
        <f>(+SUMIFS('[1]SIIF 30 de Abril de 2023'!$R$4:$R$749,'[1]SIIF 30 de Abril de 2023'!$A$4:$A$749,$B267,'[1]SIIF 30 de Abril de 2023'!$B$4:$B$749,$C267,'[1]SIIF 30 de Abril de 2023'!$C$4:$C$749,$D267,'[1]SIIF 30 de Abril de 2023'!$D$4:$D$749,$E267,'[1]SIIF 30 de Abril de 2023'!$E$4:$E$749,$F267,'[1]SIIF 30 de Abril de 2023'!$F$4:$F$749,$G267,'[1]SIIF 30 de Abril de 2023'!$G$4:$G$749,$H267,'[1]SIIF 30 de Abril de 2023'!$H$4:$H$749,$I267,'[1]SIIF 30 de Abril de 2023'!$I$4:$I$749,$J267,'[1]SIIF 30 de Abril de 2023'!$J$4:$J$749,$K267,'[1]SIIF 30 de Abril de 2023'!$K$4:$K$749,$L267,'[1]SIIF 30 de Abril de 2023'!$L$4:$L$749,$M267,'[1]SIIF 30 de Abril de 2023'!$M$4:$M$749,$N267,'[1]SIIF 30 de Abril de 2023'!$N$4:$N$749,$O267)/1000000)</f>
        <v>0</v>
      </c>
      <c r="Z267" s="322"/>
      <c r="AA267" s="323">
        <f>(+SUMIFS('[1]SIIF 30 de Abril de 2023'!$Q$4:$Q$749,'[1]SIIF 30 de Abril de 2023'!$A$4:$A$749,$B267,'[1]SIIF 30 de Abril de 2023'!$B$4:$B$749,$C267,'[1]SIIF 30 de Abril de 2023'!$C$4:$C$749,$D267,'[1]SIIF 30 de Abril de 2023'!$D$4:$D$749,$E267,'[1]SIIF 30 de Abril de 2023'!$E$4:$E$749,$F267,'[1]SIIF 30 de Abril de 2023'!$F$4:$F$749,$G267,'[1]SIIF 30 de Abril de 2023'!$G$4:$G$749,$H267,'[1]SIIF 30 de Abril de 2023'!$H$4:$H$749,$I267,'[1]SIIF 30 de Abril de 2023'!$I$4:$I$749,$J267,'[1]SIIF 30 de Abril de 2023'!$J$4:$J$749,$K267,'[1]SIIF 30 de Abril de 2023'!$K$4:$K$749,$L267,'[1]SIIF 30 de Abril de 2023'!$L$4:$L$749,$M267,'[1]SIIF 30 de Abril de 2023'!$M$4:$M$749,$N267,'[1]SIIF 30 de Abril de 2023'!$N$4:$N$749,$O267)/1000000)</f>
        <v>0</v>
      </c>
      <c r="AB267" s="323"/>
      <c r="AC267" s="322"/>
      <c r="AD267" s="323">
        <f>W267-Y267+AA267</f>
        <v>0</v>
      </c>
      <c r="AE267" s="325">
        <f>(+SUMIFS('[1]SIIF 30 de Abril de 2023'!$T$4:$T$749,'[1]SIIF 30 de Abril de 2023'!$A$4:$A$749,$B267,'[1]SIIF 30 de Abril de 2023'!$B$4:$B$749,$C267,'[1]SIIF 30 de Abril de 2023'!$C$4:$C$749,$D267,'[1]SIIF 30 de Abril de 2023'!$D$4:$D$749,$E267,'[1]SIIF 30 de Abril de 2023'!$E$4:$E$749,$F267,'[1]SIIF 30 de Abril de 2023'!$F$4:$F$749,$G267,'[1]SIIF 30 de Abril de 2023'!$G$4:$G$749,$H267,'[1]SIIF 30 de Abril de 2023'!$H$4:$H$749,$I267,'[1]SIIF 30 de Abril de 2023'!$I$4:$I$749,$J267,'[1]SIIF 30 de Abril de 2023'!$J$4:$J$749,$K267,'[1]SIIF 30 de Abril de 2023'!$K$4:$K$749,$L267,'[1]SIIF 30 de Abril de 2023'!$L$4:$L$749,$M267,'[1]SIIF 30 de Abril de 2023'!$M$4:$M$749,$N267,'[1]SIIF 30 de Abril de 2023'!$N$4:$N$749,$O267)/1000000)</f>
        <v>0</v>
      </c>
      <c r="AF267" s="323">
        <f>AD267-AE267</f>
        <v>0</v>
      </c>
      <c r="AG267" s="325">
        <f>+SUMIFS('[1]SIIF 30 de Abril de 2023'!$W$4:$W$749,'[1]SIIF 30 de Abril de 2023'!$A$4:$A$749,$B267,'[1]SIIF 30 de Abril de 2023'!$B$4:$B$749,$C267,'[1]SIIF 30 de Abril de 2023'!$C$4:$C$749,$D267,'[1]SIIF 30 de Abril de 2023'!$D$4:$D$749,$E267,'[1]SIIF 30 de Abril de 2023'!$E$4:$E$749,$F267,'[1]SIIF 30 de Abril de 2023'!$F$4:$F$749,$G267,'[1]SIIF 30 de Abril de 2023'!$G$4:$G$749,$H267,'[1]SIIF 30 de Abril de 2023'!$H$4:$H$749,$I267,'[1]SIIF 30 de Abril de 2023'!$I$4:$I$749,$J267,'[1]SIIF 30 de Abril de 2023'!$J$4:$J$749,$K267,'[1]SIIF 30 de Abril de 2023'!$K$4:$K$749,$L267,'[1]SIIF 30 de Abril de 2023'!$L$4:$L$749,$M267,'[1]SIIF 30 de Abril de 2023'!$M$4:$M$749,$N267,'[1]SIIF 30 de Abril de 2023'!$N$4:$N$749,$O267)/1000000</f>
        <v>0</v>
      </c>
      <c r="AH267" s="275" t="e">
        <f>+AG267/AD267</f>
        <v>#DIV/0!</v>
      </c>
      <c r="AI267" s="183" t="e">
        <f>+AG267/AF267</f>
        <v>#DIV/0!</v>
      </c>
      <c r="AJ267" s="186">
        <f>+SUMIFS('[1]Cierre Mes Anterior'!$W$4:$W$773,'[1]Cierre Mes Anterior'!$A$4:$A$773,$B267,'[1]Cierre Mes Anterior'!$B$4:$B$773,$C267,'[1]Cierre Mes Anterior'!$C$4:$C$773,$D267,'[1]Cierre Mes Anterior'!$D$4:$D$773,$E267,'[1]Cierre Mes Anterior'!$E$4:$E$773,$F267,'[1]Cierre Mes Anterior'!$F$4:$F$773,$G267,'[1]Cierre Mes Anterior'!$G$4:$G$773,$H267,'[1]Cierre Mes Anterior'!$H$4:$H$773,$I267,'[1]Cierre Mes Anterior'!$I$4:$I$773,$J267,'[1]Cierre Mes Anterior'!$J$4:$J$773,$K267,'[1]Cierre Mes Anterior'!$K$4:$K$773,$L267,'[1]Cierre Mes Anterior'!$L$4:$L$773,$M267,'[1]Cierre Mes Anterior'!$M$4:$M$773,$N267,'[1]Cierre Mes Anterior'!$N$4:$N$773,$O267)/1000000</f>
        <v>0</v>
      </c>
      <c r="AK267" s="176">
        <f>+AG267-AJ267</f>
        <v>0</v>
      </c>
      <c r="AL267" s="221" t="e">
        <f>HLOOKUP((HLOOKUP($W$1,#REF!,1,FALSE)),#REF!,#REF!,FALSE)</f>
        <v>#REF!</v>
      </c>
      <c r="AM267" s="325">
        <f>+SUMIFS('[1]SIIF 30 de Abril de 2023'!$X$4:$X$749,'[1]SIIF 30 de Abril de 2023'!$A$4:$A$749,$B267,'[1]SIIF 30 de Abril de 2023'!$B$4:$B$749,$C267,'[1]SIIF 30 de Abril de 2023'!$C$4:$C$749,$D267,'[1]SIIF 30 de Abril de 2023'!$D$4:$D$749,$E267,'[1]SIIF 30 de Abril de 2023'!$E$4:$E$749,$F267,'[1]SIIF 30 de Abril de 2023'!$F$4:$F$749,$G267,'[1]SIIF 30 de Abril de 2023'!$G$4:$G$749,$H267,'[1]SIIF 30 de Abril de 2023'!$H$4:$H$749,$I267,'[1]SIIF 30 de Abril de 2023'!$I$4:$I$749,$J267,'[1]SIIF 30 de Abril de 2023'!$J$4:$J$749,$K267,'[1]SIIF 30 de Abril de 2023'!$K$4:$K$749,$L267,'[1]SIIF 30 de Abril de 2023'!$L$4:$L$749,$M267,'[1]SIIF 30 de Abril de 2023'!$M$4:$M$749,$N267,'[1]SIIF 30 de Abril de 2023'!$N$4:$N$749,$O267)/1000000</f>
        <v>0</v>
      </c>
      <c r="AN267" s="177" t="e">
        <f t="shared" si="120"/>
        <v>#DIV/0!</v>
      </c>
    </row>
    <row r="268" spans="1:40" ht="21.75" customHeight="1">
      <c r="A268" s="180"/>
      <c r="B268" s="167" t="s">
        <v>175</v>
      </c>
      <c r="C268" s="1" t="s">
        <v>176</v>
      </c>
      <c r="D268" s="180" t="s">
        <v>188</v>
      </c>
      <c r="E268" s="180" t="s">
        <v>150</v>
      </c>
      <c r="F268" s="180" t="s">
        <v>142</v>
      </c>
      <c r="G268" s="180" t="s">
        <v>142</v>
      </c>
      <c r="H268" s="180" t="s">
        <v>142</v>
      </c>
      <c r="I268" s="180" t="s">
        <v>142</v>
      </c>
      <c r="J268" s="180" t="s">
        <v>142</v>
      </c>
      <c r="K268" s="180" t="s">
        <v>142</v>
      </c>
      <c r="L268" s="180" t="s">
        <v>142</v>
      </c>
      <c r="M268" s="180" t="s">
        <v>142</v>
      </c>
      <c r="N268" s="180" t="s">
        <v>142</v>
      </c>
      <c r="O268" s="180" t="s">
        <v>142</v>
      </c>
      <c r="P268" s="180"/>
      <c r="Q268" s="180"/>
      <c r="R268" s="180"/>
      <c r="S268" s="180"/>
      <c r="T268" s="185" t="s">
        <v>153</v>
      </c>
      <c r="U268" s="396"/>
      <c r="V268" s="185" t="s">
        <v>153</v>
      </c>
      <c r="W268" s="325">
        <f>(+SUMIFS('[1]SIIF 30 de Abril de 2023'!$P$4:$P$749,'[1]SIIF 30 de Abril de 2023'!$A$4:$A$749,$B268,'[1]SIIF 30 de Abril de 2023'!$B$4:$B$749,$C268,'[1]SIIF 30 de Abril de 2023'!$C$4:$C$749,$D268,'[1]SIIF 30 de Abril de 2023'!$D$4:$D$749,$E268,'[1]SIIF 30 de Abril de 2023'!$E$4:$E$749,$F268,'[1]SIIF 30 de Abril de 2023'!$F$4:$F$749,$G268,'[1]SIIF 30 de Abril de 2023'!$G$4:$G$749,$H268,'[1]SIIF 30 de Abril de 2023'!$H$4:$H$749,$I268,'[1]SIIF 30 de Abril de 2023'!$I$4:$I$749,$J268,'[1]SIIF 30 de Abril de 2023'!$J$4:$J$749,$K268,'[1]SIIF 30 de Abril de 2023'!$K$4:$K$749,$L268,'[1]SIIF 30 de Abril de 2023'!$L$4:$L$749,$M268,'[1]SIIF 30 de Abril de 2023'!$M$4:$M$749,$N268,'[1]SIIF 30 de Abril de 2023'!$N$4:$N$749,$O268)/1000000)</f>
        <v>137.39284799999999</v>
      </c>
      <c r="X268" s="325">
        <v>0</v>
      </c>
      <c r="Y268" s="323">
        <f>(+SUMIFS('[1]SIIF 30 de Abril de 2023'!$R$4:$R$749,'[1]SIIF 30 de Abril de 2023'!$A$4:$A$749,$B268,'[1]SIIF 30 de Abril de 2023'!$B$4:$B$749,$C268,'[1]SIIF 30 de Abril de 2023'!$C$4:$C$749,$D268,'[1]SIIF 30 de Abril de 2023'!$D$4:$D$749,$E268,'[1]SIIF 30 de Abril de 2023'!$E$4:$E$749,$F268,'[1]SIIF 30 de Abril de 2023'!$F$4:$F$749,$G268,'[1]SIIF 30 de Abril de 2023'!$G$4:$G$749,$H268,'[1]SIIF 30 de Abril de 2023'!$H$4:$H$749,$I268,'[1]SIIF 30 de Abril de 2023'!$I$4:$I$749,$J268,'[1]SIIF 30 de Abril de 2023'!$J$4:$J$749,$K268,'[1]SIIF 30 de Abril de 2023'!$K$4:$K$749,$L268,'[1]SIIF 30 de Abril de 2023'!$L$4:$L$749,$M268,'[1]SIIF 30 de Abril de 2023'!$M$4:$M$749,$N268,'[1]SIIF 30 de Abril de 2023'!$N$4:$N$749,$O268)/1000000)</f>
        <v>0</v>
      </c>
      <c r="Z268" s="322"/>
      <c r="AA268" s="323">
        <f>(+SUMIFS('[1]SIIF 30 de Abril de 2023'!$Q$4:$Q$749,'[1]SIIF 30 de Abril de 2023'!$A$4:$A$749,$B268,'[1]SIIF 30 de Abril de 2023'!$B$4:$B$749,$C268,'[1]SIIF 30 de Abril de 2023'!$C$4:$C$749,$D268,'[1]SIIF 30 de Abril de 2023'!$D$4:$D$749,$E268,'[1]SIIF 30 de Abril de 2023'!$E$4:$E$749,$F268,'[1]SIIF 30 de Abril de 2023'!$F$4:$F$749,$G268,'[1]SIIF 30 de Abril de 2023'!$G$4:$G$749,$H268,'[1]SIIF 30 de Abril de 2023'!$H$4:$H$749,$I268,'[1]SIIF 30 de Abril de 2023'!$I$4:$I$749,$J268,'[1]SIIF 30 de Abril de 2023'!$J$4:$J$749,$K268,'[1]SIIF 30 de Abril de 2023'!$K$4:$K$749,$L268,'[1]SIIF 30 de Abril de 2023'!$L$4:$L$749,$M268,'[1]SIIF 30 de Abril de 2023'!$M$4:$M$749,$N268,'[1]SIIF 30 de Abril de 2023'!$N$4:$N$749,$O268)/1000000)</f>
        <v>0</v>
      </c>
      <c r="AB268" s="325"/>
      <c r="AC268" s="322"/>
      <c r="AD268" s="323">
        <f>W268-Y268+AA268</f>
        <v>137.39284799999999</v>
      </c>
      <c r="AE268" s="325">
        <f>(+SUMIFS('[1]SIIF 30 de Abril de 2023'!$T$4:$T$749,'[1]SIIF 30 de Abril de 2023'!$A$4:$A$749,$B268,'[1]SIIF 30 de Abril de 2023'!$B$4:$B$749,$C268,'[1]SIIF 30 de Abril de 2023'!$C$4:$C$749,$D268,'[1]SIIF 30 de Abril de 2023'!$D$4:$D$749,$E268,'[1]SIIF 30 de Abril de 2023'!$E$4:$E$749,$F268,'[1]SIIF 30 de Abril de 2023'!$F$4:$F$749,$G268,'[1]SIIF 30 de Abril de 2023'!$G$4:$G$749,$H268,'[1]SIIF 30 de Abril de 2023'!$H$4:$H$749,$I268,'[1]SIIF 30 de Abril de 2023'!$I$4:$I$749,$J268,'[1]SIIF 30 de Abril de 2023'!$J$4:$J$749,$K268,'[1]SIIF 30 de Abril de 2023'!$K$4:$K$749,$L268,'[1]SIIF 30 de Abril de 2023'!$L$4:$L$749,$M268,'[1]SIIF 30 de Abril de 2023'!$M$4:$M$749,$N268,'[1]SIIF 30 de Abril de 2023'!$N$4:$N$749,$O268)/1000000)</f>
        <v>0</v>
      </c>
      <c r="AF268" s="323">
        <f>AD268-AE268</f>
        <v>137.39284799999999</v>
      </c>
      <c r="AG268" s="325">
        <f>+SUMIFS('[1]SIIF 30 de Abril de 2023'!$W$4:$W$749,'[1]SIIF 30 de Abril de 2023'!$A$4:$A$749,$B268,'[1]SIIF 30 de Abril de 2023'!$B$4:$B$749,$C268,'[1]SIIF 30 de Abril de 2023'!$C$4:$C$749,$D268,'[1]SIIF 30 de Abril de 2023'!$D$4:$D$749,$E268,'[1]SIIF 30 de Abril de 2023'!$E$4:$E$749,$F268,'[1]SIIF 30 de Abril de 2023'!$F$4:$F$749,$G268,'[1]SIIF 30 de Abril de 2023'!$G$4:$G$749,$H268,'[1]SIIF 30 de Abril de 2023'!$H$4:$H$749,$I268,'[1]SIIF 30 de Abril de 2023'!$I$4:$I$749,$J268,'[1]SIIF 30 de Abril de 2023'!$J$4:$J$749,$K268,'[1]SIIF 30 de Abril de 2023'!$K$4:$K$749,$L268,'[1]SIIF 30 de Abril de 2023'!$L$4:$L$749,$M268,'[1]SIIF 30 de Abril de 2023'!$M$4:$M$749,$N268,'[1]SIIF 30 de Abril de 2023'!$N$4:$N$749,$O268)/1000000</f>
        <v>0</v>
      </c>
      <c r="AH268" s="175">
        <f>+AG268/AD268</f>
        <v>0</v>
      </c>
      <c r="AI268" s="183">
        <f>+AG268/AF268</f>
        <v>0</v>
      </c>
      <c r="AJ268" s="186">
        <f>+SUMIFS('[1]Cierre Mes Anterior'!$W$4:$W$773,'[1]Cierre Mes Anterior'!$A$4:$A$773,$B268,'[1]Cierre Mes Anterior'!$B$4:$B$773,$C268,'[1]Cierre Mes Anterior'!$C$4:$C$773,$D268,'[1]Cierre Mes Anterior'!$D$4:$D$773,$E268,'[1]Cierre Mes Anterior'!$E$4:$E$773,$F268,'[1]Cierre Mes Anterior'!$F$4:$F$773,$G268,'[1]Cierre Mes Anterior'!$G$4:$G$773,$H268,'[1]Cierre Mes Anterior'!$H$4:$H$773,$I268,'[1]Cierre Mes Anterior'!$I$4:$I$773,$J268,'[1]Cierre Mes Anterior'!$J$4:$J$773,$K268,'[1]Cierre Mes Anterior'!$K$4:$K$773,$L268,'[1]Cierre Mes Anterior'!$L$4:$L$773,$M268,'[1]Cierre Mes Anterior'!$M$4:$M$773,$N268,'[1]Cierre Mes Anterior'!$N$4:$N$773,$O268)/1000000</f>
        <v>69.248367999999999</v>
      </c>
      <c r="AK268" s="176">
        <f>+AG268-AJ268</f>
        <v>-69.248367999999999</v>
      </c>
      <c r="AL268" s="221" t="e">
        <f>HLOOKUP((HLOOKUP($W$1,#REF!,1,FALSE)),#REF!,#REF!,FALSE)</f>
        <v>#REF!</v>
      </c>
      <c r="AM268" s="323">
        <f>+SUMIFS('[1]SIIF 30 de Abril de 2023'!$X$4:$X$749,'[1]SIIF 30 de Abril de 2023'!$A$4:$A$749,$B268,'[1]SIIF 30 de Abril de 2023'!$B$4:$B$749,$C268,'[1]SIIF 30 de Abril de 2023'!$C$4:$C$749,$D268,'[1]SIIF 30 de Abril de 2023'!$D$4:$D$749,$E268,'[1]SIIF 30 de Abril de 2023'!$E$4:$E$749,$F268,'[1]SIIF 30 de Abril de 2023'!$F$4:$F$749,$G268,'[1]SIIF 30 de Abril de 2023'!$G$4:$G$749,$H268,'[1]SIIF 30 de Abril de 2023'!$H$4:$H$749,$I268,'[1]SIIF 30 de Abril de 2023'!$I$4:$I$749,$J268,'[1]SIIF 30 de Abril de 2023'!$J$4:$J$749,$K268,'[1]SIIF 30 de Abril de 2023'!$K$4:$K$749,$L268,'[1]SIIF 30 de Abril de 2023'!$L$4:$L$749,$M268,'[1]SIIF 30 de Abril de 2023'!$M$4:$M$749,$N268,'[1]SIIF 30 de Abril de 2023'!$N$4:$N$749,$O268)/1000000</f>
        <v>0</v>
      </c>
      <c r="AN268" s="177">
        <f t="shared" si="120"/>
        <v>0</v>
      </c>
    </row>
    <row r="269" spans="1:40" ht="22.5" customHeight="1">
      <c r="B269" s="167" t="s">
        <v>175</v>
      </c>
      <c r="C269" s="1" t="s">
        <v>176</v>
      </c>
      <c r="D269" s="1" t="s">
        <v>142</v>
      </c>
      <c r="E269" s="1" t="s">
        <v>154</v>
      </c>
      <c r="F269" s="1" t="s">
        <v>142</v>
      </c>
      <c r="G269" s="1" t="s">
        <v>142</v>
      </c>
      <c r="H269" s="1" t="s">
        <v>142</v>
      </c>
      <c r="I269" s="1" t="s">
        <v>142</v>
      </c>
      <c r="J269" s="1" t="s">
        <v>142</v>
      </c>
      <c r="K269" s="1" t="s">
        <v>142</v>
      </c>
      <c r="L269" s="1" t="s">
        <v>142</v>
      </c>
      <c r="M269" s="1" t="s">
        <v>142</v>
      </c>
      <c r="N269" s="1" t="s">
        <v>142</v>
      </c>
      <c r="O269" s="1" t="s">
        <v>142</v>
      </c>
      <c r="T269" s="162" t="s">
        <v>155</v>
      </c>
      <c r="U269" s="409"/>
      <c r="V269" s="162" t="s">
        <v>155</v>
      </c>
      <c r="W269" s="324">
        <f>W289</f>
        <v>210638.12967900003</v>
      </c>
      <c r="X269" s="184">
        <f>X289</f>
        <v>0</v>
      </c>
      <c r="Y269" s="184">
        <f>Y289</f>
        <v>0</v>
      </c>
      <c r="Z269" s="184"/>
      <c r="AA269" s="184">
        <f t="shared" ref="AA269:AF269" si="121">AA289</f>
        <v>0</v>
      </c>
      <c r="AB269" s="184">
        <f t="shared" si="121"/>
        <v>0</v>
      </c>
      <c r="AC269" s="184">
        <f t="shared" si="121"/>
        <v>0</v>
      </c>
      <c r="AD269" s="324">
        <f>AD289</f>
        <v>210638.12967900003</v>
      </c>
      <c r="AE269" s="324">
        <f t="shared" si="121"/>
        <v>0</v>
      </c>
      <c r="AF269" s="324">
        <f t="shared" si="121"/>
        <v>210638.12967900003</v>
      </c>
      <c r="AG269" s="324">
        <f>AG289</f>
        <v>9194.8721249999999</v>
      </c>
      <c r="AH269" s="169">
        <f t="shared" si="119"/>
        <v>4.3652458075906946E-2</v>
      </c>
      <c r="AI269" s="225"/>
      <c r="AJ269" s="273">
        <f>AJ289</f>
        <v>139185.19652780006</v>
      </c>
      <c r="AK269" s="273">
        <f>AK289</f>
        <v>-129990.32440279999</v>
      </c>
      <c r="AL269" s="278" t="e">
        <f>HLOOKUP((HLOOKUP($W$1,#REF!,1,FALSE)),#REF!,#REF!,FALSE)</f>
        <v>#REF!</v>
      </c>
      <c r="AM269" s="324">
        <f>AM289</f>
        <v>3227.8209192099998</v>
      </c>
      <c r="AN269" s="182">
        <f t="shared" si="120"/>
        <v>1.5324010539445099E-2</v>
      </c>
    </row>
    <row r="270" spans="1:40" ht="24.75" customHeight="1" thickBot="1">
      <c r="B270" s="188" t="s">
        <v>175</v>
      </c>
      <c r="C270" s="189" t="s">
        <v>176</v>
      </c>
      <c r="D270" s="189" t="s">
        <v>142</v>
      </c>
      <c r="E270" s="189" t="s">
        <v>142</v>
      </c>
      <c r="F270" s="189" t="s">
        <v>142</v>
      </c>
      <c r="G270" s="189" t="s">
        <v>142</v>
      </c>
      <c r="H270" s="189" t="s">
        <v>142</v>
      </c>
      <c r="I270" s="189" t="s">
        <v>142</v>
      </c>
      <c r="J270" s="189" t="s">
        <v>142</v>
      </c>
      <c r="K270" s="189" t="s">
        <v>142</v>
      </c>
      <c r="L270" s="189" t="s">
        <v>142</v>
      </c>
      <c r="M270" s="189" t="s">
        <v>142</v>
      </c>
      <c r="N270" s="189" t="s">
        <v>142</v>
      </c>
      <c r="O270" s="189" t="s">
        <v>142</v>
      </c>
      <c r="P270" s="189"/>
      <c r="Q270" s="189"/>
      <c r="R270" s="189"/>
      <c r="S270" s="189"/>
      <c r="T270" s="162" t="s">
        <v>189</v>
      </c>
      <c r="U270" s="409"/>
      <c r="V270" s="162" t="s">
        <v>189</v>
      </c>
      <c r="W270" s="324">
        <f>+W269+W260+W266</f>
        <v>277604.37053600006</v>
      </c>
      <c r="X270" s="324">
        <f t="shared" ref="X270:AC270" si="122">+X269+X260+X266</f>
        <v>0</v>
      </c>
      <c r="Y270" s="324">
        <f t="shared" si="122"/>
        <v>0</v>
      </c>
      <c r="Z270" s="324">
        <f t="shared" si="122"/>
        <v>0</v>
      </c>
      <c r="AA270" s="324">
        <f t="shared" si="122"/>
        <v>0</v>
      </c>
      <c r="AB270" s="324">
        <f t="shared" si="122"/>
        <v>0</v>
      </c>
      <c r="AC270" s="324">
        <f t="shared" si="122"/>
        <v>0</v>
      </c>
      <c r="AD270" s="324">
        <f>+AD269+AD260+AD266</f>
        <v>277604.37053600006</v>
      </c>
      <c r="AE270" s="324">
        <f>+AE269+AE260+AE266</f>
        <v>0</v>
      </c>
      <c r="AF270" s="324">
        <f>+AF269+AF260+AF266</f>
        <v>277604.37053600006</v>
      </c>
      <c r="AG270" s="324">
        <f>+AG269+AG260+AG266</f>
        <v>33316.079316919997</v>
      </c>
      <c r="AH270" s="169">
        <f t="shared" si="119"/>
        <v>0.12001280546337627</v>
      </c>
      <c r="AI270" s="246"/>
      <c r="AJ270" s="184">
        <f>+AJ269+AJ260</f>
        <v>196290.53059937005</v>
      </c>
      <c r="AK270" s="184">
        <f>+AK269+AK260</f>
        <v>-163375.21536244999</v>
      </c>
      <c r="AL270" s="278" t="e">
        <f>HLOOKUP((HLOOKUP($W$1,#REF!,1,FALSE)),#REF!,#REF!,FALSE)</f>
        <v>#REF!</v>
      </c>
      <c r="AM270" s="324">
        <f>+AM269+AM260+AM266</f>
        <v>16114.54413548</v>
      </c>
      <c r="AN270" s="182">
        <f t="shared" si="120"/>
        <v>5.8048596657055321E-2</v>
      </c>
    </row>
    <row r="271" spans="1:40" ht="10.5" customHeight="1">
      <c r="T271" s="148"/>
      <c r="U271" s="393"/>
      <c r="V271" s="149"/>
      <c r="W271" s="193"/>
      <c r="X271" s="193"/>
      <c r="Y271" s="193"/>
      <c r="Z271" s="193"/>
      <c r="AA271" s="193"/>
      <c r="AB271" s="193"/>
      <c r="AC271" s="193"/>
      <c r="AD271" s="203"/>
      <c r="AE271" s="203"/>
      <c r="AF271" s="203"/>
      <c r="AG271" s="193"/>
      <c r="AH271" s="204"/>
      <c r="AI271" s="194"/>
      <c r="AJ271" s="194"/>
      <c r="AK271" s="194"/>
      <c r="AL271" s="195"/>
      <c r="AM271" s="193"/>
      <c r="AN271" s="204"/>
    </row>
    <row r="272" spans="1:40" ht="12.75" customHeight="1">
      <c r="T272" s="148"/>
      <c r="U272" s="393"/>
      <c r="V272" s="149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204"/>
      <c r="AI272" s="194"/>
      <c r="AJ272" s="194"/>
      <c r="AK272" s="194"/>
      <c r="AL272" s="195"/>
      <c r="AM272" s="193"/>
      <c r="AN272" s="204"/>
    </row>
    <row r="273" spans="1:40" ht="51" customHeight="1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61" t="s">
        <v>124</v>
      </c>
      <c r="U273" s="408"/>
      <c r="V273" s="161" t="s">
        <v>124</v>
      </c>
      <c r="W273" s="162" t="s">
        <v>125</v>
      </c>
      <c r="X273" s="162" t="s">
        <v>126</v>
      </c>
      <c r="Y273" s="162" t="s">
        <v>127</v>
      </c>
      <c r="Z273" s="162" t="s">
        <v>128</v>
      </c>
      <c r="AA273" s="162" t="s">
        <v>129</v>
      </c>
      <c r="AB273" s="162" t="s">
        <v>130</v>
      </c>
      <c r="AC273" s="161" t="s">
        <v>131</v>
      </c>
      <c r="AD273" s="161" t="s">
        <v>132</v>
      </c>
      <c r="AE273" s="161" t="s">
        <v>133</v>
      </c>
      <c r="AF273" s="161" t="s">
        <v>134</v>
      </c>
      <c r="AG273" s="163" t="s">
        <v>0</v>
      </c>
      <c r="AH273" s="164" t="s">
        <v>135</v>
      </c>
      <c r="AI273" s="165" t="s">
        <v>136</v>
      </c>
      <c r="AJ273" s="165" t="s">
        <v>137</v>
      </c>
      <c r="AK273" s="165" t="s">
        <v>138</v>
      </c>
      <c r="AL273" s="166" t="s">
        <v>139</v>
      </c>
      <c r="AM273" s="163" t="s">
        <v>140</v>
      </c>
      <c r="AN273" s="164" t="s">
        <v>141</v>
      </c>
    </row>
    <row r="274" spans="1:40" ht="75" customHeight="1">
      <c r="A274" s="180"/>
      <c r="B274" s="180" t="s">
        <v>175</v>
      </c>
      <c r="C274" s="180" t="s">
        <v>176</v>
      </c>
      <c r="D274" s="244" t="s">
        <v>386</v>
      </c>
      <c r="E274" s="180" t="s">
        <v>154</v>
      </c>
      <c r="F274" s="180" t="s">
        <v>142</v>
      </c>
      <c r="G274" s="180" t="s">
        <v>142</v>
      </c>
      <c r="H274" s="180" t="s">
        <v>142</v>
      </c>
      <c r="I274" s="180" t="s">
        <v>142</v>
      </c>
      <c r="J274" s="180" t="s">
        <v>142</v>
      </c>
      <c r="K274" s="180" t="s">
        <v>142</v>
      </c>
      <c r="L274" s="180" t="s">
        <v>142</v>
      </c>
      <c r="M274" s="180" t="s">
        <v>142</v>
      </c>
      <c r="N274" s="180" t="s">
        <v>142</v>
      </c>
      <c r="O274" s="180" t="s">
        <v>142</v>
      </c>
      <c r="P274" s="180"/>
      <c r="Q274" s="180"/>
      <c r="R274" s="180"/>
      <c r="S274" s="180"/>
      <c r="T274" s="265" t="s">
        <v>387</v>
      </c>
      <c r="U274" s="266" t="s">
        <v>388</v>
      </c>
      <c r="V274" s="265" t="s">
        <v>387</v>
      </c>
      <c r="W274" s="332">
        <f>+SUMIFS('[1]SIIF 30 de Abril de 2023'!$P$4:$P$749,'[1]SIIF 30 de Abril de 2023'!$A$4:$A$749,$B274,'[1]SIIF 30 de Abril de 2023'!$B$4:$B$749,$C274,'[1]SIIF 30 de Abril de 2023'!$C$4:$C$749,$D274)/1000000</f>
        <v>80000</v>
      </c>
      <c r="X274" s="332">
        <v>0</v>
      </c>
      <c r="Y274" s="332">
        <f>+SUMIFS('[1]SIIF 30 de Abril de 2023'!$R$4:$R$749,'[1]SIIF 30 de Abril de 2023'!$A$4:$A$749,$B274,'[1]SIIF 30 de Abril de 2023'!$B$4:$B$749,$C274,'[1]SIIF 30 de Abril de 2023'!$C$4:$C$749,$D274)/1000000</f>
        <v>0</v>
      </c>
      <c r="Z274" s="332"/>
      <c r="AA274" s="332">
        <f>+SUMIFS('[1]SIIF 30 de Abril de 2023'!$Q$4:$Q$749,'[1]SIIF 30 de Abril de 2023'!$A$4:$A$749,$B274,'[1]SIIF 30 de Abril de 2023'!$B$4:$B$749,$C274,'[1]SIIF 30 de Abril de 2023'!$C$4:$C$749,$D274)/1000000</f>
        <v>0</v>
      </c>
      <c r="AB274" s="332"/>
      <c r="AC274" s="332"/>
      <c r="AD274" s="332">
        <f t="shared" ref="AD274:AD288" si="123">W274-Y274+AA274</f>
        <v>80000</v>
      </c>
      <c r="AE274" s="332">
        <f>+SUMIFS('[1]SIIF 30 de Abril de 2023'!$T$4:$T$749,'[1]SIIF 30 de Abril de 2023'!$A$4:$A$749,$B274,'[1]SIIF 30 de Abril de 2023'!$B$4:$B$749,$C274,'[1]SIIF 30 de Abril de 2023'!$C$4:$C$749,$D274)/1000000</f>
        <v>0</v>
      </c>
      <c r="AF274" s="332">
        <f t="shared" ref="AF274:AF288" si="124">AD274-AE274</f>
        <v>80000</v>
      </c>
      <c r="AG274" s="334">
        <f>+SUMIFS('[1]SIIF 30 de Abril de 2023'!$W$4:$W$749,'[1]SIIF 30 de Abril de 2023'!$A$4:$A$749,$B274,'[1]SIIF 30 de Abril de 2023'!$B$4:$B$749,$C274,'[1]SIIF 30 de Abril de 2023'!$C$4:$C$749,$D274,'[1]SIIF 30 de Abril de 2023'!$D$4:$D$749,$E274,'[1]SIIF 30 de Abril de 2023'!$E$4:$E$749,$F274,'[1]SIIF 30 de Abril de 2023'!$F$4:$F$749,$G274,'[1]SIIF 30 de Abril de 2023'!$G$4:$G$749,$H274,'[1]SIIF 30 de Abril de 2023'!$H$4:$H$749,$I274,'[1]SIIF 30 de Abril de 2023'!$I$4:$I$749,$J274,'[1]SIIF 30 de Abril de 2023'!$J$4:$J$749,$K274,'[1]SIIF 30 de Abril de 2023'!$K$4:$K$749,$L274,'[1]SIIF 30 de Abril de 2023'!$L$4:$L$749,$M274,'[1]SIIF 30 de Abril de 2023'!$M$4:$M$749,$N274,'[1]SIIF 30 de Abril de 2023'!$N$4:$N$749,$O274)/1000000</f>
        <v>0</v>
      </c>
      <c r="AH274" s="239">
        <f t="shared" ref="AH274:AH289" si="125">+AG274/AD274</f>
        <v>0</v>
      </c>
      <c r="AI274" s="240"/>
      <c r="AJ274" s="238">
        <f>+SUMIFS('[1]Cierre Mes Anterior'!$W$4:$W$773,'[1]Cierre Mes Anterior'!$A$4:$A$773,$B274,'[1]Cierre Mes Anterior'!$B$4:$B$773,$C274,'[1]Cierre Mes Anterior'!$C$4:$C$773,$D274,'[1]Cierre Mes Anterior'!$D$4:$D$773,$E274,'[1]Cierre Mes Anterior'!$E$4:$E$773,$F274,'[1]Cierre Mes Anterior'!$F$4:$F$773,$G274,'[1]Cierre Mes Anterior'!$G$4:$G$773,$H274,'[1]Cierre Mes Anterior'!$H$4:$H$773,$I274,'[1]Cierre Mes Anterior'!$I$4:$I$773,$J274,'[1]Cierre Mes Anterior'!$J$4:$J$773,$K274,'[1]Cierre Mes Anterior'!$K$4:$K$773,$L274,'[1]Cierre Mes Anterior'!$L$4:$L$773,$M274,'[1]Cierre Mes Anterior'!$M$4:$M$773,$N274,'[1]Cierre Mes Anterior'!$N$4:$N$773,$O274)/1000000</f>
        <v>0</v>
      </c>
      <c r="AK274" s="299">
        <f t="shared" ref="AK274:AK288" si="126">+AG274-AJ274</f>
        <v>0</v>
      </c>
      <c r="AL274" s="278" t="e">
        <f>HLOOKUP((HLOOKUP($W$1,#REF!,1,FALSE)),#REF!,#REF!,FALSE)</f>
        <v>#REF!</v>
      </c>
      <c r="AM274" s="333">
        <f>+SUMIFS('[1]SIIF 30 de Abril de 2023'!$X$4:$X$749,'[1]SIIF 30 de Abril de 2023'!$A$4:$A$749,$B274,'[1]SIIF 30 de Abril de 2023'!$B$4:$B$749,$C274,'[1]SIIF 30 de Abril de 2023'!$C$4:$C$749,$D274,'[1]SIIF 30 de Abril de 2023'!$D$4:$D$749,$E274,'[1]SIIF 30 de Abril de 2023'!$E$4:$E$749,$F274,'[1]SIIF 30 de Abril de 2023'!$F$4:$F$749,$G274,'[1]SIIF 30 de Abril de 2023'!$G$4:$G$749,$H274,'[1]SIIF 30 de Abril de 2023'!$H$4:$H$749,$I274,'[1]SIIF 30 de Abril de 2023'!$I$4:$I$749,$J274,'[1]SIIF 30 de Abril de 2023'!$J$4:$J$749,$K274,'[1]SIIF 30 de Abril de 2023'!$K$4:$K$749,$L274,'[1]SIIF 30 de Abril de 2023'!$L$4:$L$749,$M274,'[1]SIIF 30 de Abril de 2023'!$M$4:$M$749,$N274,'[1]SIIF 30 de Abril de 2023'!$N$4:$N$749,$O274)/1000000</f>
        <v>0</v>
      </c>
      <c r="AN274" s="239">
        <f t="shared" ref="AN274:AN289" si="127">+AM274/AD274</f>
        <v>0</v>
      </c>
    </row>
    <row r="275" spans="1:40" ht="99.75" customHeight="1">
      <c r="A275" s="180"/>
      <c r="B275" s="180" t="s">
        <v>175</v>
      </c>
      <c r="C275" s="180" t="s">
        <v>176</v>
      </c>
      <c r="D275" s="244" t="s">
        <v>191</v>
      </c>
      <c r="E275" s="180" t="s">
        <v>154</v>
      </c>
      <c r="F275" s="180" t="s">
        <v>142</v>
      </c>
      <c r="G275" s="180" t="s">
        <v>142</v>
      </c>
      <c r="H275" s="180" t="s">
        <v>142</v>
      </c>
      <c r="I275" s="180" t="s">
        <v>142</v>
      </c>
      <c r="J275" s="180" t="s">
        <v>142</v>
      </c>
      <c r="K275" s="180" t="s">
        <v>142</v>
      </c>
      <c r="L275" s="180" t="s">
        <v>142</v>
      </c>
      <c r="M275" s="180" t="s">
        <v>142</v>
      </c>
      <c r="N275" s="180" t="s">
        <v>142</v>
      </c>
      <c r="O275" s="180" t="s">
        <v>142</v>
      </c>
      <c r="P275" s="180"/>
      <c r="Q275" s="180"/>
      <c r="R275" s="180"/>
      <c r="S275" s="180"/>
      <c r="T275" s="265" t="s">
        <v>389</v>
      </c>
      <c r="U275" s="266" t="s">
        <v>390</v>
      </c>
      <c r="V275" s="265" t="s">
        <v>389</v>
      </c>
      <c r="W275" s="332">
        <f>+SUMIFS('[1]SIIF 30 de Abril de 2023'!$P$4:$P$749,'[1]SIIF 30 de Abril de 2023'!$A$4:$A$749,$B275,'[1]SIIF 30 de Abril de 2023'!$B$4:$B$749,$C275,'[1]SIIF 30 de Abril de 2023'!$C$4:$C$749,$D275)/1000000</f>
        <v>32000</v>
      </c>
      <c r="X275" s="332">
        <v>0</v>
      </c>
      <c r="Y275" s="332">
        <f>+SUMIFS('[1]SIIF 30 de Abril de 2023'!$R$4:$R$749,'[1]SIIF 30 de Abril de 2023'!$A$4:$A$749,$B275,'[1]SIIF 30 de Abril de 2023'!$B$4:$B$749,$C275,'[1]SIIF 30 de Abril de 2023'!$C$4:$C$749,$D275)/1000000</f>
        <v>0</v>
      </c>
      <c r="Z275" s="332"/>
      <c r="AA275" s="332">
        <f>+SUMIFS('[1]SIIF 30 de Abril de 2023'!$Q$4:$Q$749,'[1]SIIF 30 de Abril de 2023'!$A$4:$A$749,$B275,'[1]SIIF 30 de Abril de 2023'!$B$4:$B$749,$C275,'[1]SIIF 30 de Abril de 2023'!$C$4:$C$749,$D275)/1000000</f>
        <v>0</v>
      </c>
      <c r="AB275" s="332"/>
      <c r="AC275" s="332"/>
      <c r="AD275" s="332">
        <f t="shared" si="123"/>
        <v>32000</v>
      </c>
      <c r="AE275" s="332">
        <f>+SUMIFS('[1]SIIF 30 de Abril de 2023'!$T$4:$T$749,'[1]SIIF 30 de Abril de 2023'!$A$4:$A$749,$B275,'[1]SIIF 30 de Abril de 2023'!$B$4:$B$749,$C275,'[1]SIIF 30 de Abril de 2023'!$C$4:$C$749,$D275)/1000000</f>
        <v>0</v>
      </c>
      <c r="AF275" s="332">
        <f t="shared" si="124"/>
        <v>32000</v>
      </c>
      <c r="AG275" s="334">
        <f>+SUMIFS('[1]SIIF 30 de Abril de 2023'!$W$4:$W$749,'[1]SIIF 30 de Abril de 2023'!$A$4:$A$749,$B275,'[1]SIIF 30 de Abril de 2023'!$B$4:$B$749,$C275,'[1]SIIF 30 de Abril de 2023'!$C$4:$C$749,$D275,'[1]SIIF 30 de Abril de 2023'!$D$4:$D$749,$E275,'[1]SIIF 30 de Abril de 2023'!$E$4:$E$749,$F275,'[1]SIIF 30 de Abril de 2023'!$F$4:$F$749,$G275,'[1]SIIF 30 de Abril de 2023'!$G$4:$G$749,$H275,'[1]SIIF 30 de Abril de 2023'!$H$4:$H$749,$I275,'[1]SIIF 30 de Abril de 2023'!$I$4:$I$749,$J275,'[1]SIIF 30 de Abril de 2023'!$J$4:$J$749,$K275,'[1]SIIF 30 de Abril de 2023'!$K$4:$K$749,$L275,'[1]SIIF 30 de Abril de 2023'!$L$4:$L$749,$M275,'[1]SIIF 30 de Abril de 2023'!$M$4:$M$749,$N275,'[1]SIIF 30 de Abril de 2023'!$N$4:$N$749,$O275)/1000000</f>
        <v>519.04430400000001</v>
      </c>
      <c r="AH275" s="239">
        <f t="shared" si="125"/>
        <v>1.62201345E-2</v>
      </c>
      <c r="AI275" s="240"/>
      <c r="AJ275" s="238">
        <f>+SUMIFS('[1]Cierre Mes Anterior'!$W$4:$W$773,'[1]Cierre Mes Anterior'!$A$4:$A$773,$B275,'[1]Cierre Mes Anterior'!$B$4:$B$773,$C275,'[1]Cierre Mes Anterior'!$C$4:$C$773,$D275,'[1]Cierre Mes Anterior'!$D$4:$D$773,$E275,'[1]Cierre Mes Anterior'!$E$4:$E$773,$F275,'[1]Cierre Mes Anterior'!$F$4:$F$773,$G275,'[1]Cierre Mes Anterior'!$G$4:$G$773,$H275,'[1]Cierre Mes Anterior'!$H$4:$H$773,$I275,'[1]Cierre Mes Anterior'!$I$4:$I$773,$J275,'[1]Cierre Mes Anterior'!$J$4:$J$773,$K275,'[1]Cierre Mes Anterior'!$K$4:$K$773,$L275,'[1]Cierre Mes Anterior'!$L$4:$L$773,$M275,'[1]Cierre Mes Anterior'!$M$4:$M$773,$N275,'[1]Cierre Mes Anterior'!$N$4:$N$773,$O275)/1000000</f>
        <v>24064.266778560002</v>
      </c>
      <c r="AK275" s="299">
        <f t="shared" si="126"/>
        <v>-23545.222474560003</v>
      </c>
      <c r="AL275" s="278" t="e">
        <f>HLOOKUP((HLOOKUP($W$1,#REF!,1,FALSE)),#REF!,#REF!,FALSE)</f>
        <v>#REF!</v>
      </c>
      <c r="AM275" s="333">
        <f>+SUMIFS('[1]SIIF 30 de Abril de 2023'!$X$4:$X$749,'[1]SIIF 30 de Abril de 2023'!$A$4:$A$749,$B275,'[1]SIIF 30 de Abril de 2023'!$B$4:$B$749,$C275,'[1]SIIF 30 de Abril de 2023'!$C$4:$C$749,$D275,'[1]SIIF 30 de Abril de 2023'!$D$4:$D$749,$E275,'[1]SIIF 30 de Abril de 2023'!$E$4:$E$749,$F275,'[1]SIIF 30 de Abril de 2023'!$F$4:$F$749,$G275,'[1]SIIF 30 de Abril de 2023'!$G$4:$G$749,$H275,'[1]SIIF 30 de Abril de 2023'!$H$4:$H$749,$I275,'[1]SIIF 30 de Abril de 2023'!$I$4:$I$749,$J275,'[1]SIIF 30 de Abril de 2023'!$J$4:$J$749,$K275,'[1]SIIF 30 de Abril de 2023'!$K$4:$K$749,$L275,'[1]SIIF 30 de Abril de 2023'!$L$4:$L$749,$M275,'[1]SIIF 30 de Abril de 2023'!$M$4:$M$749,$N275,'[1]SIIF 30 de Abril de 2023'!$N$4:$N$749,$O275)/1000000</f>
        <v>105.21883644</v>
      </c>
      <c r="AN275" s="239">
        <f t="shared" si="127"/>
        <v>3.2880886387500001E-3</v>
      </c>
    </row>
    <row r="276" spans="1:40" ht="82.5" customHeight="1">
      <c r="A276" s="180"/>
      <c r="B276" s="180" t="s">
        <v>175</v>
      </c>
      <c r="C276" s="180" t="s">
        <v>176</v>
      </c>
      <c r="D276" s="244" t="s">
        <v>243</v>
      </c>
      <c r="E276" s="180" t="s">
        <v>154</v>
      </c>
      <c r="F276" s="180" t="s">
        <v>142</v>
      </c>
      <c r="G276" s="180" t="s">
        <v>142</v>
      </c>
      <c r="H276" s="180" t="s">
        <v>142</v>
      </c>
      <c r="I276" s="180" t="s">
        <v>142</v>
      </c>
      <c r="J276" s="180" t="s">
        <v>142</v>
      </c>
      <c r="K276" s="180" t="s">
        <v>142</v>
      </c>
      <c r="L276" s="180" t="s">
        <v>142</v>
      </c>
      <c r="M276" s="180" t="s">
        <v>142</v>
      </c>
      <c r="N276" s="180" t="s">
        <v>142</v>
      </c>
      <c r="O276" s="180" t="s">
        <v>142</v>
      </c>
      <c r="P276" s="180"/>
      <c r="Q276" s="180"/>
      <c r="R276" s="180"/>
      <c r="S276" s="180"/>
      <c r="T276" s="265" t="s">
        <v>391</v>
      </c>
      <c r="U276" s="266" t="s">
        <v>392</v>
      </c>
      <c r="V276" s="265" t="s">
        <v>391</v>
      </c>
      <c r="W276" s="332">
        <f>+SUMIFS('[1]SIIF 30 de Abril de 2023'!$P$4:$P$749,'[1]SIIF 30 de Abril de 2023'!$A$4:$A$749,$B276,'[1]SIIF 30 de Abril de 2023'!$B$4:$B$749,$C276,'[1]SIIF 30 de Abril de 2023'!$C$4:$C$749,$D276)/1000000</f>
        <v>30433.470711000002</v>
      </c>
      <c r="X276" s="332">
        <v>0</v>
      </c>
      <c r="Y276" s="332">
        <f>+SUMIFS('[1]SIIF 30 de Abril de 2023'!$R$4:$R$749,'[1]SIIF 30 de Abril de 2023'!$A$4:$A$749,$B276,'[1]SIIF 30 de Abril de 2023'!$B$4:$B$749,$C276,'[1]SIIF 30 de Abril de 2023'!$C$4:$C$749,$D276)/1000000</f>
        <v>0</v>
      </c>
      <c r="Z276" s="332"/>
      <c r="AA276" s="332">
        <f>+SUMIFS('[1]SIIF 30 de Abril de 2023'!$Q$4:$Q$749,'[1]SIIF 30 de Abril de 2023'!$A$4:$A$749,$B276,'[1]SIIF 30 de Abril de 2023'!$B$4:$B$749,$C276,'[1]SIIF 30 de Abril de 2023'!$C$4:$C$749,$D276)/1000000</f>
        <v>0</v>
      </c>
      <c r="AB276" s="332"/>
      <c r="AC276" s="332"/>
      <c r="AD276" s="332">
        <f t="shared" si="123"/>
        <v>30433.470711000002</v>
      </c>
      <c r="AE276" s="332">
        <f>+SUMIFS('[1]SIIF 30 de Abril de 2023'!$T$4:$T$749,'[1]SIIF 30 de Abril de 2023'!$A$4:$A$749,$B276,'[1]SIIF 30 de Abril de 2023'!$B$4:$B$749,$C276,'[1]SIIF 30 de Abril de 2023'!$C$4:$C$749,$D276)/1000000</f>
        <v>0</v>
      </c>
      <c r="AF276" s="332">
        <f t="shared" si="124"/>
        <v>30433.470711000002</v>
      </c>
      <c r="AG276" s="334">
        <f>+SUMIFS('[1]SIIF 30 de Abril de 2023'!$W$4:$W$749,'[1]SIIF 30 de Abril de 2023'!$A$4:$A$749,$B276,'[1]SIIF 30 de Abril de 2023'!$B$4:$B$749,$C276,'[1]SIIF 30 de Abril de 2023'!$C$4:$C$749,$D276,'[1]SIIF 30 de Abril de 2023'!$D$4:$D$749,$E276,'[1]SIIF 30 de Abril de 2023'!$E$4:$E$749,$F276,'[1]SIIF 30 de Abril de 2023'!$F$4:$F$749,$G276,'[1]SIIF 30 de Abril de 2023'!$G$4:$G$749,$H276,'[1]SIIF 30 de Abril de 2023'!$H$4:$H$749,$I276,'[1]SIIF 30 de Abril de 2023'!$I$4:$I$749,$J276,'[1]SIIF 30 de Abril de 2023'!$J$4:$J$749,$K276,'[1]SIIF 30 de Abril de 2023'!$K$4:$K$749,$L276,'[1]SIIF 30 de Abril de 2023'!$L$4:$L$749,$M276,'[1]SIIF 30 de Abril de 2023'!$M$4:$M$749,$N276,'[1]SIIF 30 de Abril de 2023'!$N$4:$N$749,$O276)/1000000</f>
        <v>3015.4409999999998</v>
      </c>
      <c r="AH276" s="239">
        <f t="shared" si="125"/>
        <v>9.9083046709821571E-2</v>
      </c>
      <c r="AI276" s="240"/>
      <c r="AJ276" s="238">
        <f>+SUMIFS('[1]Cierre Mes Anterior'!$W$4:$W$773,'[1]Cierre Mes Anterior'!$A$4:$A$773,$B276,'[1]Cierre Mes Anterior'!$B$4:$B$773,$C276,'[1]Cierre Mes Anterior'!$C$4:$C$773,$D276,'[1]Cierre Mes Anterior'!$D$4:$D$773,$E276,'[1]Cierre Mes Anterior'!$E$4:$E$773,$F276,'[1]Cierre Mes Anterior'!$F$4:$F$773,$G276,'[1]Cierre Mes Anterior'!$G$4:$G$773,$H276,'[1]Cierre Mes Anterior'!$H$4:$H$773,$I276,'[1]Cierre Mes Anterior'!$I$4:$I$773,$J276,'[1]Cierre Mes Anterior'!$J$4:$J$773,$K276,'[1]Cierre Mes Anterior'!$K$4:$K$773,$L276,'[1]Cierre Mes Anterior'!$L$4:$L$773,$M276,'[1]Cierre Mes Anterior'!$M$4:$M$773,$N276,'[1]Cierre Mes Anterior'!$N$4:$N$773,$O276)/1000000</f>
        <v>63366.263710729996</v>
      </c>
      <c r="AK276" s="299">
        <f t="shared" si="126"/>
        <v>-60350.822710729997</v>
      </c>
      <c r="AL276" s="278" t="e">
        <f>HLOOKUP((HLOOKUP($W$1,#REF!,1,FALSE)),#REF!,#REF!,FALSE)</f>
        <v>#REF!</v>
      </c>
      <c r="AM276" s="333">
        <f>+SUMIFS('[1]SIIF 30 de Abril de 2023'!$X$4:$X$749,'[1]SIIF 30 de Abril de 2023'!$A$4:$A$749,$B276,'[1]SIIF 30 de Abril de 2023'!$B$4:$B$749,$C276,'[1]SIIF 30 de Abril de 2023'!$C$4:$C$749,$D276,'[1]SIIF 30 de Abril de 2023'!$D$4:$D$749,$E276,'[1]SIIF 30 de Abril de 2023'!$E$4:$E$749,$F276,'[1]SIIF 30 de Abril de 2023'!$F$4:$F$749,$G276,'[1]SIIF 30 de Abril de 2023'!$G$4:$G$749,$H276,'[1]SIIF 30 de Abril de 2023'!$H$4:$H$749,$I276,'[1]SIIF 30 de Abril de 2023'!$I$4:$I$749,$J276,'[1]SIIF 30 de Abril de 2023'!$J$4:$J$749,$K276,'[1]SIIF 30 de Abril de 2023'!$K$4:$K$749,$L276,'[1]SIIF 30 de Abril de 2023'!$L$4:$L$749,$M276,'[1]SIIF 30 de Abril de 2023'!$M$4:$M$749,$N276,'[1]SIIF 30 de Abril de 2023'!$N$4:$N$749,$O276)/1000000</f>
        <v>1084.0023347700001</v>
      </c>
      <c r="AN276" s="239">
        <f t="shared" si="127"/>
        <v>3.5618754924925264E-2</v>
      </c>
    </row>
    <row r="277" spans="1:40" ht="123" customHeight="1">
      <c r="A277" s="180"/>
      <c r="B277" s="180" t="s">
        <v>175</v>
      </c>
      <c r="C277" s="180" t="s">
        <v>176</v>
      </c>
      <c r="D277" s="244" t="s">
        <v>249</v>
      </c>
      <c r="E277" s="180" t="s">
        <v>154</v>
      </c>
      <c r="F277" s="180" t="s">
        <v>142</v>
      </c>
      <c r="G277" s="180" t="s">
        <v>142</v>
      </c>
      <c r="H277" s="180" t="s">
        <v>142</v>
      </c>
      <c r="I277" s="180" t="s">
        <v>142</v>
      </c>
      <c r="J277" s="180" t="s">
        <v>142</v>
      </c>
      <c r="K277" s="180" t="s">
        <v>142</v>
      </c>
      <c r="L277" s="180" t="s">
        <v>142</v>
      </c>
      <c r="M277" s="180" t="s">
        <v>142</v>
      </c>
      <c r="N277" s="180" t="s">
        <v>142</v>
      </c>
      <c r="O277" s="180" t="s">
        <v>142</v>
      </c>
      <c r="P277" s="180"/>
      <c r="Q277" s="180"/>
      <c r="R277" s="180"/>
      <c r="S277" s="180"/>
      <c r="T277" s="265" t="s">
        <v>393</v>
      </c>
      <c r="U277" s="266" t="s">
        <v>394</v>
      </c>
      <c r="V277" s="265" t="s">
        <v>393</v>
      </c>
      <c r="W277" s="332">
        <f>+SUMIFS('[1]SIIF 30 de Abril de 2023'!$P$4:$P$749,'[1]SIIF 30 de Abril de 2023'!$A$4:$A$749,$B277,'[1]SIIF 30 de Abril de 2023'!$B$4:$B$749,$C277,'[1]SIIF 30 de Abril de 2023'!$C$4:$C$749,$D277)/1000000</f>
        <v>24753.037937000001</v>
      </c>
      <c r="X277" s="332">
        <v>0</v>
      </c>
      <c r="Y277" s="332">
        <f>+SUMIFS('[1]SIIF 30 de Abril de 2023'!$R$4:$R$749,'[1]SIIF 30 de Abril de 2023'!$A$4:$A$749,$B277,'[1]SIIF 30 de Abril de 2023'!$B$4:$B$749,$C277,'[1]SIIF 30 de Abril de 2023'!$C$4:$C$749,$D277)/1000000</f>
        <v>0</v>
      </c>
      <c r="Z277" s="332"/>
      <c r="AA277" s="332">
        <f>+SUMIFS('[1]SIIF 30 de Abril de 2023'!$Q$4:$Q$749,'[1]SIIF 30 de Abril de 2023'!$A$4:$A$749,$B277,'[1]SIIF 30 de Abril de 2023'!$B$4:$B$749,$C277,'[1]SIIF 30 de Abril de 2023'!$C$4:$C$749,$D277)/1000000</f>
        <v>0</v>
      </c>
      <c r="AB277" s="332"/>
      <c r="AC277" s="332"/>
      <c r="AD277" s="332">
        <f t="shared" si="123"/>
        <v>24753.037937000001</v>
      </c>
      <c r="AE277" s="332">
        <f>+SUMIFS('[1]SIIF 30 de Abril de 2023'!$T$4:$T$749,'[1]SIIF 30 de Abril de 2023'!$A$4:$A$749,$B277,'[1]SIIF 30 de Abril de 2023'!$B$4:$B$749,$C277,'[1]SIIF 30 de Abril de 2023'!$C$4:$C$749,$D277)/1000000</f>
        <v>0</v>
      </c>
      <c r="AF277" s="332">
        <f t="shared" si="124"/>
        <v>24753.037937000001</v>
      </c>
      <c r="AG277" s="334">
        <f>+SUMIFS('[1]SIIF 30 de Abril de 2023'!$W$4:$W$749,'[1]SIIF 30 de Abril de 2023'!$A$4:$A$749,$B277,'[1]SIIF 30 de Abril de 2023'!$B$4:$B$749,$C277,'[1]SIIF 30 de Abril de 2023'!$C$4:$C$749,$D277,'[1]SIIF 30 de Abril de 2023'!$D$4:$D$749,$E277,'[1]SIIF 30 de Abril de 2023'!$E$4:$E$749,$F277,'[1]SIIF 30 de Abril de 2023'!$F$4:$F$749,$G277,'[1]SIIF 30 de Abril de 2023'!$G$4:$G$749,$H277,'[1]SIIF 30 de Abril de 2023'!$H$4:$H$749,$I277,'[1]SIIF 30 de Abril de 2023'!$I$4:$I$749,$J277,'[1]SIIF 30 de Abril de 2023'!$J$4:$J$749,$K277,'[1]SIIF 30 de Abril de 2023'!$K$4:$K$749,$L277,'[1]SIIF 30 de Abril de 2023'!$L$4:$L$749,$M277,'[1]SIIF 30 de Abril de 2023'!$M$4:$M$749,$N277,'[1]SIIF 30 de Abril de 2023'!$N$4:$N$749,$O277)/1000000</f>
        <v>383.68325199999998</v>
      </c>
      <c r="AH277" s="239">
        <f t="shared" si="125"/>
        <v>1.5500451014397844E-2</v>
      </c>
      <c r="AI277" s="240"/>
      <c r="AJ277" s="238">
        <f>+SUMIFS('[1]Cierre Mes Anterior'!$W$4:$W$773,'[1]Cierre Mes Anterior'!$A$4:$A$773,$B277,'[1]Cierre Mes Anterior'!$B$4:$B$773,$C277,'[1]Cierre Mes Anterior'!$C$4:$C$773,$D277,'[1]Cierre Mes Anterior'!$D$4:$D$773,$E277,'[1]Cierre Mes Anterior'!$E$4:$E$773,$F277,'[1]Cierre Mes Anterior'!$F$4:$F$773,$G277,'[1]Cierre Mes Anterior'!$G$4:$G$773,$H277,'[1]Cierre Mes Anterior'!$H$4:$H$773,$I277,'[1]Cierre Mes Anterior'!$I$4:$I$773,$J277,'[1]Cierre Mes Anterior'!$J$4:$J$773,$K277,'[1]Cierre Mes Anterior'!$K$4:$K$773,$L277,'[1]Cierre Mes Anterior'!$L$4:$L$773,$M277,'[1]Cierre Mes Anterior'!$M$4:$M$773,$N277,'[1]Cierre Mes Anterior'!$N$4:$N$773,$O277)/1000000</f>
        <v>22706.243614109997</v>
      </c>
      <c r="AK277" s="299">
        <f t="shared" si="126"/>
        <v>-22322.560362109998</v>
      </c>
      <c r="AL277" s="278" t="e">
        <f>HLOOKUP((HLOOKUP($W$1,#REF!,1,FALSE)),#REF!,#REF!,FALSE)</f>
        <v>#REF!</v>
      </c>
      <c r="AM277" s="333">
        <f>+SUMIFS('[1]SIIF 30 de Abril de 2023'!$X$4:$X$749,'[1]SIIF 30 de Abril de 2023'!$A$4:$A$749,$B277,'[1]SIIF 30 de Abril de 2023'!$B$4:$B$749,$C277,'[1]SIIF 30 de Abril de 2023'!$C$4:$C$749,$D277,'[1]SIIF 30 de Abril de 2023'!$D$4:$D$749,$E277,'[1]SIIF 30 de Abril de 2023'!$E$4:$E$749,$F277,'[1]SIIF 30 de Abril de 2023'!$F$4:$F$749,$G277,'[1]SIIF 30 de Abril de 2023'!$G$4:$G$749,$H277,'[1]SIIF 30 de Abril de 2023'!$H$4:$H$749,$I277,'[1]SIIF 30 de Abril de 2023'!$I$4:$I$749,$J277,'[1]SIIF 30 de Abril de 2023'!$J$4:$J$749,$K277,'[1]SIIF 30 de Abril de 2023'!$K$4:$K$749,$L277,'[1]SIIF 30 de Abril de 2023'!$L$4:$L$749,$M277,'[1]SIIF 30 de Abril de 2023'!$M$4:$M$749,$N277,'[1]SIIF 30 de Abril de 2023'!$N$4:$N$749,$O277)/1000000</f>
        <v>209.51358099999999</v>
      </c>
      <c r="AN277" s="239">
        <f t="shared" si="127"/>
        <v>8.4641562596575754E-3</v>
      </c>
    </row>
    <row r="278" spans="1:40" ht="72" customHeight="1">
      <c r="A278" s="180"/>
      <c r="B278" s="180" t="s">
        <v>175</v>
      </c>
      <c r="C278" s="180" t="s">
        <v>176</v>
      </c>
      <c r="D278" s="244" t="s">
        <v>395</v>
      </c>
      <c r="E278" s="180" t="s">
        <v>154</v>
      </c>
      <c r="F278" s="180" t="s">
        <v>142</v>
      </c>
      <c r="G278" s="180" t="s">
        <v>142</v>
      </c>
      <c r="H278" s="180" t="s">
        <v>142</v>
      </c>
      <c r="I278" s="180" t="s">
        <v>142</v>
      </c>
      <c r="J278" s="180" t="s">
        <v>142</v>
      </c>
      <c r="K278" s="180" t="s">
        <v>142</v>
      </c>
      <c r="L278" s="180" t="s">
        <v>142</v>
      </c>
      <c r="M278" s="180" t="s">
        <v>142</v>
      </c>
      <c r="N278" s="180" t="s">
        <v>142</v>
      </c>
      <c r="O278" s="180" t="s">
        <v>142</v>
      </c>
      <c r="P278" s="180"/>
      <c r="Q278" s="180"/>
      <c r="R278" s="180"/>
      <c r="S278" s="180"/>
      <c r="T278" s="300" t="s">
        <v>396</v>
      </c>
      <c r="U278" s="266" t="s">
        <v>397</v>
      </c>
      <c r="V278" s="300" t="s">
        <v>396</v>
      </c>
      <c r="W278" s="332">
        <f>+SUMIFS('[1]SIIF 30 de Abril de 2023'!$P$4:$P$749,'[1]SIIF 30 de Abril de 2023'!$A$4:$A$749,$B278,'[1]SIIF 30 de Abril de 2023'!$B$4:$B$749,$C278,'[1]SIIF 30 de Abril de 2023'!$C$4:$C$749,$D278)/1000000</f>
        <v>17926.161893</v>
      </c>
      <c r="X278" s="332">
        <v>0</v>
      </c>
      <c r="Y278" s="332">
        <f>+SUMIFS('[1]SIIF 30 de Abril de 2023'!$R$4:$R$749,'[1]SIIF 30 de Abril de 2023'!$A$4:$A$749,$B278,'[1]SIIF 30 de Abril de 2023'!$B$4:$B$749,$C278,'[1]SIIF 30 de Abril de 2023'!$C$4:$C$749,$D278)/1000000</f>
        <v>0</v>
      </c>
      <c r="Z278" s="332"/>
      <c r="AA278" s="332">
        <f>+SUMIFS('[1]SIIF 30 de Abril de 2023'!$Q$4:$Q$749,'[1]SIIF 30 de Abril de 2023'!$A$4:$A$749,$B278,'[1]SIIF 30 de Abril de 2023'!$B$4:$B$749,$C278,'[1]SIIF 30 de Abril de 2023'!$C$4:$C$749,$D278)/1000000</f>
        <v>0</v>
      </c>
      <c r="AB278" s="332"/>
      <c r="AC278" s="332"/>
      <c r="AD278" s="332">
        <f t="shared" si="123"/>
        <v>17926.161893</v>
      </c>
      <c r="AE278" s="332">
        <f>+SUMIFS('[1]SIIF 30 de Abril de 2023'!$T$4:$T$749,'[1]SIIF 30 de Abril de 2023'!$A$4:$A$749,$B278,'[1]SIIF 30 de Abril de 2023'!$B$4:$B$749,$C278,'[1]SIIF 30 de Abril de 2023'!$C$4:$C$749,$D278)/1000000</f>
        <v>0</v>
      </c>
      <c r="AF278" s="332">
        <f t="shared" si="124"/>
        <v>17926.161893</v>
      </c>
      <c r="AG278" s="334">
        <f>+SUMIFS('[1]SIIF 30 de Abril de 2023'!$W$4:$W$749,'[1]SIIF 30 de Abril de 2023'!$A$4:$A$749,$B278,'[1]SIIF 30 de Abril de 2023'!$B$4:$B$749,$C278,'[1]SIIF 30 de Abril de 2023'!$C$4:$C$749,$D278,'[1]SIIF 30 de Abril de 2023'!$D$4:$D$749,$E278,'[1]SIIF 30 de Abril de 2023'!$E$4:$E$749,$F278,'[1]SIIF 30 de Abril de 2023'!$F$4:$F$749,$G278,'[1]SIIF 30 de Abril de 2023'!$G$4:$G$749,$H278,'[1]SIIF 30 de Abril de 2023'!$H$4:$H$749,$I278,'[1]SIIF 30 de Abril de 2023'!$I$4:$I$749,$J278,'[1]SIIF 30 de Abril de 2023'!$J$4:$J$749,$K278,'[1]SIIF 30 de Abril de 2023'!$K$4:$K$749,$L278,'[1]SIIF 30 de Abril de 2023'!$L$4:$L$749,$M278,'[1]SIIF 30 de Abril de 2023'!$M$4:$M$749,$N278,'[1]SIIF 30 de Abril de 2023'!$N$4:$N$749,$O278)/1000000</f>
        <v>0</v>
      </c>
      <c r="AH278" s="239">
        <f t="shared" si="125"/>
        <v>0</v>
      </c>
      <c r="AI278" s="240"/>
      <c r="AJ278" s="238">
        <f>+SUMIFS('[1]Cierre Mes Anterior'!$W$4:$W$773,'[1]Cierre Mes Anterior'!$A$4:$A$773,$B278,'[1]Cierre Mes Anterior'!$B$4:$B$773,$C278,'[1]Cierre Mes Anterior'!$C$4:$C$773,$D278,'[1]Cierre Mes Anterior'!$D$4:$D$773,$E278,'[1]Cierre Mes Anterior'!$E$4:$E$773,$F278,'[1]Cierre Mes Anterior'!$F$4:$F$773,$G278,'[1]Cierre Mes Anterior'!$G$4:$G$773,$H278,'[1]Cierre Mes Anterior'!$H$4:$H$773,$I278,'[1]Cierre Mes Anterior'!$I$4:$I$773,$J278,'[1]Cierre Mes Anterior'!$J$4:$J$773,$K278,'[1]Cierre Mes Anterior'!$K$4:$K$773,$L278,'[1]Cierre Mes Anterior'!$L$4:$L$773,$M278,'[1]Cierre Mes Anterior'!$M$4:$M$773,$N278,'[1]Cierre Mes Anterior'!$N$4:$N$773,$O278)/1000000</f>
        <v>0</v>
      </c>
      <c r="AK278" s="299">
        <f t="shared" si="126"/>
        <v>0</v>
      </c>
      <c r="AL278" s="278" t="e">
        <f>HLOOKUP((HLOOKUP($W$1,#REF!,1,FALSE)),#REF!,#REF!,FALSE)</f>
        <v>#REF!</v>
      </c>
      <c r="AM278" s="333">
        <f>+SUMIFS('[1]SIIF 30 de Abril de 2023'!$X$4:$X$749,'[1]SIIF 30 de Abril de 2023'!$A$4:$A$749,$B278,'[1]SIIF 30 de Abril de 2023'!$B$4:$B$749,$C278,'[1]SIIF 30 de Abril de 2023'!$C$4:$C$749,$D278,'[1]SIIF 30 de Abril de 2023'!$D$4:$D$749,$E278,'[1]SIIF 30 de Abril de 2023'!$E$4:$E$749,$F278,'[1]SIIF 30 de Abril de 2023'!$F$4:$F$749,$G278,'[1]SIIF 30 de Abril de 2023'!$G$4:$G$749,$H278,'[1]SIIF 30 de Abril de 2023'!$H$4:$H$749,$I278,'[1]SIIF 30 de Abril de 2023'!$I$4:$I$749,$J278,'[1]SIIF 30 de Abril de 2023'!$J$4:$J$749,$K278,'[1]SIIF 30 de Abril de 2023'!$K$4:$K$749,$L278,'[1]SIIF 30 de Abril de 2023'!$L$4:$L$749,$M278,'[1]SIIF 30 de Abril de 2023'!$M$4:$M$749,$N278,'[1]SIIF 30 de Abril de 2023'!$N$4:$N$749,$O278)/1000000</f>
        <v>0</v>
      </c>
      <c r="AN278" s="239">
        <f t="shared" si="127"/>
        <v>0</v>
      </c>
    </row>
    <row r="279" spans="1:40" ht="87" customHeight="1">
      <c r="A279" s="180"/>
      <c r="B279" s="180" t="s">
        <v>175</v>
      </c>
      <c r="C279" s="180" t="s">
        <v>176</v>
      </c>
      <c r="D279" s="244" t="s">
        <v>354</v>
      </c>
      <c r="E279" s="180" t="s">
        <v>154</v>
      </c>
      <c r="F279" s="180" t="s">
        <v>142</v>
      </c>
      <c r="G279" s="180" t="s">
        <v>142</v>
      </c>
      <c r="H279" s="180" t="s">
        <v>142</v>
      </c>
      <c r="I279" s="180" t="s">
        <v>142</v>
      </c>
      <c r="J279" s="180" t="s">
        <v>142</v>
      </c>
      <c r="K279" s="180" t="s">
        <v>142</v>
      </c>
      <c r="L279" s="180" t="s">
        <v>142</v>
      </c>
      <c r="M279" s="180" t="s">
        <v>142</v>
      </c>
      <c r="N279" s="180" t="s">
        <v>142</v>
      </c>
      <c r="O279" s="180" t="s">
        <v>142</v>
      </c>
      <c r="P279" s="180"/>
      <c r="Q279" s="180"/>
      <c r="R279" s="180"/>
      <c r="S279" s="180"/>
      <c r="T279" s="265" t="s">
        <v>398</v>
      </c>
      <c r="U279" s="266" t="s">
        <v>399</v>
      </c>
      <c r="V279" s="265" t="s">
        <v>398</v>
      </c>
      <c r="W279" s="332">
        <f>+SUMIFS('[1]SIIF 30 de Abril de 2023'!$P$4:$P$749,'[1]SIIF 30 de Abril de 2023'!$A$4:$A$749,$B279,'[1]SIIF 30 de Abril de 2023'!$B$4:$B$749,$C279,'[1]SIIF 30 de Abril de 2023'!$C$4:$C$749,$D279)/1000000</f>
        <v>8000</v>
      </c>
      <c r="X279" s="332">
        <v>0</v>
      </c>
      <c r="Y279" s="332">
        <f>+SUMIFS('[1]SIIF 30 de Abril de 2023'!$R$4:$R$749,'[1]SIIF 30 de Abril de 2023'!$A$4:$A$749,$B279,'[1]SIIF 30 de Abril de 2023'!$B$4:$B$749,$C279,'[1]SIIF 30 de Abril de 2023'!$C$4:$C$749,$D279)/1000000</f>
        <v>0</v>
      </c>
      <c r="Z279" s="332"/>
      <c r="AA279" s="332">
        <f>+SUMIFS('[1]SIIF 30 de Abril de 2023'!$Q$4:$Q$749,'[1]SIIF 30 de Abril de 2023'!$A$4:$A$749,$B279,'[1]SIIF 30 de Abril de 2023'!$B$4:$B$749,$C279,'[1]SIIF 30 de Abril de 2023'!$C$4:$C$749,$D279)/1000000</f>
        <v>0</v>
      </c>
      <c r="AB279" s="332"/>
      <c r="AC279" s="332"/>
      <c r="AD279" s="332">
        <f t="shared" si="123"/>
        <v>8000</v>
      </c>
      <c r="AE279" s="332">
        <f>+SUMIFS('[1]SIIF 30 de Abril de 2023'!$T$4:$T$749,'[1]SIIF 30 de Abril de 2023'!$A$4:$A$749,$B279,'[1]SIIF 30 de Abril de 2023'!$B$4:$B$749,$C279,'[1]SIIF 30 de Abril de 2023'!$C$4:$C$749,$D279)/1000000</f>
        <v>0</v>
      </c>
      <c r="AF279" s="332">
        <f t="shared" si="124"/>
        <v>8000</v>
      </c>
      <c r="AG279" s="334">
        <f>+SUMIFS('[1]SIIF 30 de Abril de 2023'!$W$4:$W$749,'[1]SIIF 30 de Abril de 2023'!$A$4:$A$749,$B279,'[1]SIIF 30 de Abril de 2023'!$B$4:$B$749,$C279,'[1]SIIF 30 de Abril de 2023'!$C$4:$C$749,$D279,'[1]SIIF 30 de Abril de 2023'!$D$4:$D$749,$E279,'[1]SIIF 30 de Abril de 2023'!$E$4:$E$749,$F279,'[1]SIIF 30 de Abril de 2023'!$F$4:$F$749,$G279,'[1]SIIF 30 de Abril de 2023'!$G$4:$G$749,$H279,'[1]SIIF 30 de Abril de 2023'!$H$4:$H$749,$I279,'[1]SIIF 30 de Abril de 2023'!$I$4:$I$749,$J279,'[1]SIIF 30 de Abril de 2023'!$J$4:$J$749,$K279,'[1]SIIF 30 de Abril de 2023'!$K$4:$K$749,$L279,'[1]SIIF 30 de Abril de 2023'!$L$4:$L$749,$M279,'[1]SIIF 30 de Abril de 2023'!$M$4:$M$749,$N279,'[1]SIIF 30 de Abril de 2023'!$N$4:$N$749,$O279)/1000000</f>
        <v>1202.213888</v>
      </c>
      <c r="AH279" s="239">
        <f t="shared" si="125"/>
        <v>0.15027673599999999</v>
      </c>
      <c r="AI279" s="240"/>
      <c r="AJ279" s="238">
        <f>+SUMIFS('[1]Cierre Mes Anterior'!$W$4:$W$773,'[1]Cierre Mes Anterior'!$A$4:$A$773,$B279,'[1]Cierre Mes Anterior'!$B$4:$B$773,$C279,'[1]Cierre Mes Anterior'!$C$4:$C$773,$D279,'[1]Cierre Mes Anterior'!$D$4:$D$773,$E279,'[1]Cierre Mes Anterior'!$E$4:$E$773,$F279,'[1]Cierre Mes Anterior'!$F$4:$F$773,$G279,'[1]Cierre Mes Anterior'!$G$4:$G$773,$H279,'[1]Cierre Mes Anterior'!$H$4:$H$773,$I279,'[1]Cierre Mes Anterior'!$I$4:$I$773,$J279,'[1]Cierre Mes Anterior'!$J$4:$J$773,$K279,'[1]Cierre Mes Anterior'!$K$4:$K$773,$L279,'[1]Cierre Mes Anterior'!$L$4:$L$773,$M279,'[1]Cierre Mes Anterior'!$M$4:$M$773,$N279,'[1]Cierre Mes Anterior'!$N$4:$N$773,$O279)/1000000</f>
        <v>5536.4447158900002</v>
      </c>
      <c r="AK279" s="299">
        <f t="shared" si="126"/>
        <v>-4334.23082789</v>
      </c>
      <c r="AL279" s="278" t="e">
        <f>HLOOKUP((HLOOKUP($W$1,#REF!,1,FALSE)),#REF!,#REF!,FALSE)</f>
        <v>#REF!</v>
      </c>
      <c r="AM279" s="333">
        <f>+SUMIFS('[1]SIIF 30 de Abril de 2023'!$X$4:$X$749,'[1]SIIF 30 de Abril de 2023'!$A$4:$A$749,$B279,'[1]SIIF 30 de Abril de 2023'!$B$4:$B$749,$C279,'[1]SIIF 30 de Abril de 2023'!$C$4:$C$749,$D279,'[1]SIIF 30 de Abril de 2023'!$D$4:$D$749,$E279,'[1]SIIF 30 de Abril de 2023'!$E$4:$E$749,$F279,'[1]SIIF 30 de Abril de 2023'!$F$4:$F$749,$G279,'[1]SIIF 30 de Abril de 2023'!$G$4:$G$749,$H279,'[1]SIIF 30 de Abril de 2023'!$H$4:$H$749,$I279,'[1]SIIF 30 de Abril de 2023'!$I$4:$I$749,$J279,'[1]SIIF 30 de Abril de 2023'!$J$4:$J$749,$K279,'[1]SIIF 30 de Abril de 2023'!$K$4:$K$749,$L279,'[1]SIIF 30 de Abril de 2023'!$L$4:$L$749,$M279,'[1]SIIF 30 de Abril de 2023'!$M$4:$M$749,$N279,'[1]SIIF 30 de Abril de 2023'!$N$4:$N$749,$O279)/1000000</f>
        <v>462.23448400000001</v>
      </c>
      <c r="AN279" s="239">
        <f t="shared" si="127"/>
        <v>5.77793105E-2</v>
      </c>
    </row>
    <row r="280" spans="1:40" ht="87" customHeight="1">
      <c r="A280" s="180"/>
      <c r="B280" s="180" t="s">
        <v>175</v>
      </c>
      <c r="C280" s="180" t="s">
        <v>176</v>
      </c>
      <c r="D280" s="244" t="s">
        <v>203</v>
      </c>
      <c r="E280" s="180" t="s">
        <v>154</v>
      </c>
      <c r="F280" s="180" t="s">
        <v>142</v>
      </c>
      <c r="G280" s="180" t="s">
        <v>142</v>
      </c>
      <c r="H280" s="180" t="s">
        <v>142</v>
      </c>
      <c r="I280" s="180" t="s">
        <v>142</v>
      </c>
      <c r="J280" s="180" t="s">
        <v>142</v>
      </c>
      <c r="K280" s="180" t="s">
        <v>142</v>
      </c>
      <c r="L280" s="180" t="s">
        <v>142</v>
      </c>
      <c r="M280" s="180" t="s">
        <v>142</v>
      </c>
      <c r="N280" s="180" t="s">
        <v>142</v>
      </c>
      <c r="O280" s="180" t="s">
        <v>142</v>
      </c>
      <c r="P280" s="180"/>
      <c r="Q280" s="180"/>
      <c r="R280" s="180"/>
      <c r="S280" s="180"/>
      <c r="T280" s="265" t="s">
        <v>400</v>
      </c>
      <c r="U280" s="266" t="s">
        <v>401</v>
      </c>
      <c r="V280" s="265" t="s">
        <v>400</v>
      </c>
      <c r="W280" s="332">
        <f>+SUMIFS('[1]SIIF 30 de Abril de 2023'!$P$4:$P$749,'[1]SIIF 30 de Abril de 2023'!$A$4:$A$749,$B280,'[1]SIIF 30 de Abril de 2023'!$B$4:$B$749,$C280,'[1]SIIF 30 de Abril de 2023'!$C$4:$C$749,$D280)/1000000</f>
        <v>4648.6210309999997</v>
      </c>
      <c r="X280" s="332">
        <v>0</v>
      </c>
      <c r="Y280" s="332">
        <f>+SUMIFS('[1]SIIF 30 de Abril de 2023'!$R$4:$R$749,'[1]SIIF 30 de Abril de 2023'!$A$4:$A$749,$B280,'[1]SIIF 30 de Abril de 2023'!$B$4:$B$749,$C280,'[1]SIIF 30 de Abril de 2023'!$C$4:$C$749,$D280)/1000000</f>
        <v>0</v>
      </c>
      <c r="Z280" s="332"/>
      <c r="AA280" s="332">
        <f>+SUMIFS('[1]SIIF 30 de Abril de 2023'!$Q$4:$Q$749,'[1]SIIF 30 de Abril de 2023'!$A$4:$A$749,$B280,'[1]SIIF 30 de Abril de 2023'!$B$4:$B$749,$C280,'[1]SIIF 30 de Abril de 2023'!$C$4:$C$749,$D280)/1000000</f>
        <v>0</v>
      </c>
      <c r="AB280" s="332"/>
      <c r="AC280" s="332"/>
      <c r="AD280" s="332">
        <f t="shared" si="123"/>
        <v>4648.6210309999997</v>
      </c>
      <c r="AE280" s="332">
        <f>+SUMIFS('[1]SIIF 30 de Abril de 2023'!$T$4:$T$749,'[1]SIIF 30 de Abril de 2023'!$A$4:$A$749,$B280,'[1]SIIF 30 de Abril de 2023'!$B$4:$B$749,$C280,'[1]SIIF 30 de Abril de 2023'!$C$4:$C$749,$D280)/1000000</f>
        <v>0</v>
      </c>
      <c r="AF280" s="332">
        <f t="shared" si="124"/>
        <v>4648.6210309999997</v>
      </c>
      <c r="AG280" s="334">
        <f>+SUMIFS('[1]SIIF 30 de Abril de 2023'!$W$4:$W$749,'[1]SIIF 30 de Abril de 2023'!$A$4:$A$749,$B280,'[1]SIIF 30 de Abril de 2023'!$B$4:$B$749,$C280,'[1]SIIF 30 de Abril de 2023'!$C$4:$C$749,$D280,'[1]SIIF 30 de Abril de 2023'!$D$4:$D$749,$E280,'[1]SIIF 30 de Abril de 2023'!$E$4:$E$749,$F280,'[1]SIIF 30 de Abril de 2023'!$F$4:$F$749,$G280,'[1]SIIF 30 de Abril de 2023'!$G$4:$G$749,$H280,'[1]SIIF 30 de Abril de 2023'!$H$4:$H$749,$I280,'[1]SIIF 30 de Abril de 2023'!$I$4:$I$749,$J280,'[1]SIIF 30 de Abril de 2023'!$J$4:$J$749,$K280,'[1]SIIF 30 de Abril de 2023'!$K$4:$K$749,$L280,'[1]SIIF 30 de Abril de 2023'!$L$4:$L$749,$M280,'[1]SIIF 30 de Abril de 2023'!$M$4:$M$749,$N280,'[1]SIIF 30 de Abril de 2023'!$N$4:$N$749,$O280)/1000000</f>
        <v>3104.6467809999999</v>
      </c>
      <c r="AH280" s="239">
        <f t="shared" si="125"/>
        <v>0.66786403113874315</v>
      </c>
      <c r="AI280" s="240"/>
      <c r="AJ280" s="238">
        <f>+SUMIFS('[1]Cierre Mes Anterior'!$W$4:$W$773,'[1]Cierre Mes Anterior'!$A$4:$A$773,$B280,'[1]Cierre Mes Anterior'!$B$4:$B$773,$C280,'[1]Cierre Mes Anterior'!$C$4:$C$773,$D280,'[1]Cierre Mes Anterior'!$D$4:$D$773,$E280,'[1]Cierre Mes Anterior'!$E$4:$E$773,$F280,'[1]Cierre Mes Anterior'!$F$4:$F$773,$G280,'[1]Cierre Mes Anterior'!$G$4:$G$773,$H280,'[1]Cierre Mes Anterior'!$H$4:$H$773,$I280,'[1]Cierre Mes Anterior'!$I$4:$I$773,$J280,'[1]Cierre Mes Anterior'!$J$4:$J$773,$K280,'[1]Cierre Mes Anterior'!$K$4:$K$773,$L280,'[1]Cierre Mes Anterior'!$L$4:$L$773,$M280,'[1]Cierre Mes Anterior'!$M$4:$M$773,$N280,'[1]Cierre Mes Anterior'!$N$4:$N$773,$O280)/1000000</f>
        <v>7954.9840894300005</v>
      </c>
      <c r="AK280" s="299">
        <f t="shared" si="126"/>
        <v>-4850.3373084300001</v>
      </c>
      <c r="AL280" s="278" t="e">
        <f>HLOOKUP((HLOOKUP($W$1,#REF!,1,FALSE)),#REF!,#REF!,FALSE)</f>
        <v>#REF!</v>
      </c>
      <c r="AM280" s="333">
        <f>+SUMIFS('[1]SIIF 30 de Abril de 2023'!$X$4:$X$749,'[1]SIIF 30 de Abril de 2023'!$A$4:$A$749,$B280,'[1]SIIF 30 de Abril de 2023'!$B$4:$B$749,$C280,'[1]SIIF 30 de Abril de 2023'!$C$4:$C$749,$D280,'[1]SIIF 30 de Abril de 2023'!$D$4:$D$749,$E280,'[1]SIIF 30 de Abril de 2023'!$E$4:$E$749,$F280,'[1]SIIF 30 de Abril de 2023'!$F$4:$F$749,$G280,'[1]SIIF 30 de Abril de 2023'!$G$4:$G$749,$H280,'[1]SIIF 30 de Abril de 2023'!$H$4:$H$749,$I280,'[1]SIIF 30 de Abril de 2023'!$I$4:$I$749,$J280,'[1]SIIF 30 de Abril de 2023'!$J$4:$J$749,$K280,'[1]SIIF 30 de Abril de 2023'!$K$4:$K$749,$L280,'[1]SIIF 30 de Abril de 2023'!$L$4:$L$749,$M280,'[1]SIIF 30 de Abril de 2023'!$M$4:$M$749,$N280,'[1]SIIF 30 de Abril de 2023'!$N$4:$N$749,$O280)/1000000</f>
        <v>1113.068683</v>
      </c>
      <c r="AN280" s="239">
        <f t="shared" si="127"/>
        <v>0.23944061595413801</v>
      </c>
    </row>
    <row r="281" spans="1:40" ht="72.75" customHeight="1">
      <c r="A281" s="180"/>
      <c r="B281" s="180" t="s">
        <v>175</v>
      </c>
      <c r="C281" s="180" t="s">
        <v>176</v>
      </c>
      <c r="D281" s="244" t="s">
        <v>402</v>
      </c>
      <c r="E281" s="180" t="s">
        <v>154</v>
      </c>
      <c r="F281" s="180" t="s">
        <v>142</v>
      </c>
      <c r="G281" s="180" t="s">
        <v>142</v>
      </c>
      <c r="H281" s="180" t="s">
        <v>142</v>
      </c>
      <c r="I281" s="180" t="s">
        <v>142</v>
      </c>
      <c r="J281" s="180" t="s">
        <v>142</v>
      </c>
      <c r="K281" s="180" t="s">
        <v>142</v>
      </c>
      <c r="L281" s="180" t="s">
        <v>142</v>
      </c>
      <c r="M281" s="180" t="s">
        <v>142</v>
      </c>
      <c r="N281" s="180" t="s">
        <v>142</v>
      </c>
      <c r="O281" s="180" t="s">
        <v>142</v>
      </c>
      <c r="P281" s="180"/>
      <c r="Q281" s="180"/>
      <c r="R281" s="180"/>
      <c r="S281" s="180"/>
      <c r="T281" s="265" t="s">
        <v>403</v>
      </c>
      <c r="U281" s="266" t="s">
        <v>404</v>
      </c>
      <c r="V281" s="265" t="s">
        <v>403</v>
      </c>
      <c r="W281" s="332">
        <f>+SUMIFS('[1]SIIF 30 de Abril de 2023'!$P$4:$P$749,'[1]SIIF 30 de Abril de 2023'!$A$4:$A$749,$B281,'[1]SIIF 30 de Abril de 2023'!$B$4:$B$749,$C281,'[1]SIIF 30 de Abril de 2023'!$C$4:$C$749,$D281)/1000000</f>
        <v>3340</v>
      </c>
      <c r="X281" s="332">
        <v>0</v>
      </c>
      <c r="Y281" s="332">
        <f>+SUMIFS('[1]SIIF 30 de Abril de 2023'!$R$4:$R$749,'[1]SIIF 30 de Abril de 2023'!$A$4:$A$749,$B281,'[1]SIIF 30 de Abril de 2023'!$B$4:$B$749,$C281,'[1]SIIF 30 de Abril de 2023'!$C$4:$C$749,$D281)/1000000</f>
        <v>0</v>
      </c>
      <c r="Z281" s="332"/>
      <c r="AA281" s="332">
        <f>+SUMIFS('[1]SIIF 30 de Abril de 2023'!$Q$4:$Q$749,'[1]SIIF 30 de Abril de 2023'!$A$4:$A$749,$B281,'[1]SIIF 30 de Abril de 2023'!$B$4:$B$749,$C281,'[1]SIIF 30 de Abril de 2023'!$C$4:$C$749,$D281)/1000000</f>
        <v>0</v>
      </c>
      <c r="AB281" s="332"/>
      <c r="AC281" s="332"/>
      <c r="AD281" s="332">
        <f t="shared" si="123"/>
        <v>3340</v>
      </c>
      <c r="AE281" s="332">
        <f>+SUMIFS('[1]SIIF 30 de Abril de 2023'!$T$4:$T$749,'[1]SIIF 30 de Abril de 2023'!$A$4:$A$749,$B281,'[1]SIIF 30 de Abril de 2023'!$B$4:$B$749,$C281,'[1]SIIF 30 de Abril de 2023'!$C$4:$C$749,$D281)/1000000</f>
        <v>0</v>
      </c>
      <c r="AF281" s="332">
        <f t="shared" si="124"/>
        <v>3340</v>
      </c>
      <c r="AG281" s="334">
        <f>+SUMIFS('[1]SIIF 30 de Abril de 2023'!$W$4:$W$749,'[1]SIIF 30 de Abril de 2023'!$A$4:$A$749,$B281,'[1]SIIF 30 de Abril de 2023'!$B$4:$B$749,$C281,'[1]SIIF 30 de Abril de 2023'!$C$4:$C$749,$D281,'[1]SIIF 30 de Abril de 2023'!$D$4:$D$749,$E281,'[1]SIIF 30 de Abril de 2023'!$E$4:$E$749,$F281,'[1]SIIF 30 de Abril de 2023'!$F$4:$F$749,$G281,'[1]SIIF 30 de Abril de 2023'!$G$4:$G$749,$H281,'[1]SIIF 30 de Abril de 2023'!$H$4:$H$749,$I281,'[1]SIIF 30 de Abril de 2023'!$I$4:$I$749,$J281,'[1]SIIF 30 de Abril de 2023'!$J$4:$J$749,$K281,'[1]SIIF 30 de Abril de 2023'!$K$4:$K$749,$L281,'[1]SIIF 30 de Abril de 2023'!$L$4:$L$749,$M281,'[1]SIIF 30 de Abril de 2023'!$M$4:$M$749,$N281,'[1]SIIF 30 de Abril de 2023'!$N$4:$N$749,$O281)/1000000</f>
        <v>0</v>
      </c>
      <c r="AH281" s="239">
        <f t="shared" si="125"/>
        <v>0</v>
      </c>
      <c r="AI281" s="240"/>
      <c r="AJ281" s="238">
        <f>+SUMIFS('[1]Cierre Mes Anterior'!$W$4:$W$773,'[1]Cierre Mes Anterior'!$A$4:$A$773,$B281,'[1]Cierre Mes Anterior'!$B$4:$B$773,$C281,'[1]Cierre Mes Anterior'!$C$4:$C$773,$D281,'[1]Cierre Mes Anterior'!$D$4:$D$773,$E281,'[1]Cierre Mes Anterior'!$E$4:$E$773,$F281,'[1]Cierre Mes Anterior'!$F$4:$F$773,$G281,'[1]Cierre Mes Anterior'!$G$4:$G$773,$H281,'[1]Cierre Mes Anterior'!$H$4:$H$773,$I281,'[1]Cierre Mes Anterior'!$I$4:$I$773,$J281,'[1]Cierre Mes Anterior'!$J$4:$J$773,$K281,'[1]Cierre Mes Anterior'!$K$4:$K$773,$L281,'[1]Cierre Mes Anterior'!$L$4:$L$773,$M281,'[1]Cierre Mes Anterior'!$M$4:$M$773,$N281,'[1]Cierre Mes Anterior'!$N$4:$N$773,$O281)/1000000</f>
        <v>11230.791297959999</v>
      </c>
      <c r="AK281" s="299">
        <f t="shared" si="126"/>
        <v>-11230.791297959999</v>
      </c>
      <c r="AL281" s="278" t="e">
        <f>HLOOKUP((HLOOKUP($W$1,#REF!,1,FALSE)),#REF!,#REF!,FALSE)</f>
        <v>#REF!</v>
      </c>
      <c r="AM281" s="333">
        <f>+SUMIFS('[1]SIIF 30 de Abril de 2023'!$X$4:$X$749,'[1]SIIF 30 de Abril de 2023'!$A$4:$A$749,$B281,'[1]SIIF 30 de Abril de 2023'!$B$4:$B$749,$C281,'[1]SIIF 30 de Abril de 2023'!$C$4:$C$749,$D281,'[1]SIIF 30 de Abril de 2023'!$D$4:$D$749,$E281,'[1]SIIF 30 de Abril de 2023'!$E$4:$E$749,$F281,'[1]SIIF 30 de Abril de 2023'!$F$4:$F$749,$G281,'[1]SIIF 30 de Abril de 2023'!$G$4:$G$749,$H281,'[1]SIIF 30 de Abril de 2023'!$H$4:$H$749,$I281,'[1]SIIF 30 de Abril de 2023'!$I$4:$I$749,$J281,'[1]SIIF 30 de Abril de 2023'!$J$4:$J$749,$K281,'[1]SIIF 30 de Abril de 2023'!$K$4:$K$749,$L281,'[1]SIIF 30 de Abril de 2023'!$L$4:$L$749,$M281,'[1]SIIF 30 de Abril de 2023'!$M$4:$M$749,$N281,'[1]SIIF 30 de Abril de 2023'!$N$4:$N$749,$O281)/1000000</f>
        <v>0</v>
      </c>
      <c r="AN281" s="239">
        <f t="shared" si="127"/>
        <v>0</v>
      </c>
    </row>
    <row r="282" spans="1:40" ht="75" customHeight="1">
      <c r="A282" s="180"/>
      <c r="B282" s="180" t="s">
        <v>175</v>
      </c>
      <c r="C282" s="180" t="s">
        <v>176</v>
      </c>
      <c r="D282" s="244" t="s">
        <v>345</v>
      </c>
      <c r="E282" s="180" t="s">
        <v>154</v>
      </c>
      <c r="F282" s="180" t="s">
        <v>142</v>
      </c>
      <c r="G282" s="180" t="s">
        <v>142</v>
      </c>
      <c r="H282" s="180" t="s">
        <v>142</v>
      </c>
      <c r="I282" s="180" t="s">
        <v>142</v>
      </c>
      <c r="J282" s="180" t="s">
        <v>142</v>
      </c>
      <c r="K282" s="180" t="s">
        <v>142</v>
      </c>
      <c r="L282" s="180" t="s">
        <v>142</v>
      </c>
      <c r="M282" s="180" t="s">
        <v>142</v>
      </c>
      <c r="N282" s="180" t="s">
        <v>142</v>
      </c>
      <c r="O282" s="180" t="s">
        <v>142</v>
      </c>
      <c r="P282" s="180"/>
      <c r="Q282" s="180"/>
      <c r="R282" s="180"/>
      <c r="S282" s="180"/>
      <c r="T282" s="265" t="s">
        <v>405</v>
      </c>
      <c r="U282" s="266" t="s">
        <v>406</v>
      </c>
      <c r="V282" s="265" t="s">
        <v>405</v>
      </c>
      <c r="W282" s="332">
        <f>+SUMIFS('[1]SIIF 30 de Abril de 2023'!$P$4:$P$749,'[1]SIIF 30 de Abril de 2023'!$A$4:$A$749,$B282,'[1]SIIF 30 de Abril de 2023'!$B$4:$B$749,$C282,'[1]SIIF 30 de Abril de 2023'!$C$4:$C$749,$D282)/1000000</f>
        <v>3000</v>
      </c>
      <c r="X282" s="332">
        <v>0</v>
      </c>
      <c r="Y282" s="332">
        <f>+SUMIFS('[1]SIIF 30 de Abril de 2023'!$R$4:$R$749,'[1]SIIF 30 de Abril de 2023'!$A$4:$A$749,$B282,'[1]SIIF 30 de Abril de 2023'!$B$4:$B$749,$C282,'[1]SIIF 30 de Abril de 2023'!$C$4:$C$749,$D282)/1000000</f>
        <v>0</v>
      </c>
      <c r="Z282" s="332"/>
      <c r="AA282" s="332">
        <f>+SUMIFS('[1]SIIF 30 de Abril de 2023'!$Q$4:$Q$749,'[1]SIIF 30 de Abril de 2023'!$A$4:$A$749,$B282,'[1]SIIF 30 de Abril de 2023'!$B$4:$B$749,$C282,'[1]SIIF 30 de Abril de 2023'!$C$4:$C$749,$D282)/1000000</f>
        <v>0</v>
      </c>
      <c r="AB282" s="332"/>
      <c r="AC282" s="332"/>
      <c r="AD282" s="332">
        <f t="shared" si="123"/>
        <v>3000</v>
      </c>
      <c r="AE282" s="332">
        <f>+SUMIFS('[1]SIIF 30 de Abril de 2023'!$T$4:$T$749,'[1]SIIF 30 de Abril de 2023'!$A$4:$A$749,$B282,'[1]SIIF 30 de Abril de 2023'!$B$4:$B$749,$C282,'[1]SIIF 30 de Abril de 2023'!$C$4:$C$749,$D282)/1000000</f>
        <v>0</v>
      </c>
      <c r="AF282" s="332">
        <f t="shared" si="124"/>
        <v>3000</v>
      </c>
      <c r="AG282" s="334">
        <f>+SUMIFS('[1]SIIF 30 de Abril de 2023'!$W$4:$W$749,'[1]SIIF 30 de Abril de 2023'!$A$4:$A$749,$B282,'[1]SIIF 30 de Abril de 2023'!$B$4:$B$749,$C282,'[1]SIIF 30 de Abril de 2023'!$C$4:$C$749,$D282,'[1]SIIF 30 de Abril de 2023'!$D$4:$D$749,$E282,'[1]SIIF 30 de Abril de 2023'!$E$4:$E$749,$F282,'[1]SIIF 30 de Abril de 2023'!$F$4:$F$749,$G282,'[1]SIIF 30 de Abril de 2023'!$G$4:$G$749,$H282,'[1]SIIF 30 de Abril de 2023'!$H$4:$H$749,$I282,'[1]SIIF 30 de Abril de 2023'!$I$4:$I$749,$J282,'[1]SIIF 30 de Abril de 2023'!$J$4:$J$749,$K282,'[1]SIIF 30 de Abril de 2023'!$K$4:$K$749,$L282,'[1]SIIF 30 de Abril de 2023'!$L$4:$L$749,$M282,'[1]SIIF 30 de Abril de 2023'!$M$4:$M$749,$N282,'[1]SIIF 30 de Abril de 2023'!$N$4:$N$749,$O282)/1000000</f>
        <v>0</v>
      </c>
      <c r="AH282" s="239">
        <f t="shared" si="125"/>
        <v>0</v>
      </c>
      <c r="AI282" s="240"/>
      <c r="AJ282" s="238">
        <f>+SUMIFS('[1]Cierre Mes Anterior'!$W$4:$W$773,'[1]Cierre Mes Anterior'!$A$4:$A$773,$B282,'[1]Cierre Mes Anterior'!$B$4:$B$773,$C282,'[1]Cierre Mes Anterior'!$C$4:$C$773,$D282,'[1]Cierre Mes Anterior'!$D$4:$D$773,$E282,'[1]Cierre Mes Anterior'!$E$4:$E$773,$F282,'[1]Cierre Mes Anterior'!$F$4:$F$773,$G282,'[1]Cierre Mes Anterior'!$G$4:$G$773,$H282,'[1]Cierre Mes Anterior'!$H$4:$H$773,$I282,'[1]Cierre Mes Anterior'!$I$4:$I$773,$J282,'[1]Cierre Mes Anterior'!$J$4:$J$773,$K282,'[1]Cierre Mes Anterior'!$K$4:$K$773,$L282,'[1]Cierre Mes Anterior'!$L$4:$L$773,$M282,'[1]Cierre Mes Anterior'!$M$4:$M$773,$N282,'[1]Cierre Mes Anterior'!$N$4:$N$773,$O282)/1000000</f>
        <v>1246.169721</v>
      </c>
      <c r="AK282" s="299">
        <f t="shared" si="126"/>
        <v>-1246.169721</v>
      </c>
      <c r="AL282" s="221" t="e">
        <f>HLOOKUP((HLOOKUP($W$1,#REF!,1,FALSE)),#REF!,#REF!,FALSE)</f>
        <v>#REF!</v>
      </c>
      <c r="AM282" s="333">
        <f>+SUMIFS('[1]SIIF 30 de Abril de 2023'!$X$4:$X$749,'[1]SIIF 30 de Abril de 2023'!$A$4:$A$749,$B282,'[1]SIIF 30 de Abril de 2023'!$B$4:$B$749,$C282,'[1]SIIF 30 de Abril de 2023'!$C$4:$C$749,$D282,'[1]SIIF 30 de Abril de 2023'!$D$4:$D$749,$E282,'[1]SIIF 30 de Abril de 2023'!$E$4:$E$749,$F282,'[1]SIIF 30 de Abril de 2023'!$F$4:$F$749,$G282,'[1]SIIF 30 de Abril de 2023'!$G$4:$G$749,$H282,'[1]SIIF 30 de Abril de 2023'!$H$4:$H$749,$I282,'[1]SIIF 30 de Abril de 2023'!$I$4:$I$749,$J282,'[1]SIIF 30 de Abril de 2023'!$J$4:$J$749,$K282,'[1]SIIF 30 de Abril de 2023'!$K$4:$K$749,$L282,'[1]SIIF 30 de Abril de 2023'!$L$4:$L$749,$M282,'[1]SIIF 30 de Abril de 2023'!$M$4:$M$749,$N282,'[1]SIIF 30 de Abril de 2023'!$N$4:$N$749,$O282)/1000000</f>
        <v>0</v>
      </c>
      <c r="AN282" s="239">
        <f t="shared" si="127"/>
        <v>0</v>
      </c>
    </row>
    <row r="283" spans="1:40" ht="72.75" customHeight="1">
      <c r="A283" s="180"/>
      <c r="B283" s="180" t="s">
        <v>175</v>
      </c>
      <c r="C283" s="180" t="s">
        <v>176</v>
      </c>
      <c r="D283" s="244" t="s">
        <v>322</v>
      </c>
      <c r="E283" s="180" t="s">
        <v>154</v>
      </c>
      <c r="F283" s="180" t="s">
        <v>142</v>
      </c>
      <c r="G283" s="180" t="s">
        <v>142</v>
      </c>
      <c r="H283" s="180" t="s">
        <v>142</v>
      </c>
      <c r="I283" s="180" t="s">
        <v>142</v>
      </c>
      <c r="J283" s="180" t="s">
        <v>142</v>
      </c>
      <c r="K283" s="180" t="s">
        <v>142</v>
      </c>
      <c r="L283" s="180" t="s">
        <v>142</v>
      </c>
      <c r="M283" s="180" t="s">
        <v>142</v>
      </c>
      <c r="N283" s="180" t="s">
        <v>142</v>
      </c>
      <c r="O283" s="180" t="s">
        <v>142</v>
      </c>
      <c r="P283" s="180"/>
      <c r="Q283" s="180"/>
      <c r="R283" s="180"/>
      <c r="S283" s="180"/>
      <c r="T283" s="265" t="s">
        <v>407</v>
      </c>
      <c r="U283" s="266" t="s">
        <v>408</v>
      </c>
      <c r="V283" s="265" t="s">
        <v>407</v>
      </c>
      <c r="W283" s="332">
        <f>+SUMIFS('[1]SIIF 30 de Abril de 2023'!$P$4:$P$749,'[1]SIIF 30 de Abril de 2023'!$A$4:$A$749,$B283,'[1]SIIF 30 de Abril de 2023'!$B$4:$B$749,$C283,'[1]SIIF 30 de Abril de 2023'!$C$4:$C$749,$D283)/1000000</f>
        <v>2340</v>
      </c>
      <c r="X283" s="332">
        <v>0</v>
      </c>
      <c r="Y283" s="332">
        <f>+SUMIFS('[1]SIIF 30 de Abril de 2023'!$R$4:$R$749,'[1]SIIF 30 de Abril de 2023'!$A$4:$A$749,$B283,'[1]SIIF 30 de Abril de 2023'!$B$4:$B$749,$C283,'[1]SIIF 30 de Abril de 2023'!$C$4:$C$749,$D283)/1000000</f>
        <v>0</v>
      </c>
      <c r="Z283" s="332"/>
      <c r="AA283" s="332">
        <f>+SUMIFS('[1]SIIF 30 de Abril de 2023'!$Q$4:$Q$749,'[1]SIIF 30 de Abril de 2023'!$A$4:$A$749,$B283,'[1]SIIF 30 de Abril de 2023'!$B$4:$B$749,$C283,'[1]SIIF 30 de Abril de 2023'!$C$4:$C$749,$D283)/1000000</f>
        <v>0</v>
      </c>
      <c r="AB283" s="332"/>
      <c r="AC283" s="332"/>
      <c r="AD283" s="332">
        <f t="shared" si="123"/>
        <v>2340</v>
      </c>
      <c r="AE283" s="332">
        <f>+SUMIFS('[1]SIIF 30 de Abril de 2023'!$T$4:$T$749,'[1]SIIF 30 de Abril de 2023'!$A$4:$A$749,$B283,'[1]SIIF 30 de Abril de 2023'!$B$4:$B$749,$C283,'[1]SIIF 30 de Abril de 2023'!$C$4:$C$749,$D283)/1000000</f>
        <v>0</v>
      </c>
      <c r="AF283" s="332">
        <f t="shared" si="124"/>
        <v>2340</v>
      </c>
      <c r="AG283" s="334">
        <f>+SUMIFS('[1]SIIF 30 de Abril de 2023'!$W$4:$W$749,'[1]SIIF 30 de Abril de 2023'!$A$4:$A$749,$B283,'[1]SIIF 30 de Abril de 2023'!$B$4:$B$749,$C283,'[1]SIIF 30 de Abril de 2023'!$C$4:$C$749,$D283,'[1]SIIF 30 de Abril de 2023'!$D$4:$D$749,$E283,'[1]SIIF 30 de Abril de 2023'!$E$4:$E$749,$F283,'[1]SIIF 30 de Abril de 2023'!$F$4:$F$749,$G283,'[1]SIIF 30 de Abril de 2023'!$G$4:$G$749,$H283,'[1]SIIF 30 de Abril de 2023'!$H$4:$H$749,$I283,'[1]SIIF 30 de Abril de 2023'!$I$4:$I$749,$J283,'[1]SIIF 30 de Abril de 2023'!$J$4:$J$749,$K283,'[1]SIIF 30 de Abril de 2023'!$K$4:$K$749,$L283,'[1]SIIF 30 de Abril de 2023'!$L$4:$L$749,$M283,'[1]SIIF 30 de Abril de 2023'!$M$4:$M$749,$N283,'[1]SIIF 30 de Abril de 2023'!$N$4:$N$749,$O283)/1000000</f>
        <v>17.600000000000001</v>
      </c>
      <c r="AH283" s="239">
        <f t="shared" si="125"/>
        <v>7.5213675213675222E-3</v>
      </c>
      <c r="AI283" s="240"/>
      <c r="AJ283" s="238">
        <f>+SUMIFS('[1]Cierre Mes Anterior'!$W$4:$W$773,'[1]Cierre Mes Anterior'!$A$4:$A$773,$B283,'[1]Cierre Mes Anterior'!$B$4:$B$773,$C283,'[1]Cierre Mes Anterior'!$C$4:$C$773,$D283,'[1]Cierre Mes Anterior'!$D$4:$D$773,$E283,'[1]Cierre Mes Anterior'!$E$4:$E$773,$F283,'[1]Cierre Mes Anterior'!$F$4:$F$773,$G283,'[1]Cierre Mes Anterior'!$G$4:$G$773,$H283,'[1]Cierre Mes Anterior'!$H$4:$H$773,$I283,'[1]Cierre Mes Anterior'!$I$4:$I$773,$J283,'[1]Cierre Mes Anterior'!$J$4:$J$773,$K283,'[1]Cierre Mes Anterior'!$K$4:$K$773,$L283,'[1]Cierre Mes Anterior'!$L$4:$L$773,$M283,'[1]Cierre Mes Anterior'!$M$4:$M$773,$N283,'[1]Cierre Mes Anterior'!$N$4:$N$773,$O283)/1000000</f>
        <v>1245.9708720000001</v>
      </c>
      <c r="AK283" s="299">
        <f t="shared" si="126"/>
        <v>-1228.3708720000002</v>
      </c>
      <c r="AL283" s="278" t="e">
        <f>HLOOKUP((HLOOKUP($W$1,#REF!,1,FALSE)),#REF!,#REF!,FALSE)</f>
        <v>#REF!</v>
      </c>
      <c r="AM283" s="333">
        <f>+SUMIFS('[1]SIIF 30 de Abril de 2023'!$X$4:$X$749,'[1]SIIF 30 de Abril de 2023'!$A$4:$A$749,$B283,'[1]SIIF 30 de Abril de 2023'!$B$4:$B$749,$C283,'[1]SIIF 30 de Abril de 2023'!$C$4:$C$749,$D283,'[1]SIIF 30 de Abril de 2023'!$D$4:$D$749,$E283,'[1]SIIF 30 de Abril de 2023'!$E$4:$E$749,$F283,'[1]SIIF 30 de Abril de 2023'!$F$4:$F$749,$G283,'[1]SIIF 30 de Abril de 2023'!$G$4:$G$749,$H283,'[1]SIIF 30 de Abril de 2023'!$H$4:$H$749,$I283,'[1]SIIF 30 de Abril de 2023'!$I$4:$I$749,$J283,'[1]SIIF 30 de Abril de 2023'!$J$4:$J$749,$K283,'[1]SIIF 30 de Abril de 2023'!$K$4:$K$749,$L283,'[1]SIIF 30 de Abril de 2023'!$L$4:$L$749,$M283,'[1]SIIF 30 de Abril de 2023'!$M$4:$M$749,$N283,'[1]SIIF 30 de Abril de 2023'!$N$4:$N$749,$O283)/1000000</f>
        <v>3.6</v>
      </c>
      <c r="AN283" s="239">
        <f t="shared" si="127"/>
        <v>1.5384615384615385E-3</v>
      </c>
    </row>
    <row r="284" spans="1:40" ht="72" customHeight="1">
      <c r="A284" s="180"/>
      <c r="B284" s="180" t="s">
        <v>175</v>
      </c>
      <c r="C284" s="180" t="s">
        <v>176</v>
      </c>
      <c r="D284" s="244" t="s">
        <v>357</v>
      </c>
      <c r="E284" s="180" t="s">
        <v>154</v>
      </c>
      <c r="F284" s="180" t="s">
        <v>142</v>
      </c>
      <c r="G284" s="180" t="s">
        <v>142</v>
      </c>
      <c r="H284" s="180" t="s">
        <v>142</v>
      </c>
      <c r="I284" s="180" t="s">
        <v>142</v>
      </c>
      <c r="J284" s="180" t="s">
        <v>142</v>
      </c>
      <c r="K284" s="180" t="s">
        <v>142</v>
      </c>
      <c r="L284" s="180" t="s">
        <v>142</v>
      </c>
      <c r="M284" s="180" t="s">
        <v>142</v>
      </c>
      <c r="N284" s="180" t="s">
        <v>142</v>
      </c>
      <c r="O284" s="180" t="s">
        <v>142</v>
      </c>
      <c r="P284" s="180"/>
      <c r="Q284" s="180"/>
      <c r="R284" s="180"/>
      <c r="S284" s="180"/>
      <c r="T284" s="300" t="s">
        <v>409</v>
      </c>
      <c r="U284" s="425" t="s">
        <v>410</v>
      </c>
      <c r="V284" s="300" t="s">
        <v>409</v>
      </c>
      <c r="W284" s="332">
        <f>+SUMIFS('[1]SIIF 30 de Abril de 2023'!$P$4:$P$749,'[1]SIIF 30 de Abril de 2023'!$A$4:$A$749,$B284,'[1]SIIF 30 de Abril de 2023'!$B$4:$B$749,$C284,'[1]SIIF 30 de Abril de 2023'!$C$4:$C$749,$D284)/1000000</f>
        <v>1510</v>
      </c>
      <c r="X284" s="332">
        <v>0</v>
      </c>
      <c r="Y284" s="332">
        <f>+SUMIFS('[1]SIIF 30 de Abril de 2023'!$R$4:$R$749,'[1]SIIF 30 de Abril de 2023'!$A$4:$A$749,$B284,'[1]SIIF 30 de Abril de 2023'!$B$4:$B$749,$C284,'[1]SIIF 30 de Abril de 2023'!$C$4:$C$749,$D284)/1000000</f>
        <v>0</v>
      </c>
      <c r="Z284" s="332"/>
      <c r="AA284" s="332">
        <f>+SUMIFS('[1]SIIF 30 de Abril de 2023'!$Q$4:$Q$749,'[1]SIIF 30 de Abril de 2023'!$A$4:$A$749,$B284,'[1]SIIF 30 de Abril de 2023'!$B$4:$B$749,$C284,'[1]SIIF 30 de Abril de 2023'!$C$4:$C$749,$D284)/1000000</f>
        <v>0</v>
      </c>
      <c r="AB284" s="332"/>
      <c r="AC284" s="332"/>
      <c r="AD284" s="332">
        <f t="shared" si="123"/>
        <v>1510</v>
      </c>
      <c r="AE284" s="332">
        <f>+SUMIFS('[1]SIIF 30 de Abril de 2023'!$T$4:$T$749,'[1]SIIF 30 de Abril de 2023'!$A$4:$A$749,$B284,'[1]SIIF 30 de Abril de 2023'!$B$4:$B$749,$C284,'[1]SIIF 30 de Abril de 2023'!$C$4:$C$749,$D284)/1000000</f>
        <v>0</v>
      </c>
      <c r="AF284" s="332">
        <f t="shared" si="124"/>
        <v>1510</v>
      </c>
      <c r="AG284" s="334">
        <f>+SUMIFS('[1]SIIF 30 de Abril de 2023'!$W$4:$W$749,'[1]SIIF 30 de Abril de 2023'!$A$4:$A$749,$B284,'[1]SIIF 30 de Abril de 2023'!$B$4:$B$749,$C284,'[1]SIIF 30 de Abril de 2023'!$C$4:$C$749,$D284,'[1]SIIF 30 de Abril de 2023'!$D$4:$D$749,$E284,'[1]SIIF 30 de Abril de 2023'!$E$4:$E$749,$F284,'[1]SIIF 30 de Abril de 2023'!$F$4:$F$749,$G284,'[1]SIIF 30 de Abril de 2023'!$G$4:$G$749,$H284,'[1]SIIF 30 de Abril de 2023'!$H$4:$H$749,$I284,'[1]SIIF 30 de Abril de 2023'!$I$4:$I$749,$J284,'[1]SIIF 30 de Abril de 2023'!$J$4:$J$749,$K284,'[1]SIIF 30 de Abril de 2023'!$K$4:$K$749,$L284,'[1]SIIF 30 de Abril de 2023'!$L$4:$L$749,$M284,'[1]SIIF 30 de Abril de 2023'!$M$4:$M$749,$N284,'[1]SIIF 30 de Abril de 2023'!$N$4:$N$749,$O284)/1000000</f>
        <v>509.375</v>
      </c>
      <c r="AH284" s="239">
        <f t="shared" si="125"/>
        <v>0.33733443708609273</v>
      </c>
      <c r="AI284" s="240"/>
      <c r="AJ284" s="238">
        <f>+SUMIFS('[1]Cierre Mes Anterior'!$W$4:$W$773,'[1]Cierre Mes Anterior'!$A$4:$A$773,$B284,'[1]Cierre Mes Anterior'!$B$4:$B$773,$C284,'[1]Cierre Mes Anterior'!$C$4:$C$773,$D284,'[1]Cierre Mes Anterior'!$D$4:$D$773,$E284,'[1]Cierre Mes Anterior'!$E$4:$E$773,$F284,'[1]Cierre Mes Anterior'!$F$4:$F$773,$G284,'[1]Cierre Mes Anterior'!$G$4:$G$773,$H284,'[1]Cierre Mes Anterior'!$H$4:$H$773,$I284,'[1]Cierre Mes Anterior'!$I$4:$I$773,$J284,'[1]Cierre Mes Anterior'!$J$4:$J$773,$K284,'[1]Cierre Mes Anterior'!$K$4:$K$773,$L284,'[1]Cierre Mes Anterior'!$L$4:$L$773,$M284,'[1]Cierre Mes Anterior'!$M$4:$M$773,$N284,'[1]Cierre Mes Anterior'!$N$4:$N$773,$O284)/1000000</f>
        <v>1096.6160651199998</v>
      </c>
      <c r="AK284" s="299">
        <f t="shared" si="126"/>
        <v>-587.2410651199998</v>
      </c>
      <c r="AL284" s="278" t="e">
        <f>HLOOKUP((HLOOKUP($W$1,#REF!,1,FALSE)),#REF!,#REF!,FALSE)</f>
        <v>#REF!</v>
      </c>
      <c r="AM284" s="333">
        <f>+SUMIFS('[1]SIIF 30 de Abril de 2023'!$X$4:$X$749,'[1]SIIF 30 de Abril de 2023'!$A$4:$A$749,$B284,'[1]SIIF 30 de Abril de 2023'!$B$4:$B$749,$C284,'[1]SIIF 30 de Abril de 2023'!$C$4:$C$749,$D284,'[1]SIIF 30 de Abril de 2023'!$D$4:$D$749,$E284,'[1]SIIF 30 de Abril de 2023'!$E$4:$E$749,$F284,'[1]SIIF 30 de Abril de 2023'!$F$4:$F$749,$G284,'[1]SIIF 30 de Abril de 2023'!$G$4:$G$749,$H284,'[1]SIIF 30 de Abril de 2023'!$H$4:$H$749,$I284,'[1]SIIF 30 de Abril de 2023'!$I$4:$I$749,$J284,'[1]SIIF 30 de Abril de 2023'!$J$4:$J$749,$K284,'[1]SIIF 30 de Abril de 2023'!$K$4:$K$749,$L284,'[1]SIIF 30 de Abril de 2023'!$L$4:$L$749,$M284,'[1]SIIF 30 de Abril de 2023'!$M$4:$M$749,$N284,'[1]SIIF 30 de Abril de 2023'!$N$4:$N$749,$O284)/1000000</f>
        <v>183.5</v>
      </c>
      <c r="AN284" s="239">
        <f t="shared" si="127"/>
        <v>0.12152317880794702</v>
      </c>
    </row>
    <row r="285" spans="1:40" ht="75" customHeight="1">
      <c r="A285" s="180"/>
      <c r="B285" s="180" t="s">
        <v>175</v>
      </c>
      <c r="C285" s="180" t="s">
        <v>176</v>
      </c>
      <c r="D285" s="244" t="s">
        <v>411</v>
      </c>
      <c r="E285" s="180" t="s">
        <v>154</v>
      </c>
      <c r="F285" s="180" t="s">
        <v>142</v>
      </c>
      <c r="G285" s="180" t="s">
        <v>142</v>
      </c>
      <c r="H285" s="180" t="s">
        <v>142</v>
      </c>
      <c r="I285" s="180" t="s">
        <v>142</v>
      </c>
      <c r="J285" s="180" t="s">
        <v>142</v>
      </c>
      <c r="K285" s="180" t="s">
        <v>142</v>
      </c>
      <c r="L285" s="180" t="s">
        <v>142</v>
      </c>
      <c r="M285" s="180" t="s">
        <v>142</v>
      </c>
      <c r="N285" s="180" t="s">
        <v>142</v>
      </c>
      <c r="O285" s="180" t="s">
        <v>142</v>
      </c>
      <c r="P285" s="180"/>
      <c r="Q285" s="180"/>
      <c r="R285" s="180"/>
      <c r="S285" s="180"/>
      <c r="T285" s="265" t="s">
        <v>412</v>
      </c>
      <c r="U285" s="425" t="s">
        <v>413</v>
      </c>
      <c r="V285" s="265" t="s">
        <v>412</v>
      </c>
      <c r="W285" s="332">
        <f>+SUMIFS('[1]SIIF 30 de Abril de 2023'!$P$4:$P$749,'[1]SIIF 30 de Abril de 2023'!$A$4:$A$749,$B285,'[1]SIIF 30 de Abril de 2023'!$B$4:$B$749,$C285,'[1]SIIF 30 de Abril de 2023'!$C$4:$C$749,$D285)/1000000</f>
        <v>1000</v>
      </c>
      <c r="X285" s="332">
        <v>0</v>
      </c>
      <c r="Y285" s="332">
        <f>+SUMIFS('[1]SIIF 30 de Abril de 2023'!$R$4:$R$749,'[1]SIIF 30 de Abril de 2023'!$A$4:$A$749,$B285,'[1]SIIF 30 de Abril de 2023'!$B$4:$B$749,$C285,'[1]SIIF 30 de Abril de 2023'!$C$4:$C$749,$D285)/1000000</f>
        <v>0</v>
      </c>
      <c r="Z285" s="332"/>
      <c r="AA285" s="332">
        <f>+SUMIFS('[1]SIIF 30 de Abril de 2023'!$Q$4:$Q$749,'[1]SIIF 30 de Abril de 2023'!$A$4:$A$749,$B285,'[1]SIIF 30 de Abril de 2023'!$B$4:$B$749,$C285,'[1]SIIF 30 de Abril de 2023'!$C$4:$C$749,$D285)/1000000</f>
        <v>0</v>
      </c>
      <c r="AB285" s="332"/>
      <c r="AC285" s="332"/>
      <c r="AD285" s="332">
        <f t="shared" si="123"/>
        <v>1000</v>
      </c>
      <c r="AE285" s="332">
        <f>+SUMIFS('[1]SIIF 30 de Abril de 2023'!$T$4:$T$749,'[1]SIIF 30 de Abril de 2023'!$A$4:$A$749,$B285,'[1]SIIF 30 de Abril de 2023'!$B$4:$B$749,$C285,'[1]SIIF 30 de Abril de 2023'!$C$4:$C$749,$D285)/1000000</f>
        <v>0</v>
      </c>
      <c r="AF285" s="332">
        <f t="shared" si="124"/>
        <v>1000</v>
      </c>
      <c r="AG285" s="334">
        <f>+SUMIFS('[1]SIIF 30 de Abril de 2023'!$W$4:$W$749,'[1]SIIF 30 de Abril de 2023'!$A$4:$A$749,$B285,'[1]SIIF 30 de Abril de 2023'!$B$4:$B$749,$C285,'[1]SIIF 30 de Abril de 2023'!$C$4:$C$749,$D285,'[1]SIIF 30 de Abril de 2023'!$D$4:$D$749,$E285,'[1]SIIF 30 de Abril de 2023'!$E$4:$E$749,$F285,'[1]SIIF 30 de Abril de 2023'!$F$4:$F$749,$G285,'[1]SIIF 30 de Abril de 2023'!$G$4:$G$749,$H285,'[1]SIIF 30 de Abril de 2023'!$H$4:$H$749,$I285,'[1]SIIF 30 de Abril de 2023'!$I$4:$I$749,$J285,'[1]SIIF 30 de Abril de 2023'!$J$4:$J$749,$K285,'[1]SIIF 30 de Abril de 2023'!$K$4:$K$749,$L285,'[1]SIIF 30 de Abril de 2023'!$L$4:$L$749,$M285,'[1]SIIF 30 de Abril de 2023'!$M$4:$M$749,$N285,'[1]SIIF 30 de Abril de 2023'!$N$4:$N$749,$O285)/1000000</f>
        <v>0</v>
      </c>
      <c r="AH285" s="239">
        <f t="shared" si="125"/>
        <v>0</v>
      </c>
      <c r="AI285" s="240"/>
      <c r="AJ285" s="238">
        <f>+SUMIFS('[1]Cierre Mes Anterior'!$W$4:$W$773,'[1]Cierre Mes Anterior'!$A$4:$A$773,$B285,'[1]Cierre Mes Anterior'!$B$4:$B$773,$C285,'[1]Cierre Mes Anterior'!$C$4:$C$773,$D285,'[1]Cierre Mes Anterior'!$D$4:$D$773,$E285,'[1]Cierre Mes Anterior'!$E$4:$E$773,$F285,'[1]Cierre Mes Anterior'!$F$4:$F$773,$G285,'[1]Cierre Mes Anterior'!$G$4:$G$773,$H285,'[1]Cierre Mes Anterior'!$H$4:$H$773,$I285,'[1]Cierre Mes Anterior'!$I$4:$I$773,$J285,'[1]Cierre Mes Anterior'!$J$4:$J$773,$K285,'[1]Cierre Mes Anterior'!$K$4:$K$773,$L285,'[1]Cierre Mes Anterior'!$L$4:$L$773,$M285,'[1]Cierre Mes Anterior'!$M$4:$M$773,$N285,'[1]Cierre Mes Anterior'!$N$4:$N$773,$O285)/1000000</f>
        <v>0</v>
      </c>
      <c r="AK285" s="299">
        <f t="shared" si="126"/>
        <v>0</v>
      </c>
      <c r="AL285" s="278" t="e">
        <f>HLOOKUP((HLOOKUP($W$1,#REF!,1,FALSE)),#REF!,#REF!,FALSE)</f>
        <v>#REF!</v>
      </c>
      <c r="AM285" s="333">
        <f>+SUMIFS('[1]SIIF 30 de Abril de 2023'!$X$4:$X$749,'[1]SIIF 30 de Abril de 2023'!$A$4:$A$749,$B285,'[1]SIIF 30 de Abril de 2023'!$B$4:$B$749,$C285,'[1]SIIF 30 de Abril de 2023'!$C$4:$C$749,$D285,'[1]SIIF 30 de Abril de 2023'!$D$4:$D$749,$E285,'[1]SIIF 30 de Abril de 2023'!$E$4:$E$749,$F285,'[1]SIIF 30 de Abril de 2023'!$F$4:$F$749,$G285,'[1]SIIF 30 de Abril de 2023'!$G$4:$G$749,$H285,'[1]SIIF 30 de Abril de 2023'!$H$4:$H$749,$I285,'[1]SIIF 30 de Abril de 2023'!$I$4:$I$749,$J285,'[1]SIIF 30 de Abril de 2023'!$J$4:$J$749,$K285,'[1]SIIF 30 de Abril de 2023'!$K$4:$K$749,$L285,'[1]SIIF 30 de Abril de 2023'!$L$4:$L$749,$M285,'[1]SIIF 30 de Abril de 2023'!$M$4:$M$749,$N285,'[1]SIIF 30 de Abril de 2023'!$N$4:$N$749,$O285)/1000000</f>
        <v>0</v>
      </c>
      <c r="AN285" s="239">
        <f t="shared" si="127"/>
        <v>0</v>
      </c>
    </row>
    <row r="286" spans="1:40" ht="75" customHeight="1">
      <c r="A286" s="180"/>
      <c r="B286" s="180" t="s">
        <v>175</v>
      </c>
      <c r="C286" s="180" t="s">
        <v>176</v>
      </c>
      <c r="D286" s="244" t="s">
        <v>414</v>
      </c>
      <c r="E286" s="180" t="s">
        <v>154</v>
      </c>
      <c r="F286" s="180" t="s">
        <v>142</v>
      </c>
      <c r="G286" s="180" t="s">
        <v>142</v>
      </c>
      <c r="H286" s="180" t="s">
        <v>142</v>
      </c>
      <c r="I286" s="180" t="s">
        <v>142</v>
      </c>
      <c r="J286" s="180" t="s">
        <v>142</v>
      </c>
      <c r="K286" s="180" t="s">
        <v>142</v>
      </c>
      <c r="L286" s="180" t="s">
        <v>142</v>
      </c>
      <c r="M286" s="180" t="s">
        <v>142</v>
      </c>
      <c r="N286" s="180" t="s">
        <v>142</v>
      </c>
      <c r="O286" s="180" t="s">
        <v>142</v>
      </c>
      <c r="P286" s="180"/>
      <c r="Q286" s="180"/>
      <c r="R286" s="180"/>
      <c r="S286" s="180"/>
      <c r="T286" s="265" t="s">
        <v>415</v>
      </c>
      <c r="U286" s="266" t="s">
        <v>416</v>
      </c>
      <c r="V286" s="265" t="s">
        <v>415</v>
      </c>
      <c r="W286" s="332">
        <f>+SUMIFS('[1]SIIF 30 de Abril de 2023'!$P$4:$P$749,'[1]SIIF 30 de Abril de 2023'!$A$4:$A$749,$B286,'[1]SIIF 30 de Abril de 2023'!$B$4:$B$749,$C286,'[1]SIIF 30 de Abril de 2023'!$C$4:$C$749,$D286)/1000000</f>
        <v>610</v>
      </c>
      <c r="X286" s="332">
        <v>0</v>
      </c>
      <c r="Y286" s="332">
        <f>+SUMIFS('[1]SIIF 30 de Abril de 2023'!$R$4:$R$749,'[1]SIIF 30 de Abril de 2023'!$A$4:$A$749,$B286,'[1]SIIF 30 de Abril de 2023'!$B$4:$B$749,$C286,'[1]SIIF 30 de Abril de 2023'!$C$4:$C$749,$D286)/1000000</f>
        <v>0</v>
      </c>
      <c r="Z286" s="332"/>
      <c r="AA286" s="332">
        <f>+SUMIFS('[1]SIIF 30 de Abril de 2023'!$Q$4:$Q$749,'[1]SIIF 30 de Abril de 2023'!$A$4:$A$749,$B286,'[1]SIIF 30 de Abril de 2023'!$B$4:$B$749,$C286,'[1]SIIF 30 de Abril de 2023'!$C$4:$C$749,$D286)/1000000</f>
        <v>0</v>
      </c>
      <c r="AB286" s="332"/>
      <c r="AC286" s="332"/>
      <c r="AD286" s="332">
        <f t="shared" si="123"/>
        <v>610</v>
      </c>
      <c r="AE286" s="332">
        <f>+SUMIFS('[1]SIIF 30 de Abril de 2023'!$T$4:$T$749,'[1]SIIF 30 de Abril de 2023'!$A$4:$A$749,$B286,'[1]SIIF 30 de Abril de 2023'!$B$4:$B$749,$C286,'[1]SIIF 30 de Abril de 2023'!$C$4:$C$749,$D286)/1000000</f>
        <v>0</v>
      </c>
      <c r="AF286" s="332">
        <f t="shared" si="124"/>
        <v>610</v>
      </c>
      <c r="AG286" s="334">
        <f>+SUMIFS('[1]SIIF 30 de Abril de 2023'!$W$4:$W$749,'[1]SIIF 30 de Abril de 2023'!$A$4:$A$749,$B286,'[1]SIIF 30 de Abril de 2023'!$B$4:$B$749,$C286,'[1]SIIF 30 de Abril de 2023'!$C$4:$C$749,$D286,'[1]SIIF 30 de Abril de 2023'!$D$4:$D$749,$E286,'[1]SIIF 30 de Abril de 2023'!$E$4:$E$749,$F286,'[1]SIIF 30 de Abril de 2023'!$F$4:$F$749,$G286,'[1]SIIF 30 de Abril de 2023'!$G$4:$G$749,$H286,'[1]SIIF 30 de Abril de 2023'!$H$4:$H$749,$I286,'[1]SIIF 30 de Abril de 2023'!$I$4:$I$749,$J286,'[1]SIIF 30 de Abril de 2023'!$J$4:$J$749,$K286,'[1]SIIF 30 de Abril de 2023'!$K$4:$K$749,$L286,'[1]SIIF 30 de Abril de 2023'!$L$4:$L$749,$M286,'[1]SIIF 30 de Abril de 2023'!$M$4:$M$749,$N286,'[1]SIIF 30 de Abril de 2023'!$N$4:$N$749,$O286)/1000000</f>
        <v>0</v>
      </c>
      <c r="AH286" s="239">
        <f t="shared" si="125"/>
        <v>0</v>
      </c>
      <c r="AI286" s="240"/>
      <c r="AJ286" s="238">
        <f>+SUMIFS('[1]Cierre Mes Anterior'!$W$4:$W$773,'[1]Cierre Mes Anterior'!$A$4:$A$773,$B286,'[1]Cierre Mes Anterior'!$B$4:$B$773,$C286,'[1]Cierre Mes Anterior'!$C$4:$C$773,$D286,'[1]Cierre Mes Anterior'!$D$4:$D$773,$E286,'[1]Cierre Mes Anterior'!$E$4:$E$773,$F286,'[1]Cierre Mes Anterior'!$F$4:$F$773,$G286,'[1]Cierre Mes Anterior'!$G$4:$G$773,$H286,'[1]Cierre Mes Anterior'!$H$4:$H$773,$I286,'[1]Cierre Mes Anterior'!$I$4:$I$773,$J286,'[1]Cierre Mes Anterior'!$J$4:$J$773,$K286,'[1]Cierre Mes Anterior'!$K$4:$K$773,$L286,'[1]Cierre Mes Anterior'!$L$4:$L$773,$M286,'[1]Cierre Mes Anterior'!$M$4:$M$773,$N286,'[1]Cierre Mes Anterior'!$N$4:$N$773,$O286)/1000000</f>
        <v>73.167299999999997</v>
      </c>
      <c r="AK286" s="299">
        <f t="shared" si="126"/>
        <v>-73.167299999999997</v>
      </c>
      <c r="AL286" s="278" t="e">
        <f>HLOOKUP((HLOOKUP($W$1,#REF!,1,FALSE)),#REF!,#REF!,FALSE)</f>
        <v>#REF!</v>
      </c>
      <c r="AM286" s="333">
        <f>+SUMIFS('[1]SIIF 30 de Abril de 2023'!$X$4:$X$749,'[1]SIIF 30 de Abril de 2023'!$A$4:$A$749,$B286,'[1]SIIF 30 de Abril de 2023'!$B$4:$B$749,$C286,'[1]SIIF 30 de Abril de 2023'!$C$4:$C$749,$D286,'[1]SIIF 30 de Abril de 2023'!$D$4:$D$749,$E286,'[1]SIIF 30 de Abril de 2023'!$E$4:$E$749,$F286,'[1]SIIF 30 de Abril de 2023'!$F$4:$F$749,$G286,'[1]SIIF 30 de Abril de 2023'!$G$4:$G$749,$H286,'[1]SIIF 30 de Abril de 2023'!$H$4:$H$749,$I286,'[1]SIIF 30 de Abril de 2023'!$I$4:$I$749,$J286,'[1]SIIF 30 de Abril de 2023'!$J$4:$J$749,$K286,'[1]SIIF 30 de Abril de 2023'!$K$4:$K$749,$L286,'[1]SIIF 30 de Abril de 2023'!$L$4:$L$749,$M286,'[1]SIIF 30 de Abril de 2023'!$M$4:$M$749,$N286,'[1]SIIF 30 de Abril de 2023'!$N$4:$N$749,$O286)/1000000</f>
        <v>0</v>
      </c>
      <c r="AN286" s="239">
        <f t="shared" si="127"/>
        <v>0</v>
      </c>
    </row>
    <row r="287" spans="1:40" ht="72" customHeight="1">
      <c r="A287" s="180"/>
      <c r="B287" s="180" t="s">
        <v>175</v>
      </c>
      <c r="C287" s="180" t="s">
        <v>176</v>
      </c>
      <c r="D287" s="244" t="s">
        <v>417</v>
      </c>
      <c r="E287" s="180" t="s">
        <v>154</v>
      </c>
      <c r="F287" s="180" t="s">
        <v>142</v>
      </c>
      <c r="G287" s="180" t="s">
        <v>142</v>
      </c>
      <c r="H287" s="180" t="s">
        <v>142</v>
      </c>
      <c r="I287" s="180" t="s">
        <v>142</v>
      </c>
      <c r="J287" s="180" t="s">
        <v>142</v>
      </c>
      <c r="K287" s="180" t="s">
        <v>142</v>
      </c>
      <c r="L287" s="180" t="s">
        <v>142</v>
      </c>
      <c r="M287" s="180" t="s">
        <v>142</v>
      </c>
      <c r="N287" s="180" t="s">
        <v>142</v>
      </c>
      <c r="O287" s="180" t="s">
        <v>142</v>
      </c>
      <c r="P287" s="180"/>
      <c r="Q287" s="180"/>
      <c r="R287" s="180"/>
      <c r="S287" s="180"/>
      <c r="T287" s="300" t="s">
        <v>418</v>
      </c>
      <c r="U287" s="425" t="s">
        <v>419</v>
      </c>
      <c r="V287" s="300" t="s">
        <v>418</v>
      </c>
      <c r="W287" s="332">
        <f>+SUMIFS('[1]SIIF 30 de Abril de 2023'!$P$4:$P$749,'[1]SIIF 30 de Abril de 2023'!$A$4:$A$749,$B287,'[1]SIIF 30 de Abril de 2023'!$B$4:$B$749,$C287,'[1]SIIF 30 de Abril de 2023'!$C$4:$C$749,$D287)/1000000</f>
        <v>568.88829799999996</v>
      </c>
      <c r="X287" s="332">
        <v>0</v>
      </c>
      <c r="Y287" s="332">
        <f>+SUMIFS('[1]SIIF 30 de Abril de 2023'!$R$4:$R$749,'[1]SIIF 30 de Abril de 2023'!$A$4:$A$749,$B287,'[1]SIIF 30 de Abril de 2023'!$B$4:$B$749,$C287,'[1]SIIF 30 de Abril de 2023'!$C$4:$C$749,$D287)/1000000</f>
        <v>0</v>
      </c>
      <c r="Z287" s="332"/>
      <c r="AA287" s="332">
        <f>+SUMIFS('[1]SIIF 30 de Abril de 2023'!$Q$4:$Q$749,'[1]SIIF 30 de Abril de 2023'!$A$4:$A$749,$B287,'[1]SIIF 30 de Abril de 2023'!$B$4:$B$749,$C287,'[1]SIIF 30 de Abril de 2023'!$C$4:$C$749,$D287)/1000000</f>
        <v>0</v>
      </c>
      <c r="AB287" s="332"/>
      <c r="AC287" s="332"/>
      <c r="AD287" s="332">
        <f t="shared" si="123"/>
        <v>568.88829799999996</v>
      </c>
      <c r="AE287" s="332">
        <f>+SUMIFS('[1]SIIF 30 de Abril de 2023'!$T$4:$T$749,'[1]SIIF 30 de Abril de 2023'!$A$4:$A$749,$B287,'[1]SIIF 30 de Abril de 2023'!$B$4:$B$749,$C287,'[1]SIIF 30 de Abril de 2023'!$C$4:$C$749,$D287)/1000000</f>
        <v>0</v>
      </c>
      <c r="AF287" s="332">
        <f t="shared" si="124"/>
        <v>568.88829799999996</v>
      </c>
      <c r="AG287" s="334">
        <f>+SUMIFS('[1]SIIF 30 de Abril de 2023'!$W$4:$W$749,'[1]SIIF 30 de Abril de 2023'!$A$4:$A$749,$B287,'[1]SIIF 30 de Abril de 2023'!$B$4:$B$749,$C287,'[1]SIIF 30 de Abril de 2023'!$C$4:$C$749,$D287,'[1]SIIF 30 de Abril de 2023'!$D$4:$D$749,$E287,'[1]SIIF 30 de Abril de 2023'!$E$4:$E$749,$F287,'[1]SIIF 30 de Abril de 2023'!$F$4:$F$749,$G287,'[1]SIIF 30 de Abril de 2023'!$G$4:$G$749,$H287,'[1]SIIF 30 de Abril de 2023'!$H$4:$H$749,$I287,'[1]SIIF 30 de Abril de 2023'!$I$4:$I$749,$J287,'[1]SIIF 30 de Abril de 2023'!$J$4:$J$749,$K287,'[1]SIIF 30 de Abril de 2023'!$K$4:$K$749,$L287,'[1]SIIF 30 de Abril de 2023'!$L$4:$L$749,$M287,'[1]SIIF 30 de Abril de 2023'!$M$4:$M$749,$N287,'[1]SIIF 30 de Abril de 2023'!$N$4:$N$749,$O287)/1000000</f>
        <v>12.2509</v>
      </c>
      <c r="AH287" s="239">
        <f t="shared" si="125"/>
        <v>2.1534807523848908E-2</v>
      </c>
      <c r="AI287" s="240"/>
      <c r="AJ287" s="238">
        <f>+SUMIFS('[1]Cierre Mes Anterior'!$W$4:$W$773,'[1]Cierre Mes Anterior'!$A$4:$A$773,$B287,'[1]Cierre Mes Anterior'!$B$4:$B$773,$C287,'[1]Cierre Mes Anterior'!$C$4:$C$773,$D287,'[1]Cierre Mes Anterior'!$D$4:$D$773,$E287,'[1]Cierre Mes Anterior'!$E$4:$E$773,$F287,'[1]Cierre Mes Anterior'!$F$4:$F$773,$G287,'[1]Cierre Mes Anterior'!$G$4:$G$773,$H287,'[1]Cierre Mes Anterior'!$H$4:$H$773,$I287,'[1]Cierre Mes Anterior'!$I$4:$I$773,$J287,'[1]Cierre Mes Anterior'!$J$4:$J$773,$K287,'[1]Cierre Mes Anterior'!$K$4:$K$773,$L287,'[1]Cierre Mes Anterior'!$L$4:$L$773,$M287,'[1]Cierre Mes Anterior'!$M$4:$M$773,$N287,'[1]Cierre Mes Anterior'!$N$4:$N$773,$O287)/1000000</f>
        <v>105.54</v>
      </c>
      <c r="AK287" s="299">
        <f t="shared" si="126"/>
        <v>-93.289100000000005</v>
      </c>
      <c r="AL287" s="278" t="e">
        <f>HLOOKUP((HLOOKUP($W$1,#REF!,1,FALSE)),#REF!,#REF!,FALSE)</f>
        <v>#REF!</v>
      </c>
      <c r="AM287" s="333">
        <f>+SUMIFS('[1]SIIF 30 de Abril de 2023'!$X$4:$X$749,'[1]SIIF 30 de Abril de 2023'!$A$4:$A$749,$B287,'[1]SIIF 30 de Abril de 2023'!$B$4:$B$749,$C287,'[1]SIIF 30 de Abril de 2023'!$C$4:$C$749,$D287,'[1]SIIF 30 de Abril de 2023'!$D$4:$D$749,$E287,'[1]SIIF 30 de Abril de 2023'!$E$4:$E$749,$F287,'[1]SIIF 30 de Abril de 2023'!$F$4:$F$749,$G287,'[1]SIIF 30 de Abril de 2023'!$G$4:$G$749,$H287,'[1]SIIF 30 de Abril de 2023'!$H$4:$H$749,$I287,'[1]SIIF 30 de Abril de 2023'!$I$4:$I$749,$J287,'[1]SIIF 30 de Abril de 2023'!$J$4:$J$749,$K287,'[1]SIIF 30 de Abril de 2023'!$K$4:$K$749,$L287,'[1]SIIF 30 de Abril de 2023'!$L$4:$L$749,$M287,'[1]SIIF 30 de Abril de 2023'!$M$4:$M$749,$N287,'[1]SIIF 30 de Abril de 2023'!$N$4:$N$749,$O287)/1000000</f>
        <v>12.2509</v>
      </c>
      <c r="AN287" s="239">
        <f t="shared" si="127"/>
        <v>2.1534807523848908E-2</v>
      </c>
    </row>
    <row r="288" spans="1:40" ht="72" customHeight="1">
      <c r="A288" s="180"/>
      <c r="B288" s="180" t="s">
        <v>175</v>
      </c>
      <c r="C288" s="180" t="s">
        <v>176</v>
      </c>
      <c r="D288" s="244" t="s">
        <v>420</v>
      </c>
      <c r="E288" s="180" t="s">
        <v>154</v>
      </c>
      <c r="F288" s="180" t="s">
        <v>142</v>
      </c>
      <c r="G288" s="180" t="s">
        <v>142</v>
      </c>
      <c r="H288" s="180" t="s">
        <v>142</v>
      </c>
      <c r="I288" s="180" t="s">
        <v>142</v>
      </c>
      <c r="J288" s="180" t="s">
        <v>142</v>
      </c>
      <c r="K288" s="180" t="s">
        <v>142</v>
      </c>
      <c r="L288" s="180" t="s">
        <v>142</v>
      </c>
      <c r="M288" s="180" t="s">
        <v>142</v>
      </c>
      <c r="N288" s="180" t="s">
        <v>142</v>
      </c>
      <c r="O288" s="180" t="s">
        <v>142</v>
      </c>
      <c r="P288" s="180"/>
      <c r="Q288" s="180"/>
      <c r="R288" s="180"/>
      <c r="S288" s="180"/>
      <c r="T288" s="300" t="s">
        <v>421</v>
      </c>
      <c r="U288" s="425" t="s">
        <v>422</v>
      </c>
      <c r="V288" s="300" t="s">
        <v>421</v>
      </c>
      <c r="W288" s="332">
        <f>+SUMIFS('[1]SIIF 30 de Abril de 2023'!$P$4:$P$749,'[1]SIIF 30 de Abril de 2023'!$A$4:$A$749,$B288,'[1]SIIF 30 de Abril de 2023'!$B$4:$B$749,$C288,'[1]SIIF 30 de Abril de 2023'!$C$4:$C$749,$D288)/1000000</f>
        <v>507.94980900000002</v>
      </c>
      <c r="X288" s="332">
        <v>0</v>
      </c>
      <c r="Y288" s="332">
        <f>+SUMIFS('[1]SIIF 30 de Abril de 2023'!$R$4:$R$749,'[1]SIIF 30 de Abril de 2023'!$A$4:$A$749,$B288,'[1]SIIF 30 de Abril de 2023'!$B$4:$B$749,$C288,'[1]SIIF 30 de Abril de 2023'!$C$4:$C$749,$D288)/1000000</f>
        <v>0</v>
      </c>
      <c r="Z288" s="332"/>
      <c r="AA288" s="332">
        <f>+SUMIFS('[1]SIIF 30 de Abril de 2023'!$Q$4:$Q$749,'[1]SIIF 30 de Abril de 2023'!$A$4:$A$749,$B288,'[1]SIIF 30 de Abril de 2023'!$B$4:$B$749,$C288,'[1]SIIF 30 de Abril de 2023'!$C$4:$C$749,$D288)/1000000</f>
        <v>0</v>
      </c>
      <c r="AB288" s="332"/>
      <c r="AC288" s="332"/>
      <c r="AD288" s="332">
        <f t="shared" si="123"/>
        <v>507.94980900000002</v>
      </c>
      <c r="AE288" s="332">
        <f>+SUMIFS('[1]SIIF 30 de Abril de 2023'!$T$4:$T$749,'[1]SIIF 30 de Abril de 2023'!$A$4:$A$749,$B288,'[1]SIIF 30 de Abril de 2023'!$B$4:$B$749,$C288,'[1]SIIF 30 de Abril de 2023'!$C$4:$C$749,$D288)/1000000</f>
        <v>0</v>
      </c>
      <c r="AF288" s="332">
        <f t="shared" si="124"/>
        <v>507.94980900000002</v>
      </c>
      <c r="AG288" s="334">
        <f>+SUMIFS('[1]SIIF 30 de Abril de 2023'!$W$4:$W$749,'[1]SIIF 30 de Abril de 2023'!$A$4:$A$749,$B288,'[1]SIIF 30 de Abril de 2023'!$B$4:$B$749,$C288,'[1]SIIF 30 de Abril de 2023'!$C$4:$C$749,$D288,'[1]SIIF 30 de Abril de 2023'!$D$4:$D$749,$E288,'[1]SIIF 30 de Abril de 2023'!$E$4:$E$749,$F288,'[1]SIIF 30 de Abril de 2023'!$F$4:$F$749,$G288,'[1]SIIF 30 de Abril de 2023'!$G$4:$G$749,$H288,'[1]SIIF 30 de Abril de 2023'!$H$4:$H$749,$I288,'[1]SIIF 30 de Abril de 2023'!$I$4:$I$749,$J288,'[1]SIIF 30 de Abril de 2023'!$J$4:$J$749,$K288,'[1]SIIF 30 de Abril de 2023'!$K$4:$K$749,$L288,'[1]SIIF 30 de Abril de 2023'!$L$4:$L$749,$M288,'[1]SIIF 30 de Abril de 2023'!$M$4:$M$749,$N288,'[1]SIIF 30 de Abril de 2023'!$N$4:$N$749,$O288)/1000000</f>
        <v>430.61700000000002</v>
      </c>
      <c r="AH288" s="239">
        <f t="shared" si="125"/>
        <v>0.84775501903968631</v>
      </c>
      <c r="AI288" s="240"/>
      <c r="AJ288" s="238">
        <f>+SUMIFS('[1]Cierre Mes Anterior'!$W$4:$W$773,'[1]Cierre Mes Anterior'!$A$4:$A$773,$B288,'[1]Cierre Mes Anterior'!$B$4:$B$773,$C288,'[1]Cierre Mes Anterior'!$C$4:$C$773,$D288,'[1]Cierre Mes Anterior'!$D$4:$D$773,$E288,'[1]Cierre Mes Anterior'!$E$4:$E$773,$F288,'[1]Cierre Mes Anterior'!$F$4:$F$773,$G288,'[1]Cierre Mes Anterior'!$G$4:$G$773,$H288,'[1]Cierre Mes Anterior'!$H$4:$H$773,$I288,'[1]Cierre Mes Anterior'!$I$4:$I$773,$J288,'[1]Cierre Mes Anterior'!$J$4:$J$773,$K288,'[1]Cierre Mes Anterior'!$K$4:$K$773,$L288,'[1]Cierre Mes Anterior'!$L$4:$L$773,$M288,'[1]Cierre Mes Anterior'!$M$4:$M$773,$N288,'[1]Cierre Mes Anterior'!$N$4:$N$773,$O288)/1000000</f>
        <v>558.73836300000005</v>
      </c>
      <c r="AK288" s="299">
        <f t="shared" si="126"/>
        <v>-128.12136300000003</v>
      </c>
      <c r="AL288" s="278" t="e">
        <f>HLOOKUP((HLOOKUP($W$1,#REF!,1,FALSE)),#REF!,#REF!,FALSE)</f>
        <v>#REF!</v>
      </c>
      <c r="AM288" s="333">
        <f>+SUMIFS('[1]SIIF 30 de Abril de 2023'!$X$4:$X$749,'[1]SIIF 30 de Abril de 2023'!$A$4:$A$749,$B288,'[1]SIIF 30 de Abril de 2023'!$B$4:$B$749,$C288,'[1]SIIF 30 de Abril de 2023'!$C$4:$C$749,$D288,'[1]SIIF 30 de Abril de 2023'!$D$4:$D$749,$E288,'[1]SIIF 30 de Abril de 2023'!$E$4:$E$749,$F288,'[1]SIIF 30 de Abril de 2023'!$F$4:$F$749,$G288,'[1]SIIF 30 de Abril de 2023'!$G$4:$G$749,$H288,'[1]SIIF 30 de Abril de 2023'!$H$4:$H$749,$I288,'[1]SIIF 30 de Abril de 2023'!$I$4:$I$749,$J288,'[1]SIIF 30 de Abril de 2023'!$J$4:$J$749,$K288,'[1]SIIF 30 de Abril de 2023'!$K$4:$K$749,$L288,'[1]SIIF 30 de Abril de 2023'!$L$4:$L$749,$M288,'[1]SIIF 30 de Abril de 2023'!$M$4:$M$749,$N288,'[1]SIIF 30 de Abril de 2023'!$N$4:$N$749,$O288)/1000000</f>
        <v>54.432099999999998</v>
      </c>
      <c r="AN288" s="239">
        <f t="shared" si="127"/>
        <v>0.1071603907227771</v>
      </c>
    </row>
    <row r="289" spans="1:40" ht="24.75" customHeight="1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62" t="s">
        <v>75</v>
      </c>
      <c r="U289" s="409"/>
      <c r="V289" s="162" t="s">
        <v>75</v>
      </c>
      <c r="W289" s="324">
        <f>+SUM(W274:W288)</f>
        <v>210638.12967900003</v>
      </c>
      <c r="X289" s="324">
        <f t="shared" ref="X289:AG289" si="128">+SUM(X274:X288)</f>
        <v>0</v>
      </c>
      <c r="Y289" s="324">
        <f t="shared" si="128"/>
        <v>0</v>
      </c>
      <c r="Z289" s="324">
        <f t="shared" si="128"/>
        <v>0</v>
      </c>
      <c r="AA289" s="324">
        <f t="shared" si="128"/>
        <v>0</v>
      </c>
      <c r="AB289" s="324">
        <f t="shared" si="128"/>
        <v>0</v>
      </c>
      <c r="AC289" s="324">
        <f t="shared" si="128"/>
        <v>0</v>
      </c>
      <c r="AD289" s="324">
        <f t="shared" si="128"/>
        <v>210638.12967900003</v>
      </c>
      <c r="AE289" s="324">
        <f t="shared" si="128"/>
        <v>0</v>
      </c>
      <c r="AF289" s="324">
        <f>+SUM(AF274:AF288)</f>
        <v>210638.12967900003</v>
      </c>
      <c r="AG289" s="324">
        <f t="shared" si="128"/>
        <v>9194.8721249999999</v>
      </c>
      <c r="AH289" s="169">
        <f t="shared" si="125"/>
        <v>4.3652458075906946E-2</v>
      </c>
      <c r="AI289" s="246"/>
      <c r="AJ289" s="324">
        <f>+SUM(AJ274:AJ288)</f>
        <v>139185.19652780006</v>
      </c>
      <c r="AK289" s="184">
        <f>+SUM(AK274:AK288)</f>
        <v>-129990.32440279999</v>
      </c>
      <c r="AL289" s="278" t="e">
        <f>HLOOKUP((HLOOKUP($W$1,#REF!,1,FALSE)),#REF!,#REF!,FALSE)</f>
        <v>#REF!</v>
      </c>
      <c r="AM289" s="324">
        <f>+SUM(AM274:AM288)</f>
        <v>3227.8209192099998</v>
      </c>
      <c r="AN289" s="182">
        <f t="shared" si="127"/>
        <v>1.5324010539445099E-2</v>
      </c>
    </row>
    <row r="290" spans="1:40" ht="45.75" customHeight="1" thickBot="1">
      <c r="B290" s="188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T290" s="148"/>
      <c r="U290" s="393"/>
      <c r="V290" s="149"/>
      <c r="W290" s="148"/>
      <c r="X290" s="148"/>
      <c r="Y290" s="148"/>
      <c r="Z290" s="148"/>
      <c r="AA290" s="148"/>
      <c r="AB290" s="148"/>
      <c r="AC290" s="148"/>
      <c r="AD290" s="196"/>
      <c r="AE290" s="196"/>
      <c r="AF290" s="196"/>
      <c r="AG290" s="148"/>
      <c r="AH290" s="150"/>
      <c r="AI290" s="151"/>
      <c r="AJ290" s="151"/>
      <c r="AK290" s="151"/>
      <c r="AL290" s="146"/>
      <c r="AM290" s="148"/>
      <c r="AN290" s="150"/>
    </row>
    <row r="291" spans="1:40" ht="15.75" customHeight="1">
      <c r="T291" s="375" t="s">
        <v>423</v>
      </c>
      <c r="U291" s="375"/>
      <c r="V291" s="375"/>
      <c r="W291" s="375"/>
      <c r="X291" s="375"/>
      <c r="Y291" s="375"/>
      <c r="Z291" s="375"/>
      <c r="AA291" s="375"/>
      <c r="AB291" s="375"/>
      <c r="AC291" s="375"/>
      <c r="AD291" s="375"/>
      <c r="AE291" s="375"/>
      <c r="AF291" s="375"/>
      <c r="AG291" s="375"/>
      <c r="AH291" s="375"/>
      <c r="AI291" s="375"/>
      <c r="AJ291" s="375"/>
      <c r="AK291" s="375"/>
      <c r="AL291" s="375"/>
      <c r="AM291" s="375"/>
      <c r="AN291" s="375"/>
    </row>
    <row r="292" spans="1:40" ht="7.5" customHeight="1" thickBot="1">
      <c r="T292" s="148"/>
      <c r="U292" s="393"/>
      <c r="V292" s="149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50"/>
      <c r="AI292" s="151"/>
      <c r="AJ292" s="151"/>
      <c r="AK292" s="151"/>
      <c r="AL292" s="146"/>
      <c r="AM292" s="148"/>
      <c r="AN292" s="150"/>
    </row>
    <row r="293" spans="1:40" ht="51" customHeight="1">
      <c r="B293" s="15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161" t="s">
        <v>124</v>
      </c>
      <c r="U293" s="408"/>
      <c r="V293" s="161" t="s">
        <v>124</v>
      </c>
      <c r="W293" s="162" t="s">
        <v>125</v>
      </c>
      <c r="X293" s="162" t="s">
        <v>126</v>
      </c>
      <c r="Y293" s="162" t="s">
        <v>127</v>
      </c>
      <c r="Z293" s="162" t="s">
        <v>128</v>
      </c>
      <c r="AA293" s="162" t="s">
        <v>129</v>
      </c>
      <c r="AB293" s="162" t="s">
        <v>130</v>
      </c>
      <c r="AC293" s="161" t="s">
        <v>131</v>
      </c>
      <c r="AD293" s="161" t="s">
        <v>132</v>
      </c>
      <c r="AE293" s="161" t="s">
        <v>133</v>
      </c>
      <c r="AF293" s="161" t="s">
        <v>134</v>
      </c>
      <c r="AG293" s="163" t="s">
        <v>0</v>
      </c>
      <c r="AH293" s="164" t="s">
        <v>135</v>
      </c>
      <c r="AI293" s="165" t="s">
        <v>136</v>
      </c>
      <c r="AJ293" s="165" t="s">
        <v>137</v>
      </c>
      <c r="AK293" s="165" t="s">
        <v>138</v>
      </c>
      <c r="AL293" s="166" t="s">
        <v>139</v>
      </c>
      <c r="AM293" s="163" t="s">
        <v>140</v>
      </c>
      <c r="AN293" s="164" t="s">
        <v>141</v>
      </c>
    </row>
    <row r="294" spans="1:40" ht="26.25" customHeight="1">
      <c r="B294" s="167" t="s">
        <v>178</v>
      </c>
      <c r="C294" s="1" t="s">
        <v>179</v>
      </c>
      <c r="D294" s="1" t="s">
        <v>142</v>
      </c>
      <c r="E294" s="1" t="s">
        <v>143</v>
      </c>
      <c r="F294" s="1" t="s">
        <v>142</v>
      </c>
      <c r="G294" s="1" t="s">
        <v>142</v>
      </c>
      <c r="H294" s="1" t="s">
        <v>142</v>
      </c>
      <c r="I294" s="1" t="s">
        <v>142</v>
      </c>
      <c r="J294" s="1" t="s">
        <v>142</v>
      </c>
      <c r="K294" s="1" t="s">
        <v>142</v>
      </c>
      <c r="L294" s="1" t="s">
        <v>142</v>
      </c>
      <c r="M294" s="1" t="s">
        <v>142</v>
      </c>
      <c r="N294" s="1" t="s">
        <v>142</v>
      </c>
      <c r="O294" s="1" t="s">
        <v>142</v>
      </c>
      <c r="T294" s="162" t="s">
        <v>144</v>
      </c>
      <c r="U294" s="409"/>
      <c r="V294" s="162" t="s">
        <v>144</v>
      </c>
      <c r="W294" s="324">
        <f>SUM(W295:W299)</f>
        <v>26400</v>
      </c>
      <c r="X294" s="184">
        <f t="shared" ref="X294:AC294" si="129">SUM(X295:X298)</f>
        <v>0</v>
      </c>
      <c r="Y294" s="184">
        <f t="shared" si="129"/>
        <v>0</v>
      </c>
      <c r="Z294" s="184"/>
      <c r="AA294" s="184">
        <f t="shared" si="129"/>
        <v>0</v>
      </c>
      <c r="AB294" s="184">
        <f t="shared" si="129"/>
        <v>0</v>
      </c>
      <c r="AC294" s="184">
        <f t="shared" si="129"/>
        <v>0</v>
      </c>
      <c r="AD294" s="324">
        <f>SUM(AD295:AD299)</f>
        <v>26400</v>
      </c>
      <c r="AE294" s="324">
        <f>SUM(AE295:AE299)</f>
        <v>8228</v>
      </c>
      <c r="AF294" s="324">
        <f>SUM(AF295:AF299)</f>
        <v>18172</v>
      </c>
      <c r="AG294" s="324">
        <f>SUM(AG295:AG299)</f>
        <v>5224.3744203200004</v>
      </c>
      <c r="AH294" s="169">
        <f t="shared" ref="AH294:AH304" si="130">+AG294/AD294</f>
        <v>0.19789297046666668</v>
      </c>
      <c r="AI294" s="225"/>
      <c r="AJ294" s="273">
        <f>SUM(AJ295:AJ298)</f>
        <v>15809.675472499999</v>
      </c>
      <c r="AK294" s="273">
        <f>SUM(AK295:AK298)</f>
        <v>-10859.392092179998</v>
      </c>
      <c r="AL294" s="278" t="e">
        <f>HLOOKUP((HLOOKUP($W$1,#REF!,1,FALSE)),#REF!,#REF!,FALSE)</f>
        <v>#REF!</v>
      </c>
      <c r="AM294" s="350">
        <f>SUM(AM295:AM299)</f>
        <v>4303.2798465699998</v>
      </c>
      <c r="AN294" s="281">
        <f t="shared" ref="AN294:AN304" si="131">+AM294/AD294</f>
        <v>0.16300302449128787</v>
      </c>
    </row>
    <row r="295" spans="1:40" ht="22.5" customHeight="1">
      <c r="B295" s="167" t="s">
        <v>178</v>
      </c>
      <c r="C295" s="1" t="s">
        <v>179</v>
      </c>
      <c r="D295" s="1" t="s">
        <v>142</v>
      </c>
      <c r="E295" s="1" t="s">
        <v>143</v>
      </c>
      <c r="F295" s="1">
        <v>1</v>
      </c>
      <c r="G295" s="1" t="s">
        <v>142</v>
      </c>
      <c r="H295" s="1" t="s">
        <v>142</v>
      </c>
      <c r="I295" s="1" t="s">
        <v>142</v>
      </c>
      <c r="J295" s="1" t="s">
        <v>142</v>
      </c>
      <c r="K295" s="1" t="s">
        <v>142</v>
      </c>
      <c r="L295" s="1" t="s">
        <v>142</v>
      </c>
      <c r="M295" s="1" t="s">
        <v>142</v>
      </c>
      <c r="N295" s="1" t="s">
        <v>142</v>
      </c>
      <c r="O295" s="1" t="s">
        <v>142</v>
      </c>
      <c r="T295" s="274" t="s">
        <v>186</v>
      </c>
      <c r="U295" s="421"/>
      <c r="V295" s="174" t="s">
        <v>186</v>
      </c>
      <c r="W295" s="323">
        <f>(+SUMIFS('[1]SIIF 30 de Abril de 2023'!$P$4:$P$749,'[1]SIIF 30 de Abril de 2023'!$A$4:$A$749,$B295,'[1]SIIF 30 de Abril de 2023'!$B$4:$B$749,$C295,'[1]SIIF 30 de Abril de 2023'!$C$4:$C$749,$D295,'[1]SIIF 30 de Abril de 2023'!$D$4:$D$749,$E295,'[1]SIIF 30 de Abril de 2023'!$E$4:$E$749,$F295,'[1]SIIF 30 de Abril de 2023'!$F$4:$F$749,$G295,'[1]SIIF 30 de Abril de 2023'!$G$4:$G$749,$H295,'[1]SIIF 30 de Abril de 2023'!$H$4:$H$749,$I295,'[1]SIIF 30 de Abril de 2023'!$I$4:$I$749,$J295,'[1]SIIF 30 de Abril de 2023'!$J$4:$J$749,$K295,'[1]SIIF 30 de Abril de 2023'!$K$4:$K$749,$L295,'[1]SIIF 30 de Abril de 2023'!$L$4:$L$749,$M295,'[1]SIIF 30 de Abril de 2023'!$M$4:$M$749,$N295,'[1]SIIF 30 de Abril de 2023'!$N$4:$N$749,$O295)/1000000)</f>
        <v>16227</v>
      </c>
      <c r="X295" s="273">
        <v>0</v>
      </c>
      <c r="Y295" s="323">
        <f>(+SUMIFS('[1]SIIF 30 de Abril de 2023'!$R$4:$R$749,'[1]SIIF 30 de Abril de 2023'!$A$4:$A$749,$B295,'[1]SIIF 30 de Abril de 2023'!$B$4:$B$749,$C295,'[1]SIIF 30 de Abril de 2023'!$C$4:$C$749,$D295,'[1]SIIF 30 de Abril de 2023'!$D$4:$D$749,$E295,'[1]SIIF 30 de Abril de 2023'!$E$4:$E$749,$F295,'[1]SIIF 30 de Abril de 2023'!$F$4:$F$749,$G295,'[1]SIIF 30 de Abril de 2023'!$G$4:$G$749,$H295,'[1]SIIF 30 de Abril de 2023'!$H$4:$H$749,$I295,'[1]SIIF 30 de Abril de 2023'!$I$4:$I$749,$J295,'[1]SIIF 30 de Abril de 2023'!$J$4:$J$749,$K295,'[1]SIIF 30 de Abril de 2023'!$K$4:$K$749,$L295,'[1]SIIF 30 de Abril de 2023'!$L$4:$L$749,$M295,'[1]SIIF 30 de Abril de 2023'!$M$4:$M$749,$N295,'[1]SIIF 30 de Abril de 2023'!$N$4:$N$749,$O295)/1000000)</f>
        <v>0</v>
      </c>
      <c r="Z295" s="273"/>
      <c r="AA295" s="323">
        <f>(+SUMIFS('[1]SIIF 30 de Abril de 2023'!$Q$4:$Q$749,'[1]SIIF 30 de Abril de 2023'!$A$4:$A$749,$B295,'[1]SIIF 30 de Abril de 2023'!$B$4:$B$749,$C295,'[1]SIIF 30 de Abril de 2023'!$C$4:$C$749,$D295,'[1]SIIF 30 de Abril de 2023'!$D$4:$D$749,$E295,'[1]SIIF 30 de Abril de 2023'!$E$4:$E$749,$F295,'[1]SIIF 30 de Abril de 2023'!$F$4:$F$749,$G295,'[1]SIIF 30 de Abril de 2023'!$G$4:$G$749,$H295,'[1]SIIF 30 de Abril de 2023'!$H$4:$H$749,$I295,'[1]SIIF 30 de Abril de 2023'!$I$4:$I$749,$J295,'[1]SIIF 30 de Abril de 2023'!$J$4:$J$749,$K295,'[1]SIIF 30 de Abril de 2023'!$K$4:$K$749,$L295,'[1]SIIF 30 de Abril de 2023'!$L$4:$L$749,$M295,'[1]SIIF 30 de Abril de 2023'!$M$4:$M$749,$N295,'[1]SIIF 30 de Abril de 2023'!$N$4:$N$749,$O295)/1000000)</f>
        <v>0</v>
      </c>
      <c r="AB295" s="273"/>
      <c r="AC295" s="273"/>
      <c r="AD295" s="323">
        <f>W295-Y295+AA295</f>
        <v>16227</v>
      </c>
      <c r="AE295" s="323">
        <f>(+SUMIFS('[1]SIIF 30 de Abril de 2023'!$T$4:$T$749,'[1]SIIF 30 de Abril de 2023'!$A$4:$A$749,$B295,'[1]SIIF 30 de Abril de 2023'!$B$4:$B$749,$C295,'[1]SIIF 30 de Abril de 2023'!$C$4:$C$749,$D295,'[1]SIIF 30 de Abril de 2023'!$D$4:$D$749,$E295,'[1]SIIF 30 de Abril de 2023'!$E$4:$E$749,$F295,'[1]SIIF 30 de Abril de 2023'!$F$4:$F$749,$G295,'[1]SIIF 30 de Abril de 2023'!$G$4:$G$749,$H295,'[1]SIIF 30 de Abril de 2023'!$H$4:$H$749,$I295,'[1]SIIF 30 de Abril de 2023'!$I$4:$I$749,$J295,'[1]SIIF 30 de Abril de 2023'!$J$4:$J$749,$K295,'[1]SIIF 30 de Abril de 2023'!$K$4:$K$749,$L295,'[1]SIIF 30 de Abril de 2023'!$L$4:$L$749,$M295,'[1]SIIF 30 de Abril de 2023'!$M$4:$M$749,$N295,'[1]SIIF 30 de Abril de 2023'!$N$4:$N$749,$O295)/1000000)</f>
        <v>1263</v>
      </c>
      <c r="AF295" s="323">
        <f>AD295-AE295</f>
        <v>14964</v>
      </c>
      <c r="AG295" s="323">
        <f>+SUMIFS('[1]SIIF 30 de Abril de 2023'!$W$4:$W$749,'[1]SIIF 30 de Abril de 2023'!$A$4:$A$749,$B295,'[1]SIIF 30 de Abril de 2023'!$B$4:$B$749,$C295,'[1]SIIF 30 de Abril de 2023'!$C$4:$C$749,$D295,'[1]SIIF 30 de Abril de 2023'!$D$4:$D$749,$E295,'[1]SIIF 30 de Abril de 2023'!$E$4:$E$749,$F295,'[1]SIIF 30 de Abril de 2023'!$F$4:$F$749,$G295,'[1]SIIF 30 de Abril de 2023'!$G$4:$G$749,$H295,'[1]SIIF 30 de Abril de 2023'!$H$4:$H$749,$I295,'[1]SIIF 30 de Abril de 2023'!$I$4:$I$749,$J295,'[1]SIIF 30 de Abril de 2023'!$J$4:$J$749,$K295,'[1]SIIF 30 de Abril de 2023'!$K$4:$K$749,$L295,'[1]SIIF 30 de Abril de 2023'!$L$4:$L$749,$M295,'[1]SIIF 30 de Abril de 2023'!$M$4:$M$749,$N295,'[1]SIIF 30 de Abril de 2023'!$N$4:$N$749,$O295)/1000000</f>
        <v>3831.41176</v>
      </c>
      <c r="AH295" s="177">
        <f t="shared" si="130"/>
        <v>0.23611337647131325</v>
      </c>
      <c r="AI295" s="210"/>
      <c r="AJ295" s="176">
        <f>+SUMIFS('[1]Cierre Mes Anterior'!$W$4:$W$773,'[1]Cierre Mes Anterior'!$A$4:$A$773,$B295,'[1]Cierre Mes Anterior'!$B$4:$B$773,$C295,'[1]Cierre Mes Anterior'!$C$4:$C$773,$D295,'[1]Cierre Mes Anterior'!$D$4:$D$773,$E295,'[1]Cierre Mes Anterior'!$E$4:$E$773,$F295,'[1]Cierre Mes Anterior'!$F$4:$F$773,$G295,'[1]Cierre Mes Anterior'!$G$4:$G$773,$H295,'[1]Cierre Mes Anterior'!$H$4:$H$773,$I295,'[1]Cierre Mes Anterior'!$I$4:$I$773,$J295,'[1]Cierre Mes Anterior'!$J$4:$J$773,$K295,'[1]Cierre Mes Anterior'!$K$4:$K$773,$L295,'[1]Cierre Mes Anterior'!$L$4:$L$773,$M295,'[1]Cierre Mes Anterior'!$M$4:$M$773,$N295,'[1]Cierre Mes Anterior'!$N$4:$N$773,$O295)/1000000</f>
        <v>14113.829199459999</v>
      </c>
      <c r="AK295" s="176">
        <f>+AG295-AJ295</f>
        <v>-10282.417439459998</v>
      </c>
      <c r="AL295" s="278" t="e">
        <f>HLOOKUP((HLOOKUP($W$1,#REF!,1,FALSE)),#REF!,#REF!,FALSE)</f>
        <v>#REF!</v>
      </c>
      <c r="AM295" s="323">
        <f>+SUMIFS('[1]SIIF 30 de Abril de 2023'!$X$4:$X$749,'[1]SIIF 30 de Abril de 2023'!$A$4:$A$749,$B295,'[1]SIIF 30 de Abril de 2023'!$B$4:$B$749,$C295,'[1]SIIF 30 de Abril de 2023'!$C$4:$C$749,$D295,'[1]SIIF 30 de Abril de 2023'!$D$4:$D$749,$E295,'[1]SIIF 30 de Abril de 2023'!$E$4:$E$749,$F295,'[1]SIIF 30 de Abril de 2023'!$F$4:$F$749,$G295,'[1]SIIF 30 de Abril de 2023'!$G$4:$G$749,$H295,'[1]SIIF 30 de Abril de 2023'!$H$4:$H$749,$I295,'[1]SIIF 30 de Abril de 2023'!$I$4:$I$749,$J295,'[1]SIIF 30 de Abril de 2023'!$J$4:$J$749,$K295,'[1]SIIF 30 de Abril de 2023'!$K$4:$K$749,$L295,'[1]SIIF 30 de Abril de 2023'!$L$4:$L$749,$M295,'[1]SIIF 30 de Abril de 2023'!$M$4:$M$749,$N295,'[1]SIIF 30 de Abril de 2023'!$N$4:$N$749,$O295)/1000000</f>
        <v>3822.9129750000002</v>
      </c>
      <c r="AN295" s="177">
        <f t="shared" si="131"/>
        <v>0.23558963301904234</v>
      </c>
    </row>
    <row r="296" spans="1:40" ht="22.5" customHeight="1">
      <c r="B296" s="167" t="s">
        <v>178</v>
      </c>
      <c r="C296" s="1" t="s">
        <v>179</v>
      </c>
      <c r="D296" s="1" t="s">
        <v>142</v>
      </c>
      <c r="E296" s="1" t="s">
        <v>143</v>
      </c>
      <c r="F296" s="1">
        <v>2</v>
      </c>
      <c r="G296" s="1" t="s">
        <v>142</v>
      </c>
      <c r="H296" s="1" t="s">
        <v>142</v>
      </c>
      <c r="I296" s="1" t="s">
        <v>142</v>
      </c>
      <c r="J296" s="1" t="s">
        <v>142</v>
      </c>
      <c r="K296" s="1" t="s">
        <v>142</v>
      </c>
      <c r="L296" s="1" t="s">
        <v>142</v>
      </c>
      <c r="M296" s="1" t="s">
        <v>142</v>
      </c>
      <c r="N296" s="1" t="s">
        <v>142</v>
      </c>
      <c r="O296" s="1" t="s">
        <v>142</v>
      </c>
      <c r="T296" s="174" t="s">
        <v>146</v>
      </c>
      <c r="U296" s="422"/>
      <c r="V296" s="174" t="s">
        <v>146</v>
      </c>
      <c r="W296" s="323">
        <f>(+SUMIFS('[1]SIIF 30 de Abril de 2023'!$P$4:$P$749,'[1]SIIF 30 de Abril de 2023'!$A$4:$A$749,$B296,'[1]SIIF 30 de Abril de 2023'!$B$4:$B$749,$C296,'[1]SIIF 30 de Abril de 2023'!$C$4:$C$749,$D296,'[1]SIIF 30 de Abril de 2023'!$D$4:$D$749,$E296,'[1]SIIF 30 de Abril de 2023'!$E$4:$E$749,$F296,'[1]SIIF 30 de Abril de 2023'!$F$4:$F$749,$G296,'[1]SIIF 30 de Abril de 2023'!$G$4:$G$749,$H296,'[1]SIIF 30 de Abril de 2023'!$H$4:$H$749,$I296,'[1]SIIF 30 de Abril de 2023'!$I$4:$I$749,$J296,'[1]SIIF 30 de Abril de 2023'!$J$4:$J$749,$K296,'[1]SIIF 30 de Abril de 2023'!$K$4:$K$749,$L296,'[1]SIIF 30 de Abril de 2023'!$L$4:$L$749,$M296,'[1]SIIF 30 de Abril de 2023'!$M$4:$M$749,$N296,'[1]SIIF 30 de Abril de 2023'!$N$4:$N$749,$O296)/1000000)</f>
        <v>1898</v>
      </c>
      <c r="X296" s="273">
        <v>0</v>
      </c>
      <c r="Y296" s="323">
        <f>(+SUMIFS('[1]SIIF 30 de Abril de 2023'!$R$4:$R$749,'[1]SIIF 30 de Abril de 2023'!$A$4:$A$749,$B296,'[1]SIIF 30 de Abril de 2023'!$B$4:$B$749,$C296,'[1]SIIF 30 de Abril de 2023'!$C$4:$C$749,$D296,'[1]SIIF 30 de Abril de 2023'!$D$4:$D$749,$E296,'[1]SIIF 30 de Abril de 2023'!$E$4:$E$749,$F296,'[1]SIIF 30 de Abril de 2023'!$F$4:$F$749,$G296,'[1]SIIF 30 de Abril de 2023'!$G$4:$G$749,$H296,'[1]SIIF 30 de Abril de 2023'!$H$4:$H$749,$I296,'[1]SIIF 30 de Abril de 2023'!$I$4:$I$749,$J296,'[1]SIIF 30 de Abril de 2023'!$J$4:$J$749,$K296,'[1]SIIF 30 de Abril de 2023'!$K$4:$K$749,$L296,'[1]SIIF 30 de Abril de 2023'!$L$4:$L$749,$M296,'[1]SIIF 30 de Abril de 2023'!$M$4:$M$749,$N296,'[1]SIIF 30 de Abril de 2023'!$N$4:$N$749,$O296)/1000000)</f>
        <v>0</v>
      </c>
      <c r="Z296" s="273"/>
      <c r="AA296" s="323">
        <f>(+SUMIFS('[1]SIIF 30 de Abril de 2023'!$Q$4:$Q$749,'[1]SIIF 30 de Abril de 2023'!$A$4:$A$749,$B296,'[1]SIIF 30 de Abril de 2023'!$B$4:$B$749,$C296,'[1]SIIF 30 de Abril de 2023'!$C$4:$C$749,$D296,'[1]SIIF 30 de Abril de 2023'!$D$4:$D$749,$E296,'[1]SIIF 30 de Abril de 2023'!$E$4:$E$749,$F296,'[1]SIIF 30 de Abril de 2023'!$F$4:$F$749,$G296,'[1]SIIF 30 de Abril de 2023'!$G$4:$G$749,$H296,'[1]SIIF 30 de Abril de 2023'!$H$4:$H$749,$I296,'[1]SIIF 30 de Abril de 2023'!$I$4:$I$749,$J296,'[1]SIIF 30 de Abril de 2023'!$J$4:$J$749,$K296,'[1]SIIF 30 de Abril de 2023'!$K$4:$K$749,$L296,'[1]SIIF 30 de Abril de 2023'!$L$4:$L$749,$M296,'[1]SIIF 30 de Abril de 2023'!$M$4:$M$749,$N296,'[1]SIIF 30 de Abril de 2023'!$N$4:$N$749,$O296)/1000000)</f>
        <v>0</v>
      </c>
      <c r="AB296" s="273"/>
      <c r="AC296" s="273"/>
      <c r="AD296" s="323">
        <f>W296-Y296+AA296</f>
        <v>1898</v>
      </c>
      <c r="AE296" s="323">
        <f>(+SUMIFS('[1]SIIF 30 de Abril de 2023'!$T$4:$T$749,'[1]SIIF 30 de Abril de 2023'!$A$4:$A$749,$B296,'[1]SIIF 30 de Abril de 2023'!$B$4:$B$749,$C296,'[1]SIIF 30 de Abril de 2023'!$C$4:$C$749,$D296,'[1]SIIF 30 de Abril de 2023'!$D$4:$D$749,$E296,'[1]SIIF 30 de Abril de 2023'!$E$4:$E$749,$F296,'[1]SIIF 30 de Abril de 2023'!$F$4:$F$749,$G296,'[1]SIIF 30 de Abril de 2023'!$G$4:$G$749,$H296,'[1]SIIF 30 de Abril de 2023'!$H$4:$H$749,$I296,'[1]SIIF 30 de Abril de 2023'!$I$4:$I$749,$J296,'[1]SIIF 30 de Abril de 2023'!$J$4:$J$749,$K296,'[1]SIIF 30 de Abril de 2023'!$K$4:$K$749,$L296,'[1]SIIF 30 de Abril de 2023'!$L$4:$L$749,$M296,'[1]SIIF 30 de Abril de 2023'!$M$4:$M$749,$N296,'[1]SIIF 30 de Abril de 2023'!$N$4:$N$749,$O296)/1000000)</f>
        <v>0</v>
      </c>
      <c r="AF296" s="323">
        <f>AD296-AE296</f>
        <v>1898</v>
      </c>
      <c r="AG296" s="323">
        <f>+SUMIFS('[1]SIIF 30 de Abril de 2023'!$W$4:$W$749,'[1]SIIF 30 de Abril de 2023'!$A$4:$A$749,$B296,'[1]SIIF 30 de Abril de 2023'!$B$4:$B$749,$C296,'[1]SIIF 30 de Abril de 2023'!$C$4:$C$749,$D296,'[1]SIIF 30 de Abril de 2023'!$D$4:$D$749,$E296,'[1]SIIF 30 de Abril de 2023'!$E$4:$E$749,$F296,'[1]SIIF 30 de Abril de 2023'!$F$4:$F$749,$G296,'[1]SIIF 30 de Abril de 2023'!$G$4:$G$749,$H296,'[1]SIIF 30 de Abril de 2023'!$H$4:$H$749,$I296,'[1]SIIF 30 de Abril de 2023'!$I$4:$I$749,$J296,'[1]SIIF 30 de Abril de 2023'!$J$4:$J$749,$K296,'[1]SIIF 30 de Abril de 2023'!$K$4:$K$749,$L296,'[1]SIIF 30 de Abril de 2023'!$L$4:$L$749,$M296,'[1]SIIF 30 de Abril de 2023'!$M$4:$M$749,$N296,'[1]SIIF 30 de Abril de 2023'!$N$4:$N$749,$O296)/1000000</f>
        <v>1063.8686993200001</v>
      </c>
      <c r="AH296" s="177">
        <f t="shared" si="130"/>
        <v>0.5605209163962066</v>
      </c>
      <c r="AI296" s="210"/>
      <c r="AJ296" s="176">
        <f>+SUMIFS('[1]Cierre Mes Anterior'!$W$4:$W$773,'[1]Cierre Mes Anterior'!$A$4:$A$773,$B296,'[1]Cierre Mes Anterior'!$B$4:$B$773,$C296,'[1]Cierre Mes Anterior'!$C$4:$C$773,$D296,'[1]Cierre Mes Anterior'!$D$4:$D$773,$E296,'[1]Cierre Mes Anterior'!$E$4:$E$773,$F296,'[1]Cierre Mes Anterior'!$F$4:$F$773,$G296,'[1]Cierre Mes Anterior'!$G$4:$G$773,$H296,'[1]Cierre Mes Anterior'!$H$4:$H$773,$I296,'[1]Cierre Mes Anterior'!$I$4:$I$773,$J296,'[1]Cierre Mes Anterior'!$J$4:$J$773,$K296,'[1]Cierre Mes Anterior'!$K$4:$K$773,$L296,'[1]Cierre Mes Anterior'!$L$4:$L$773,$M296,'[1]Cierre Mes Anterior'!$M$4:$M$773,$N296,'[1]Cierre Mes Anterior'!$N$4:$N$773,$O296)/1000000</f>
        <v>1663.77262404</v>
      </c>
      <c r="AK296" s="176">
        <f>+AG296-AJ296</f>
        <v>-599.90392471999985</v>
      </c>
      <c r="AL296" s="278" t="e">
        <f>HLOOKUP((HLOOKUP($W$1,#REF!,1,FALSE)),#REF!,#REF!,FALSE)</f>
        <v>#REF!</v>
      </c>
      <c r="AM296" s="323">
        <f>+SUMIFS('[1]SIIF 30 de Abril de 2023'!$X$4:$X$749,'[1]SIIF 30 de Abril de 2023'!$A$4:$A$749,$B296,'[1]SIIF 30 de Abril de 2023'!$B$4:$B$749,$C296,'[1]SIIF 30 de Abril de 2023'!$C$4:$C$749,$D296,'[1]SIIF 30 de Abril de 2023'!$D$4:$D$749,$E296,'[1]SIIF 30 de Abril de 2023'!$E$4:$E$749,$F296,'[1]SIIF 30 de Abril de 2023'!$F$4:$F$749,$G296,'[1]SIIF 30 de Abril de 2023'!$G$4:$G$749,$H296,'[1]SIIF 30 de Abril de 2023'!$H$4:$H$749,$I296,'[1]SIIF 30 de Abril de 2023'!$I$4:$I$749,$J296,'[1]SIIF 30 de Abril de 2023'!$J$4:$J$749,$K296,'[1]SIIF 30 de Abril de 2023'!$K$4:$K$749,$L296,'[1]SIIF 30 de Abril de 2023'!$L$4:$L$749,$M296,'[1]SIIF 30 de Abril de 2023'!$M$4:$M$749,$N296,'[1]SIIF 30 de Abril de 2023'!$N$4:$N$749,$O296)/1000000</f>
        <v>317.97516024000004</v>
      </c>
      <c r="AN296" s="177">
        <f t="shared" si="131"/>
        <v>0.16753169664910433</v>
      </c>
    </row>
    <row r="297" spans="1:40" ht="22.5" customHeight="1">
      <c r="B297" s="167" t="s">
        <v>178</v>
      </c>
      <c r="C297" s="1" t="s">
        <v>179</v>
      </c>
      <c r="D297" s="1" t="s">
        <v>142</v>
      </c>
      <c r="E297" s="1" t="s">
        <v>143</v>
      </c>
      <c r="F297" s="1">
        <v>3</v>
      </c>
      <c r="G297" s="1" t="s">
        <v>142</v>
      </c>
      <c r="H297" s="1" t="s">
        <v>142</v>
      </c>
      <c r="I297" s="1" t="s">
        <v>142</v>
      </c>
      <c r="J297" s="1" t="s">
        <v>142</v>
      </c>
      <c r="K297" s="1" t="s">
        <v>142</v>
      </c>
      <c r="L297" s="1" t="s">
        <v>142</v>
      </c>
      <c r="M297" s="1" t="s">
        <v>142</v>
      </c>
      <c r="N297" s="1" t="s">
        <v>142</v>
      </c>
      <c r="O297" s="1" t="s">
        <v>142</v>
      </c>
      <c r="T297" s="274" t="s">
        <v>147</v>
      </c>
      <c r="U297" s="421"/>
      <c r="V297" s="174" t="s">
        <v>147</v>
      </c>
      <c r="W297" s="323">
        <f>(+SUMIFS('[1]SIIF 30 de Abril de 2023'!$P$4:$P$749,'[1]SIIF 30 de Abril de 2023'!$A$4:$A$749,$B297,'[1]SIIF 30 de Abril de 2023'!$B$4:$B$749,$C297,'[1]SIIF 30 de Abril de 2023'!$C$4:$C$749,$D297,'[1]SIIF 30 de Abril de 2023'!$D$4:$D$749,$E297,'[1]SIIF 30 de Abril de 2023'!$E$4:$E$749,$F297,'[1]SIIF 30 de Abril de 2023'!$F$4:$F$749,$G297,'[1]SIIF 30 de Abril de 2023'!$G$4:$G$749,$H297,'[1]SIIF 30 de Abril de 2023'!$H$4:$H$749,$I297,'[1]SIIF 30 de Abril de 2023'!$I$4:$I$749,$J297,'[1]SIIF 30 de Abril de 2023'!$J$4:$J$749,$K297,'[1]SIIF 30 de Abril de 2023'!$K$4:$K$749,$L297,'[1]SIIF 30 de Abril de 2023'!$L$4:$L$749,$M297,'[1]SIIF 30 de Abril de 2023'!$M$4:$M$749,$N297,'[1]SIIF 30 de Abril de 2023'!$N$4:$N$749,$O297)/1000000)</f>
        <v>7505</v>
      </c>
      <c r="X297" s="273">
        <v>0</v>
      </c>
      <c r="Y297" s="323">
        <f>(+SUMIFS('[1]SIIF 30 de Abril de 2023'!$R$4:$R$749,'[1]SIIF 30 de Abril de 2023'!$A$4:$A$749,$B297,'[1]SIIF 30 de Abril de 2023'!$B$4:$B$749,$C297,'[1]SIIF 30 de Abril de 2023'!$C$4:$C$749,$D297,'[1]SIIF 30 de Abril de 2023'!$D$4:$D$749,$E297,'[1]SIIF 30 de Abril de 2023'!$E$4:$E$749,$F297,'[1]SIIF 30 de Abril de 2023'!$F$4:$F$749,$G297,'[1]SIIF 30 de Abril de 2023'!$G$4:$G$749,$H297,'[1]SIIF 30 de Abril de 2023'!$H$4:$H$749,$I297,'[1]SIIF 30 de Abril de 2023'!$I$4:$I$749,$J297,'[1]SIIF 30 de Abril de 2023'!$J$4:$J$749,$K297,'[1]SIIF 30 de Abril de 2023'!$K$4:$K$749,$L297,'[1]SIIF 30 de Abril de 2023'!$L$4:$L$749,$M297,'[1]SIIF 30 de Abril de 2023'!$M$4:$M$749,$N297,'[1]SIIF 30 de Abril de 2023'!$N$4:$N$749,$O297)/1000000)</f>
        <v>0</v>
      </c>
      <c r="Z297" s="273"/>
      <c r="AA297" s="323">
        <f>(+SUMIFS('[1]SIIF 30 de Abril de 2023'!$Q$4:$Q$749,'[1]SIIF 30 de Abril de 2023'!$A$4:$A$749,$B297,'[1]SIIF 30 de Abril de 2023'!$B$4:$B$749,$C297,'[1]SIIF 30 de Abril de 2023'!$C$4:$C$749,$D297,'[1]SIIF 30 de Abril de 2023'!$D$4:$D$749,$E297,'[1]SIIF 30 de Abril de 2023'!$E$4:$E$749,$F297,'[1]SIIF 30 de Abril de 2023'!$F$4:$F$749,$G297,'[1]SIIF 30 de Abril de 2023'!$G$4:$G$749,$H297,'[1]SIIF 30 de Abril de 2023'!$H$4:$H$749,$I297,'[1]SIIF 30 de Abril de 2023'!$I$4:$I$749,$J297,'[1]SIIF 30 de Abril de 2023'!$J$4:$J$749,$K297,'[1]SIIF 30 de Abril de 2023'!$K$4:$K$749,$L297,'[1]SIIF 30 de Abril de 2023'!$L$4:$L$749,$M297,'[1]SIIF 30 de Abril de 2023'!$M$4:$M$749,$N297,'[1]SIIF 30 de Abril de 2023'!$N$4:$N$749,$O297)/1000000)</f>
        <v>0</v>
      </c>
      <c r="AB297" s="273"/>
      <c r="AC297" s="273"/>
      <c r="AD297" s="323">
        <f>W297-Y297+AA297</f>
        <v>7505</v>
      </c>
      <c r="AE297" s="323">
        <f>(+SUMIFS('[1]SIIF 30 de Abril de 2023'!$T$4:$T$749,'[1]SIIF 30 de Abril de 2023'!$A$4:$A$749,$B297,'[1]SIIF 30 de Abril de 2023'!$B$4:$B$749,$C297,'[1]SIIF 30 de Abril de 2023'!$C$4:$C$749,$D297,'[1]SIIF 30 de Abril de 2023'!$D$4:$D$749,$E297,'[1]SIIF 30 de Abril de 2023'!$E$4:$E$749,$F297,'[1]SIIF 30 de Abril de 2023'!$F$4:$F$749,$G297,'[1]SIIF 30 de Abril de 2023'!$G$4:$G$749,$H297,'[1]SIIF 30 de Abril de 2023'!$H$4:$H$749,$I297,'[1]SIIF 30 de Abril de 2023'!$I$4:$I$749,$J297,'[1]SIIF 30 de Abril de 2023'!$J$4:$J$749,$K297,'[1]SIIF 30 de Abril de 2023'!$K$4:$K$749,$L297,'[1]SIIF 30 de Abril de 2023'!$L$4:$L$749,$M297,'[1]SIIF 30 de Abril de 2023'!$M$4:$M$749,$N297,'[1]SIIF 30 de Abril de 2023'!$N$4:$N$749,$O297)/1000000)</f>
        <v>6965</v>
      </c>
      <c r="AF297" s="323">
        <f>AD297-AE297</f>
        <v>540</v>
      </c>
      <c r="AG297" s="323">
        <f>+SUMIFS('[1]SIIF 30 de Abril de 2023'!$W$4:$W$749,'[1]SIIF 30 de Abril de 2023'!$A$4:$A$749,$B297,'[1]SIIF 30 de Abril de 2023'!$B$4:$B$749,$C297,'[1]SIIF 30 de Abril de 2023'!$C$4:$C$749,$D297,'[1]SIIF 30 de Abril de 2023'!$D$4:$D$749,$E297,'[1]SIIF 30 de Abril de 2023'!$E$4:$E$749,$F297,'[1]SIIF 30 de Abril de 2023'!$F$4:$F$749,$G297,'[1]SIIF 30 de Abril de 2023'!$G$4:$G$749,$H297,'[1]SIIF 30 de Abril de 2023'!$H$4:$H$749,$I297,'[1]SIIF 30 de Abril de 2023'!$I$4:$I$749,$J297,'[1]SIIF 30 de Abril de 2023'!$J$4:$J$749,$K297,'[1]SIIF 30 de Abril de 2023'!$K$4:$K$749,$L297,'[1]SIIF 30 de Abril de 2023'!$L$4:$L$749,$M297,'[1]SIIF 30 de Abril de 2023'!$M$4:$M$749,$N297,'[1]SIIF 30 de Abril de 2023'!$N$4:$N$749,$O297)/1000000</f>
        <v>55.002921000000001</v>
      </c>
      <c r="AH297" s="177">
        <f t="shared" si="130"/>
        <v>7.3288369087275151E-3</v>
      </c>
      <c r="AI297" s="210"/>
      <c r="AJ297" s="176">
        <f>+SUMIFS('[1]Cierre Mes Anterior'!$W$4:$W$773,'[1]Cierre Mes Anterior'!$A$4:$A$773,$B297,'[1]Cierre Mes Anterior'!$B$4:$B$773,$C297,'[1]Cierre Mes Anterior'!$C$4:$C$773,$D297,'[1]Cierre Mes Anterior'!$D$4:$D$773,$E297,'[1]Cierre Mes Anterior'!$E$4:$E$773,$F297,'[1]Cierre Mes Anterior'!$F$4:$F$773,$G297,'[1]Cierre Mes Anterior'!$G$4:$G$773,$H297,'[1]Cierre Mes Anterior'!$H$4:$H$773,$I297,'[1]Cierre Mes Anterior'!$I$4:$I$773,$J297,'[1]Cierre Mes Anterior'!$J$4:$J$773,$K297,'[1]Cierre Mes Anterior'!$K$4:$K$773,$L297,'[1]Cierre Mes Anterior'!$L$4:$L$773,$M297,'[1]Cierre Mes Anterior'!$M$4:$M$773,$N297,'[1]Cierre Mes Anterior'!$N$4:$N$773,$O297)/1000000</f>
        <v>32.073649000000003</v>
      </c>
      <c r="AK297" s="176">
        <f>+AG297-AJ297</f>
        <v>22.929271999999997</v>
      </c>
      <c r="AL297" s="278" t="e">
        <f>HLOOKUP((HLOOKUP($W$1,#REF!,1,FALSE)),#REF!,#REF!,FALSE)</f>
        <v>#REF!</v>
      </c>
      <c r="AM297" s="323">
        <f>+SUMIFS('[1]SIIF 30 de Abril de 2023'!$X$4:$X$749,'[1]SIIF 30 de Abril de 2023'!$A$4:$A$749,$B297,'[1]SIIF 30 de Abril de 2023'!$B$4:$B$749,$C297,'[1]SIIF 30 de Abril de 2023'!$C$4:$C$749,$D297,'[1]SIIF 30 de Abril de 2023'!$D$4:$D$749,$E297,'[1]SIIF 30 de Abril de 2023'!$E$4:$E$749,$F297,'[1]SIIF 30 de Abril de 2023'!$F$4:$F$749,$G297,'[1]SIIF 30 de Abril de 2023'!$G$4:$G$749,$H297,'[1]SIIF 30 de Abril de 2023'!$H$4:$H$749,$I297,'[1]SIIF 30 de Abril de 2023'!$I$4:$I$749,$J297,'[1]SIIF 30 de Abril de 2023'!$J$4:$J$749,$K297,'[1]SIIF 30 de Abril de 2023'!$K$4:$K$749,$L297,'[1]SIIF 30 de Abril de 2023'!$L$4:$L$749,$M297,'[1]SIIF 30 de Abril de 2023'!$M$4:$M$749,$N297,'[1]SIIF 30 de Abril de 2023'!$N$4:$N$749,$O297)/1000000</f>
        <v>23.447444999999998</v>
      </c>
      <c r="AN297" s="177">
        <f t="shared" si="131"/>
        <v>3.1242431712191869E-3</v>
      </c>
    </row>
    <row r="298" spans="1:40" ht="22.5" customHeight="1">
      <c r="B298" s="167" t="s">
        <v>178</v>
      </c>
      <c r="C298" s="1" t="s">
        <v>179</v>
      </c>
      <c r="D298" s="1" t="s">
        <v>142</v>
      </c>
      <c r="E298" s="1" t="s">
        <v>143</v>
      </c>
      <c r="F298" s="1">
        <v>5</v>
      </c>
      <c r="G298" s="1" t="s">
        <v>142</v>
      </c>
      <c r="H298" s="1" t="s">
        <v>142</v>
      </c>
      <c r="I298" s="1" t="s">
        <v>142</v>
      </c>
      <c r="J298" s="1" t="s">
        <v>142</v>
      </c>
      <c r="K298" s="1" t="s">
        <v>142</v>
      </c>
      <c r="L298" s="1" t="s">
        <v>142</v>
      </c>
      <c r="M298" s="1" t="s">
        <v>142</v>
      </c>
      <c r="N298" s="1" t="s">
        <v>142</v>
      </c>
      <c r="O298" s="1" t="s">
        <v>142</v>
      </c>
      <c r="T298" s="274" t="s">
        <v>329</v>
      </c>
      <c r="U298" s="421"/>
      <c r="V298" s="174" t="s">
        <v>329</v>
      </c>
      <c r="W298" s="323">
        <f>(+SUMIFS('[1]SIIF 30 de Abril de 2023'!$S$4:$S$749,'[1]SIIF 30 de Abril de 2023'!$A$4:$A$749,$B298,'[1]SIIF 30 de Abril de 2023'!$B$4:$B$749,$C298,'[1]SIIF 30 de Abril de 2023'!$C$4:$C$749,$D298,'[1]SIIF 30 de Abril de 2023'!$D$4:$D$749,$E298,'[1]SIIF 30 de Abril de 2023'!$E$4:$E$749,$F298,'[1]SIIF 30 de Abril de 2023'!$F$4:$F$749,$G298,'[1]SIIF 30 de Abril de 2023'!$G$4:$G$749,$H298,'[1]SIIF 30 de Abril de 2023'!$H$4:$H$749,$I298,'[1]SIIF 30 de Abril de 2023'!$I$4:$I$749,$J298,'[1]SIIF 30 de Abril de 2023'!$J$4:$J$749,$K298,'[1]SIIF 30 de Abril de 2023'!$K$4:$K$749,$L298,'[1]SIIF 30 de Abril de 2023'!$L$4:$L$749,$M298,'[1]SIIF 30 de Abril de 2023'!$M$4:$M$749,$N298,'[1]SIIF 30 de Abril de 2023'!$N$4:$N$749,$O298)/1000000)-(SUMIFS('[1]SIIF 30 de Abril de 2023'!$T$4:$T$749,'[1]SIIF 30 de Abril de 2023'!$A$4:$A$749,$B298,'[1]SIIF 30 de Abril de 2023'!$B$4:$B$749,$C298,'[1]SIIF 30 de Abril de 2023'!$C$4:$C$749,$D298,'[1]SIIF 30 de Abril de 2023'!$D$4:$D$749,$E298,'[1]SIIF 30 de Abril de 2023'!$E$4:$E$749,$F298,'[1]SIIF 30 de Abril de 2023'!$F$4:$F$749,$G298,'[1]SIIF 30 de Abril de 2023'!$G$4:$G$749,$H298,'[1]SIIF 30 de Abril de 2023'!$H$4:$H$749,$I298,'[1]SIIF 30 de Abril de 2023'!$I$4:$I$749,$J298,'[1]SIIF 30 de Abril de 2023'!$J$4:$J$749,$K298,'[1]SIIF 30 de Abril de 2023'!$K$4:$K$749,$L298,'[1]SIIF 30 de Abril de 2023'!$L$4:$L$749,$M298,'[1]SIIF 30 de Abril de 2023'!$M$4:$M$749,$N298,'[1]SIIF 30 de Abril de 2023'!$N$4:$N$749,$O298)/1000000)</f>
        <v>540</v>
      </c>
      <c r="X298" s="273">
        <v>0</v>
      </c>
      <c r="Y298" s="323">
        <f>(+SUMIFS('[1]SIIF 30 de Abril de 2023'!$R$4:$R$749,'[1]SIIF 30 de Abril de 2023'!$A$4:$A$749,$B298,'[1]SIIF 30 de Abril de 2023'!$B$4:$B$749,$C298,'[1]SIIF 30 de Abril de 2023'!$C$4:$C$749,$D298,'[1]SIIF 30 de Abril de 2023'!$D$4:$D$749,$E298,'[1]SIIF 30 de Abril de 2023'!$E$4:$E$749,$F298,'[1]SIIF 30 de Abril de 2023'!$F$4:$F$749,$G298,'[1]SIIF 30 de Abril de 2023'!$G$4:$G$749,$H298,'[1]SIIF 30 de Abril de 2023'!$H$4:$H$749,$I298,'[1]SIIF 30 de Abril de 2023'!$I$4:$I$749,$J298,'[1]SIIF 30 de Abril de 2023'!$J$4:$J$749,$K298,'[1]SIIF 30 de Abril de 2023'!$K$4:$K$749,$L298,'[1]SIIF 30 de Abril de 2023'!$L$4:$L$749,$M298,'[1]SIIF 30 de Abril de 2023'!$M$4:$M$749,$N298,'[1]SIIF 30 de Abril de 2023'!$N$4:$N$749,$O298)/1000000)</f>
        <v>0</v>
      </c>
      <c r="Z298" s="273"/>
      <c r="AA298" s="323">
        <f>(+SUMIFS('[1]SIIF 30 de Abril de 2023'!$Q$4:$Q$749,'[1]SIIF 30 de Abril de 2023'!$A$4:$A$749,$B298,'[1]SIIF 30 de Abril de 2023'!$B$4:$B$749,$C298,'[1]SIIF 30 de Abril de 2023'!$C$4:$C$749,$D298,'[1]SIIF 30 de Abril de 2023'!$D$4:$D$749,$E298,'[1]SIIF 30 de Abril de 2023'!$E$4:$E$749,$F298,'[1]SIIF 30 de Abril de 2023'!$F$4:$F$749,$G298,'[1]SIIF 30 de Abril de 2023'!$G$4:$G$749,$H298,'[1]SIIF 30 de Abril de 2023'!$H$4:$H$749,$I298,'[1]SIIF 30 de Abril de 2023'!$I$4:$I$749,$J298,'[1]SIIF 30 de Abril de 2023'!$J$4:$J$749,$K298,'[1]SIIF 30 de Abril de 2023'!$K$4:$K$749,$L298,'[1]SIIF 30 de Abril de 2023'!$L$4:$L$749,$M298,'[1]SIIF 30 de Abril de 2023'!$M$4:$M$749,$N298,'[1]SIIF 30 de Abril de 2023'!$N$4:$N$749,$O298)/1000000)</f>
        <v>0</v>
      </c>
      <c r="AB298" s="273"/>
      <c r="AC298" s="273"/>
      <c r="AD298" s="323">
        <f>W298-Y298+AA298</f>
        <v>540</v>
      </c>
      <c r="AE298" s="323">
        <f>(+SUMIFS('[1]SIIF 30 de Abril de 2023'!$T$4:$T$749,'[1]SIIF 30 de Abril de 2023'!$A$4:$A$749,$B298,'[1]SIIF 30 de Abril de 2023'!$B$4:$B$749,$C298,'[1]SIIF 30 de Abril de 2023'!$C$4:$C$749,$D298,'[1]SIIF 30 de Abril de 2023'!$D$4:$D$749,$E298,'[1]SIIF 30 de Abril de 2023'!$E$4:$E$749,$F298,'[1]SIIF 30 de Abril de 2023'!$F$4:$F$749,$G298,'[1]SIIF 30 de Abril de 2023'!$G$4:$G$749,$H298,'[1]SIIF 30 de Abril de 2023'!$H$4:$H$749,$I298,'[1]SIIF 30 de Abril de 2023'!$I$4:$I$749,$J298,'[1]SIIF 30 de Abril de 2023'!$J$4:$J$749,$K298,'[1]SIIF 30 de Abril de 2023'!$K$4:$K$749,$L298,'[1]SIIF 30 de Abril de 2023'!$L$4:$L$749,$M298,'[1]SIIF 30 de Abril de 2023'!$M$4:$M$749,$N298,'[1]SIIF 30 de Abril de 2023'!$N$4:$N$749,$O298)/1000000)</f>
        <v>0</v>
      </c>
      <c r="AF298" s="332">
        <f>AD298-AE298</f>
        <v>540</v>
      </c>
      <c r="AG298" s="323">
        <f>+SUMIFS('[1]SIIF 30 de Abril de 2023'!$W$4:$W$749,'[1]SIIF 30 de Abril de 2023'!$A$4:$A$749,$B298,'[1]SIIF 30 de Abril de 2023'!$B$4:$B$749,$C298,'[1]SIIF 30 de Abril de 2023'!$C$4:$C$749,$D298,'[1]SIIF 30 de Abril de 2023'!$D$4:$D$749,$E298,'[1]SIIF 30 de Abril de 2023'!$E$4:$E$749,$F298,'[1]SIIF 30 de Abril de 2023'!$F$4:$F$749,$G298,'[1]SIIF 30 de Abril de 2023'!$G$4:$G$749,$H298,'[1]SIIF 30 de Abril de 2023'!$H$4:$H$749,$I298,'[1]SIIF 30 de Abril de 2023'!$I$4:$I$749,$J298,'[1]SIIF 30 de Abril de 2023'!$J$4:$J$749,$K298,'[1]SIIF 30 de Abril de 2023'!$K$4:$K$749,$L298,'[1]SIIF 30 de Abril de 2023'!$L$4:$L$749,$M298,'[1]SIIF 30 de Abril de 2023'!$M$4:$M$749,$N298,'[1]SIIF 30 de Abril de 2023'!$N$4:$N$749,$O298)/1000000</f>
        <v>175.33114</v>
      </c>
      <c r="AH298" s="177">
        <f t="shared" si="130"/>
        <v>0.32468729629629628</v>
      </c>
      <c r="AI298" s="210"/>
      <c r="AJ298" s="210"/>
      <c r="AK298" s="210"/>
      <c r="AL298" s="278" t="e">
        <f>HLOOKUP((HLOOKUP($W$1,#REF!,1,FALSE)),#REF!,#REF!,FALSE)</f>
        <v>#REF!</v>
      </c>
      <c r="AM298" s="323">
        <f>+SUMIFS('[1]SIIF 30 de Abril de 2023'!$X$4:$X$749,'[1]SIIF 30 de Abril de 2023'!$A$4:$A$749,$B298,'[1]SIIF 30 de Abril de 2023'!$B$4:$B$749,$C298,'[1]SIIF 30 de Abril de 2023'!$C$4:$C$749,$D298,'[1]SIIF 30 de Abril de 2023'!$D$4:$D$749,$E298,'[1]SIIF 30 de Abril de 2023'!$E$4:$E$749,$F298,'[1]SIIF 30 de Abril de 2023'!$F$4:$F$749,$G298,'[1]SIIF 30 de Abril de 2023'!$G$4:$G$749,$H298,'[1]SIIF 30 de Abril de 2023'!$H$4:$H$749,$I298,'[1]SIIF 30 de Abril de 2023'!$I$4:$I$749,$J298,'[1]SIIF 30 de Abril de 2023'!$J$4:$J$749,$K298,'[1]SIIF 30 de Abril de 2023'!$K$4:$K$749,$L298,'[1]SIIF 30 de Abril de 2023'!$L$4:$L$749,$M298,'[1]SIIF 30 de Abril de 2023'!$M$4:$M$749,$N298,'[1]SIIF 30 de Abril de 2023'!$N$4:$N$749,$O298)/1000000</f>
        <v>40.338366329999999</v>
      </c>
      <c r="AN298" s="177">
        <f t="shared" si="131"/>
        <v>7.4700678388888886E-2</v>
      </c>
    </row>
    <row r="299" spans="1:40" ht="45" customHeight="1">
      <c r="B299" s="167" t="s">
        <v>178</v>
      </c>
      <c r="C299" s="1" t="s">
        <v>179</v>
      </c>
      <c r="D299" s="1" t="s">
        <v>142</v>
      </c>
      <c r="E299" s="1" t="s">
        <v>143</v>
      </c>
      <c r="F299" s="1">
        <v>8</v>
      </c>
      <c r="G299" s="1" t="s">
        <v>142</v>
      </c>
      <c r="H299" s="1" t="s">
        <v>142</v>
      </c>
      <c r="I299" s="1" t="s">
        <v>142</v>
      </c>
      <c r="J299" s="1" t="s">
        <v>142</v>
      </c>
      <c r="K299" s="1" t="s">
        <v>142</v>
      </c>
      <c r="L299" s="1" t="s">
        <v>142</v>
      </c>
      <c r="M299" s="1" t="s">
        <v>142</v>
      </c>
      <c r="N299" s="1" t="s">
        <v>142</v>
      </c>
      <c r="O299" s="1" t="s">
        <v>142</v>
      </c>
      <c r="T299" s="174" t="s">
        <v>149</v>
      </c>
      <c r="U299" s="422"/>
      <c r="V299" s="174" t="s">
        <v>149</v>
      </c>
      <c r="W299" s="323">
        <f>(+SUMIFS('[1]SIIF 30 de Abril de 2023'!$S$4:$S$749,'[1]SIIF 30 de Abril de 2023'!$A$4:$A$749,$B299,'[1]SIIF 30 de Abril de 2023'!$B$4:$B$749,$C299,'[1]SIIF 30 de Abril de 2023'!$C$4:$C$749,$D299,'[1]SIIF 30 de Abril de 2023'!$D$4:$D$749,$E299,'[1]SIIF 30 de Abril de 2023'!$E$4:$E$749,$F299,'[1]SIIF 30 de Abril de 2023'!$F$4:$F$749,$G299,'[1]SIIF 30 de Abril de 2023'!$G$4:$G$749,$H299,'[1]SIIF 30 de Abril de 2023'!$H$4:$H$749,$I299,'[1]SIIF 30 de Abril de 2023'!$I$4:$I$749,$J299,'[1]SIIF 30 de Abril de 2023'!$J$4:$J$749,$K299,'[1]SIIF 30 de Abril de 2023'!$K$4:$K$749,$L299,'[1]SIIF 30 de Abril de 2023'!$L$4:$L$749,$M299,'[1]SIIF 30 de Abril de 2023'!$M$4:$M$749,$N299,'[1]SIIF 30 de Abril de 2023'!$N$4:$N$749,$O299)/1000000)-(SUMIFS('[1]SIIF 30 de Abril de 2023'!$T$4:$T$749,'[1]SIIF 30 de Abril de 2023'!$A$4:$A$749,$B299,'[1]SIIF 30 de Abril de 2023'!$B$4:$B$749,$C299,'[1]SIIF 30 de Abril de 2023'!$C$4:$C$749,$D299,'[1]SIIF 30 de Abril de 2023'!$D$4:$D$749,$E299,'[1]SIIF 30 de Abril de 2023'!$E$4:$E$749,$F299,'[1]SIIF 30 de Abril de 2023'!$F$4:$F$749,$G299,'[1]SIIF 30 de Abril de 2023'!$G$4:$G$749,$H299,'[1]SIIF 30 de Abril de 2023'!$H$4:$H$749,$I299,'[1]SIIF 30 de Abril de 2023'!$I$4:$I$749,$J299,'[1]SIIF 30 de Abril de 2023'!$J$4:$J$749,$K299,'[1]SIIF 30 de Abril de 2023'!$K$4:$K$749,$L299,'[1]SIIF 30 de Abril de 2023'!$L$4:$L$749,$M299,'[1]SIIF 30 de Abril de 2023'!$M$4:$M$749,$N299,'[1]SIIF 30 de Abril de 2023'!$N$4:$N$749,$O299)/1000000)</f>
        <v>230</v>
      </c>
      <c r="X299" s="273">
        <v>0</v>
      </c>
      <c r="Y299" s="323">
        <f>(+SUMIFS('[1]SIIF 30 de Abril de 2023'!$R$4:$R$749,'[1]SIIF 30 de Abril de 2023'!$A$4:$A$749,$B299,'[1]SIIF 30 de Abril de 2023'!$B$4:$B$749,$C299,'[1]SIIF 30 de Abril de 2023'!$C$4:$C$749,$D299,'[1]SIIF 30 de Abril de 2023'!$D$4:$D$749,$E299,'[1]SIIF 30 de Abril de 2023'!$E$4:$E$749,$F299,'[1]SIIF 30 de Abril de 2023'!$F$4:$F$749,$G299,'[1]SIIF 30 de Abril de 2023'!$G$4:$G$749,$H299,'[1]SIIF 30 de Abril de 2023'!$H$4:$H$749,$I299,'[1]SIIF 30 de Abril de 2023'!$I$4:$I$749,$J299,'[1]SIIF 30 de Abril de 2023'!$J$4:$J$749,$K299,'[1]SIIF 30 de Abril de 2023'!$K$4:$K$749,$L299,'[1]SIIF 30 de Abril de 2023'!$L$4:$L$749,$M299,'[1]SIIF 30 de Abril de 2023'!$M$4:$M$749,$N299,'[1]SIIF 30 de Abril de 2023'!$N$4:$N$749,$O299)/1000000)</f>
        <v>0</v>
      </c>
      <c r="Z299" s="273"/>
      <c r="AA299" s="323">
        <f>(+SUMIFS('[1]SIIF 30 de Abril de 2023'!$Q$4:$Q$749,'[1]SIIF 30 de Abril de 2023'!$A$4:$A$749,$B299,'[1]SIIF 30 de Abril de 2023'!$B$4:$B$749,$C299,'[1]SIIF 30 de Abril de 2023'!$C$4:$C$749,$D299,'[1]SIIF 30 de Abril de 2023'!$D$4:$D$749,$E299,'[1]SIIF 30 de Abril de 2023'!$E$4:$E$749,$F299,'[1]SIIF 30 de Abril de 2023'!$F$4:$F$749,$G299,'[1]SIIF 30 de Abril de 2023'!$G$4:$G$749,$H299,'[1]SIIF 30 de Abril de 2023'!$H$4:$H$749,$I299,'[1]SIIF 30 de Abril de 2023'!$I$4:$I$749,$J299,'[1]SIIF 30 de Abril de 2023'!$J$4:$J$749,$K299,'[1]SIIF 30 de Abril de 2023'!$K$4:$K$749,$L299,'[1]SIIF 30 de Abril de 2023'!$L$4:$L$749,$M299,'[1]SIIF 30 de Abril de 2023'!$M$4:$M$749,$N299,'[1]SIIF 30 de Abril de 2023'!$N$4:$N$749,$O299)/1000000)</f>
        <v>0</v>
      </c>
      <c r="AB299" s="273"/>
      <c r="AC299" s="273"/>
      <c r="AD299" s="323">
        <f>W299-Y299+AA299</f>
        <v>230</v>
      </c>
      <c r="AE299" s="323">
        <f>(+SUMIFS('[1]SIIF 30 de Abril de 2023'!$T$4:$T$749,'[1]SIIF 30 de Abril de 2023'!$A$4:$A$749,$B299,'[1]SIIF 30 de Abril de 2023'!$B$4:$B$749,$C299,'[1]SIIF 30 de Abril de 2023'!$C$4:$C$749,$D299,'[1]SIIF 30 de Abril de 2023'!$D$4:$D$749,$E299,'[1]SIIF 30 de Abril de 2023'!$E$4:$E$749,$F299,'[1]SIIF 30 de Abril de 2023'!$F$4:$F$749,$G299,'[1]SIIF 30 de Abril de 2023'!$G$4:$G$749,$H299,'[1]SIIF 30 de Abril de 2023'!$H$4:$H$749,$I299,'[1]SIIF 30 de Abril de 2023'!$I$4:$I$749,$J299,'[1]SIIF 30 de Abril de 2023'!$J$4:$J$749,$K299,'[1]SIIF 30 de Abril de 2023'!$K$4:$K$749,$L299,'[1]SIIF 30 de Abril de 2023'!$L$4:$L$749,$M299,'[1]SIIF 30 de Abril de 2023'!$M$4:$M$749,$N299,'[1]SIIF 30 de Abril de 2023'!$N$4:$N$749,$O299)/1000000)</f>
        <v>0</v>
      </c>
      <c r="AF299" s="323">
        <f>AD299-AE299</f>
        <v>230</v>
      </c>
      <c r="AG299" s="323">
        <f>+SUMIFS('[1]SIIF 30 de Abril de 2023'!$W$4:$W$749,'[1]SIIF 30 de Abril de 2023'!$A$4:$A$749,$B299,'[1]SIIF 30 de Abril de 2023'!$B$4:$B$749,$C299,'[1]SIIF 30 de Abril de 2023'!$C$4:$C$749,$D299,'[1]SIIF 30 de Abril de 2023'!$D$4:$D$749,$E299,'[1]SIIF 30 de Abril de 2023'!$E$4:$E$749,$F299,'[1]SIIF 30 de Abril de 2023'!$F$4:$F$749,$G299,'[1]SIIF 30 de Abril de 2023'!$G$4:$G$749,$H299,'[1]SIIF 30 de Abril de 2023'!$H$4:$H$749,$I299,'[1]SIIF 30 de Abril de 2023'!$I$4:$I$749,$J299,'[1]SIIF 30 de Abril de 2023'!$J$4:$J$749,$K299,'[1]SIIF 30 de Abril de 2023'!$K$4:$K$749,$L299,'[1]SIIF 30 de Abril de 2023'!$L$4:$L$749,$M299,'[1]SIIF 30 de Abril de 2023'!$M$4:$M$749,$N299,'[1]SIIF 30 de Abril de 2023'!$N$4:$N$749,$O299)/1000000</f>
        <v>98.759900000000002</v>
      </c>
      <c r="AH299" s="177">
        <f t="shared" si="130"/>
        <v>0.42939086956521738</v>
      </c>
      <c r="AI299" s="210"/>
      <c r="AJ299" s="210"/>
      <c r="AK299" s="210"/>
      <c r="AL299" s="278" t="e">
        <f>HLOOKUP((HLOOKUP($W$1,#REF!,1,FALSE)),#REF!,#REF!,FALSE)</f>
        <v>#REF!</v>
      </c>
      <c r="AM299" s="323">
        <f>+SUMIFS('[1]SIIF 30 de Abril de 2023'!$X$4:$X$749,'[1]SIIF 30 de Abril de 2023'!$A$4:$A$749,$B299,'[1]SIIF 30 de Abril de 2023'!$B$4:$B$749,$C299,'[1]SIIF 30 de Abril de 2023'!$C$4:$C$749,$D299,'[1]SIIF 30 de Abril de 2023'!$D$4:$D$749,$E299,'[1]SIIF 30 de Abril de 2023'!$E$4:$E$749,$F299,'[1]SIIF 30 de Abril de 2023'!$F$4:$F$749,$G299,'[1]SIIF 30 de Abril de 2023'!$G$4:$G$749,$H299,'[1]SIIF 30 de Abril de 2023'!$H$4:$H$749,$I299,'[1]SIIF 30 de Abril de 2023'!$I$4:$I$749,$J299,'[1]SIIF 30 de Abril de 2023'!$J$4:$J$749,$K299,'[1]SIIF 30 de Abril de 2023'!$K$4:$K$749,$L299,'[1]SIIF 30 de Abril de 2023'!$L$4:$L$749,$M299,'[1]SIIF 30 de Abril de 2023'!$M$4:$M$749,$N299,'[1]SIIF 30 de Abril de 2023'!$N$4:$N$749,$O299)/1000000</f>
        <v>98.605900000000005</v>
      </c>
      <c r="AN299" s="177">
        <f t="shared" si="131"/>
        <v>0.42872130434782613</v>
      </c>
    </row>
    <row r="300" spans="1:40" ht="27.75" hidden="1" customHeight="1" thickBot="1">
      <c r="A300" s="180"/>
      <c r="B300" s="167" t="s">
        <v>178</v>
      </c>
      <c r="C300" s="1" t="s">
        <v>179</v>
      </c>
      <c r="D300" s="180" t="s">
        <v>142</v>
      </c>
      <c r="E300" s="180" t="s">
        <v>150</v>
      </c>
      <c r="F300" s="180" t="s">
        <v>142</v>
      </c>
      <c r="G300" s="180" t="s">
        <v>142</v>
      </c>
      <c r="H300" s="180" t="s">
        <v>142</v>
      </c>
      <c r="I300" s="180" t="s">
        <v>142</v>
      </c>
      <c r="J300" s="180" t="s">
        <v>142</v>
      </c>
      <c r="K300" s="180" t="s">
        <v>142</v>
      </c>
      <c r="L300" s="180" t="s">
        <v>142</v>
      </c>
      <c r="M300" s="180" t="s">
        <v>142</v>
      </c>
      <c r="N300" s="180" t="s">
        <v>142</v>
      </c>
      <c r="O300" s="180" t="s">
        <v>142</v>
      </c>
      <c r="P300" s="180"/>
      <c r="Q300" s="180"/>
      <c r="R300" s="180"/>
      <c r="S300" s="180"/>
      <c r="T300" s="181" t="s">
        <v>151</v>
      </c>
      <c r="U300" s="391"/>
      <c r="V300" s="181" t="s">
        <v>151</v>
      </c>
      <c r="W300" s="324">
        <f>SUM(W301:W302)</f>
        <v>0</v>
      </c>
      <c r="X300" s="324">
        <f>SUM(X301:X302)</f>
        <v>0</v>
      </c>
      <c r="Y300" s="324">
        <f>SUM(Y301:Y302)</f>
        <v>0</v>
      </c>
      <c r="Z300" s="324"/>
      <c r="AA300" s="324">
        <f>SUM(AA301:AA302)</f>
        <v>0</v>
      </c>
      <c r="AB300" s="324">
        <f>SUM(AB301:AB302)</f>
        <v>0</v>
      </c>
      <c r="AC300" s="324"/>
      <c r="AD300" s="324">
        <f>SUM(AD301:AD302)</f>
        <v>0</v>
      </c>
      <c r="AE300" s="324">
        <f>SUM(AE301:AE302)</f>
        <v>0</v>
      </c>
      <c r="AF300" s="324">
        <f>SUM(AF301:AF302)</f>
        <v>0</v>
      </c>
      <c r="AG300" s="324">
        <f>SUM(AG301:AG302)</f>
        <v>0</v>
      </c>
      <c r="AH300" s="182" t="e">
        <f>+AG300/AD300</f>
        <v>#DIV/0!</v>
      </c>
      <c r="AI300" s="183" t="e">
        <f>+AG300/AF300</f>
        <v>#DIV/0!</v>
      </c>
      <c r="AJ300" s="184">
        <f>SUM(AJ301:AJ302)</f>
        <v>135</v>
      </c>
      <c r="AK300" s="184">
        <f>SUM(AK301:AK302)</f>
        <v>-135</v>
      </c>
      <c r="AL300" s="221" t="e">
        <f>HLOOKUP((HLOOKUP($W$1,#REF!,1,FALSE)),#REF!,#REF!,FALSE)</f>
        <v>#REF!</v>
      </c>
      <c r="AM300" s="324">
        <f>SUM(AM301:AM302)</f>
        <v>0</v>
      </c>
      <c r="AN300" s="182" t="e">
        <f t="shared" si="131"/>
        <v>#DIV/0!</v>
      </c>
    </row>
    <row r="301" spans="1:40" ht="21.75" hidden="1" customHeight="1">
      <c r="A301" s="180"/>
      <c r="B301" s="167" t="s">
        <v>178</v>
      </c>
      <c r="C301" s="1" t="s">
        <v>179</v>
      </c>
      <c r="D301" s="180" t="s">
        <v>187</v>
      </c>
      <c r="E301" s="180" t="s">
        <v>150</v>
      </c>
      <c r="F301" s="180" t="s">
        <v>142</v>
      </c>
      <c r="G301" s="180" t="s">
        <v>142</v>
      </c>
      <c r="H301" s="180" t="s">
        <v>142</v>
      </c>
      <c r="I301" s="180" t="s">
        <v>142</v>
      </c>
      <c r="J301" s="180" t="s">
        <v>142</v>
      </c>
      <c r="K301" s="180" t="s">
        <v>142</v>
      </c>
      <c r="L301" s="180" t="s">
        <v>142</v>
      </c>
      <c r="M301" s="180" t="s">
        <v>142</v>
      </c>
      <c r="N301" s="180" t="s">
        <v>142</v>
      </c>
      <c r="O301" s="180" t="s">
        <v>142</v>
      </c>
      <c r="P301" s="180"/>
      <c r="Q301" s="180"/>
      <c r="R301" s="180"/>
      <c r="S301" s="180"/>
      <c r="T301" s="185" t="s">
        <v>152</v>
      </c>
      <c r="U301" s="396"/>
      <c r="V301" s="185" t="s">
        <v>152</v>
      </c>
      <c r="W301" s="325">
        <f>(+SUMIFS('[1]SIIF 30 de Abril de 2023'!$P$4:$P$749,'[1]SIIF 30 de Abril de 2023'!$A$4:$A$749,$B301,'[1]SIIF 30 de Abril de 2023'!$B$4:$B$749,$C301,'[1]SIIF 30 de Abril de 2023'!$C$4:$C$749,$D301,'[1]SIIF 30 de Abril de 2023'!$D$4:$D$749,$E301,'[1]SIIF 30 de Abril de 2023'!$E$4:$E$749,$F301,'[1]SIIF 30 de Abril de 2023'!$F$4:$F$749,$G301,'[1]SIIF 30 de Abril de 2023'!$G$4:$G$749,$H301,'[1]SIIF 30 de Abril de 2023'!$H$4:$H$749,$I301,'[1]SIIF 30 de Abril de 2023'!$I$4:$I$749,$J301,'[1]SIIF 30 de Abril de 2023'!$J$4:$J$749,$K301,'[1]SIIF 30 de Abril de 2023'!$K$4:$K$749,$L301,'[1]SIIF 30 de Abril de 2023'!$L$4:$L$749,$M301,'[1]SIIF 30 de Abril de 2023'!$M$4:$M$749,$N301,'[1]SIIF 30 de Abril de 2023'!$N$4:$N$749,$O301)/1000000)</f>
        <v>0</v>
      </c>
      <c r="X301" s="325">
        <v>0</v>
      </c>
      <c r="Y301" s="323">
        <f>(+SUMIFS('[1]SIIF 30 de Abril de 2023'!$R$4:$R$749,'[1]SIIF 30 de Abril de 2023'!$A$4:$A$749,$B301,'[1]SIIF 30 de Abril de 2023'!$B$4:$B$749,$C301,'[1]SIIF 30 de Abril de 2023'!$C$4:$C$749,$D301,'[1]SIIF 30 de Abril de 2023'!$D$4:$D$749,$E301,'[1]SIIF 30 de Abril de 2023'!$E$4:$E$749,$F301,'[1]SIIF 30 de Abril de 2023'!$F$4:$F$749,$G301,'[1]SIIF 30 de Abril de 2023'!$G$4:$G$749,$H301,'[1]SIIF 30 de Abril de 2023'!$H$4:$H$749,$I301,'[1]SIIF 30 de Abril de 2023'!$I$4:$I$749,$J301,'[1]SIIF 30 de Abril de 2023'!$J$4:$J$749,$K301,'[1]SIIF 30 de Abril de 2023'!$K$4:$K$749,$L301,'[1]SIIF 30 de Abril de 2023'!$L$4:$L$749,$M301,'[1]SIIF 30 de Abril de 2023'!$M$4:$M$749,$N301,'[1]SIIF 30 de Abril de 2023'!$N$4:$N$749,$O301)/1000000)</f>
        <v>0</v>
      </c>
      <c r="Z301" s="322"/>
      <c r="AA301" s="323">
        <f>(+SUMIFS('[1]SIIF 30 de Abril de 2023'!$Q$4:$Q$749,'[1]SIIF 30 de Abril de 2023'!$A$4:$A$749,$B301,'[1]SIIF 30 de Abril de 2023'!$B$4:$B$749,$C301,'[1]SIIF 30 de Abril de 2023'!$C$4:$C$749,$D301,'[1]SIIF 30 de Abril de 2023'!$D$4:$D$749,$E301,'[1]SIIF 30 de Abril de 2023'!$E$4:$E$749,$F301,'[1]SIIF 30 de Abril de 2023'!$F$4:$F$749,$G301,'[1]SIIF 30 de Abril de 2023'!$G$4:$G$749,$H301,'[1]SIIF 30 de Abril de 2023'!$H$4:$H$749,$I301,'[1]SIIF 30 de Abril de 2023'!$I$4:$I$749,$J301,'[1]SIIF 30 de Abril de 2023'!$J$4:$J$749,$K301,'[1]SIIF 30 de Abril de 2023'!$K$4:$K$749,$L301,'[1]SIIF 30 de Abril de 2023'!$L$4:$L$749,$M301,'[1]SIIF 30 de Abril de 2023'!$M$4:$M$749,$N301,'[1]SIIF 30 de Abril de 2023'!$N$4:$N$749,$O301)/1000000)</f>
        <v>0</v>
      </c>
      <c r="AB301" s="323"/>
      <c r="AC301" s="322"/>
      <c r="AD301" s="323">
        <f>W301-Y301+AA301</f>
        <v>0</v>
      </c>
      <c r="AE301" s="325">
        <f>(+SUMIFS('[1]SIIF 30 de Abril de 2023'!$T$4:$T$749,'[1]SIIF 30 de Abril de 2023'!$A$4:$A$749,$B301,'[1]SIIF 30 de Abril de 2023'!$B$4:$B$749,$C301,'[1]SIIF 30 de Abril de 2023'!$C$4:$C$749,$D301,'[1]SIIF 30 de Abril de 2023'!$D$4:$D$749,$E301,'[1]SIIF 30 de Abril de 2023'!$E$4:$E$749,$F301,'[1]SIIF 30 de Abril de 2023'!$F$4:$F$749,$G301,'[1]SIIF 30 de Abril de 2023'!$G$4:$G$749,$H301,'[1]SIIF 30 de Abril de 2023'!$H$4:$H$749,$I301,'[1]SIIF 30 de Abril de 2023'!$I$4:$I$749,$J301,'[1]SIIF 30 de Abril de 2023'!$J$4:$J$749,$K301,'[1]SIIF 30 de Abril de 2023'!$K$4:$K$749,$L301,'[1]SIIF 30 de Abril de 2023'!$L$4:$L$749,$M301,'[1]SIIF 30 de Abril de 2023'!$M$4:$M$749,$N301,'[1]SIIF 30 de Abril de 2023'!$N$4:$N$749,$O301)/1000000)</f>
        <v>0</v>
      </c>
      <c r="AF301" s="323">
        <f>AD301-AE301</f>
        <v>0</v>
      </c>
      <c r="AG301" s="325">
        <f>+SUMIFS('[1]SIIF 30 de Abril de 2023'!$W$4:$W$749,'[1]SIIF 30 de Abril de 2023'!$A$4:$A$749,$B301,'[1]SIIF 30 de Abril de 2023'!$B$4:$B$749,$C301,'[1]SIIF 30 de Abril de 2023'!$C$4:$C$749,$D301,'[1]SIIF 30 de Abril de 2023'!$D$4:$D$749,$E301,'[1]SIIF 30 de Abril de 2023'!$E$4:$E$749,$F301,'[1]SIIF 30 de Abril de 2023'!$F$4:$F$749,$G301,'[1]SIIF 30 de Abril de 2023'!$G$4:$G$749,$H301,'[1]SIIF 30 de Abril de 2023'!$H$4:$H$749,$I301,'[1]SIIF 30 de Abril de 2023'!$I$4:$I$749,$J301,'[1]SIIF 30 de Abril de 2023'!$J$4:$J$749,$K301,'[1]SIIF 30 de Abril de 2023'!$K$4:$K$749,$L301,'[1]SIIF 30 de Abril de 2023'!$L$4:$L$749,$M301,'[1]SIIF 30 de Abril de 2023'!$M$4:$M$749,$N301,'[1]SIIF 30 de Abril de 2023'!$N$4:$N$749,$O301)/1000000</f>
        <v>0</v>
      </c>
      <c r="AH301" s="275" t="e">
        <f>+AG301/AD301</f>
        <v>#DIV/0!</v>
      </c>
      <c r="AI301" s="183" t="e">
        <f>+AG301/AF301</f>
        <v>#DIV/0!</v>
      </c>
      <c r="AJ301" s="186">
        <f>+SUMIFS('[1]Cierre Mes Anterior'!$W$4:$W$773,'[1]Cierre Mes Anterior'!$A$4:$A$773,$B301,'[1]Cierre Mes Anterior'!$B$4:$B$773,$C301,'[1]Cierre Mes Anterior'!$C$4:$C$773,$D301,'[1]Cierre Mes Anterior'!$D$4:$D$773,$E301,'[1]Cierre Mes Anterior'!$E$4:$E$773,$F301,'[1]Cierre Mes Anterior'!$F$4:$F$773,$G301,'[1]Cierre Mes Anterior'!$G$4:$G$773,$H301,'[1]Cierre Mes Anterior'!$H$4:$H$773,$I301,'[1]Cierre Mes Anterior'!$I$4:$I$773,$J301,'[1]Cierre Mes Anterior'!$J$4:$J$773,$K301,'[1]Cierre Mes Anterior'!$K$4:$K$773,$L301,'[1]Cierre Mes Anterior'!$L$4:$L$773,$M301,'[1]Cierre Mes Anterior'!$M$4:$M$773,$N301,'[1]Cierre Mes Anterior'!$N$4:$N$773,$O301)/1000000</f>
        <v>0</v>
      </c>
      <c r="AK301" s="176">
        <f>+AG301-AJ301</f>
        <v>0</v>
      </c>
      <c r="AL301" s="221" t="e">
        <f>HLOOKUP((HLOOKUP($W$1,#REF!,1,FALSE)),#REF!,#REF!,FALSE)</f>
        <v>#REF!</v>
      </c>
      <c r="AM301" s="325">
        <f>+SUMIFS('[1]SIIF 30 de Abril de 2023'!$X$4:$X$749,'[1]SIIF 30 de Abril de 2023'!$A$4:$A$749,$B301,'[1]SIIF 30 de Abril de 2023'!$B$4:$B$749,$C301,'[1]SIIF 30 de Abril de 2023'!$C$4:$C$749,$D301,'[1]SIIF 30 de Abril de 2023'!$D$4:$D$749,$E301,'[1]SIIF 30 de Abril de 2023'!$E$4:$E$749,$F301,'[1]SIIF 30 de Abril de 2023'!$F$4:$F$749,$G301,'[1]SIIF 30 de Abril de 2023'!$G$4:$G$749,$H301,'[1]SIIF 30 de Abril de 2023'!$H$4:$H$749,$I301,'[1]SIIF 30 de Abril de 2023'!$I$4:$I$749,$J301,'[1]SIIF 30 de Abril de 2023'!$J$4:$J$749,$K301,'[1]SIIF 30 de Abril de 2023'!$K$4:$K$749,$L301,'[1]SIIF 30 de Abril de 2023'!$L$4:$L$749,$M301,'[1]SIIF 30 de Abril de 2023'!$M$4:$M$749,$N301,'[1]SIIF 30 de Abril de 2023'!$N$4:$N$749,$O301)/1000000</f>
        <v>0</v>
      </c>
      <c r="AN301" s="177" t="e">
        <f t="shared" si="131"/>
        <v>#DIV/0!</v>
      </c>
    </row>
    <row r="302" spans="1:40" ht="21.75" hidden="1" customHeight="1" thickBot="1">
      <c r="A302" s="180"/>
      <c r="B302" s="167" t="s">
        <v>178</v>
      </c>
      <c r="C302" s="1" t="s">
        <v>179</v>
      </c>
      <c r="D302" s="180" t="s">
        <v>188</v>
      </c>
      <c r="E302" s="180" t="s">
        <v>150</v>
      </c>
      <c r="F302" s="180" t="s">
        <v>142</v>
      </c>
      <c r="G302" s="180" t="s">
        <v>142</v>
      </c>
      <c r="H302" s="180" t="s">
        <v>142</v>
      </c>
      <c r="I302" s="180" t="s">
        <v>142</v>
      </c>
      <c r="J302" s="180" t="s">
        <v>142</v>
      </c>
      <c r="K302" s="180" t="s">
        <v>142</v>
      </c>
      <c r="L302" s="180" t="s">
        <v>142</v>
      </c>
      <c r="M302" s="180" t="s">
        <v>142</v>
      </c>
      <c r="N302" s="180" t="s">
        <v>142</v>
      </c>
      <c r="O302" s="180" t="s">
        <v>142</v>
      </c>
      <c r="P302" s="180"/>
      <c r="Q302" s="180"/>
      <c r="R302" s="180"/>
      <c r="S302" s="180"/>
      <c r="T302" s="185" t="s">
        <v>153</v>
      </c>
      <c r="U302" s="396"/>
      <c r="V302" s="185" t="s">
        <v>153</v>
      </c>
      <c r="W302" s="325">
        <f>(+SUMIFS('[1]SIIF 30 de Abril de 2023'!$P$4:$P$749,'[1]SIIF 30 de Abril de 2023'!$A$4:$A$749,$B302,'[1]SIIF 30 de Abril de 2023'!$B$4:$B$749,$C302,'[1]SIIF 30 de Abril de 2023'!$C$4:$C$749,$D302,'[1]SIIF 30 de Abril de 2023'!$D$4:$D$749,$E302,'[1]SIIF 30 de Abril de 2023'!$E$4:$E$749,$F302,'[1]SIIF 30 de Abril de 2023'!$F$4:$F$749,$G302,'[1]SIIF 30 de Abril de 2023'!$G$4:$G$749,$H302,'[1]SIIF 30 de Abril de 2023'!$H$4:$H$749,$I302,'[1]SIIF 30 de Abril de 2023'!$I$4:$I$749,$J302,'[1]SIIF 30 de Abril de 2023'!$J$4:$J$749,$K302,'[1]SIIF 30 de Abril de 2023'!$K$4:$K$749,$L302,'[1]SIIF 30 de Abril de 2023'!$L$4:$L$749,$M302,'[1]SIIF 30 de Abril de 2023'!$M$4:$M$749,$N302,'[1]SIIF 30 de Abril de 2023'!$N$4:$N$749,$O302)/1000000)</f>
        <v>0</v>
      </c>
      <c r="X302" s="325">
        <v>0</v>
      </c>
      <c r="Y302" s="323">
        <f>(+SUMIFS('[1]SIIF 30 de Abril de 2023'!$R$4:$R$749,'[1]SIIF 30 de Abril de 2023'!$A$4:$A$749,$B302,'[1]SIIF 30 de Abril de 2023'!$B$4:$B$749,$C302,'[1]SIIF 30 de Abril de 2023'!$C$4:$C$749,$D302,'[1]SIIF 30 de Abril de 2023'!$D$4:$D$749,$E302,'[1]SIIF 30 de Abril de 2023'!$E$4:$E$749,$F302,'[1]SIIF 30 de Abril de 2023'!$F$4:$F$749,$G302,'[1]SIIF 30 de Abril de 2023'!$G$4:$G$749,$H302,'[1]SIIF 30 de Abril de 2023'!$H$4:$H$749,$I302,'[1]SIIF 30 de Abril de 2023'!$I$4:$I$749,$J302,'[1]SIIF 30 de Abril de 2023'!$J$4:$J$749,$K302,'[1]SIIF 30 de Abril de 2023'!$K$4:$K$749,$L302,'[1]SIIF 30 de Abril de 2023'!$L$4:$L$749,$M302,'[1]SIIF 30 de Abril de 2023'!$M$4:$M$749,$N302,'[1]SIIF 30 de Abril de 2023'!$N$4:$N$749,$O302)/1000000)</f>
        <v>0</v>
      </c>
      <c r="Z302" s="322"/>
      <c r="AA302" s="323">
        <f>(+SUMIFS('[1]SIIF 30 de Abril de 2023'!$Q$4:$Q$749,'[1]SIIF 30 de Abril de 2023'!$A$4:$A$749,$B302,'[1]SIIF 30 de Abril de 2023'!$B$4:$B$749,$C302,'[1]SIIF 30 de Abril de 2023'!$C$4:$C$749,$D302,'[1]SIIF 30 de Abril de 2023'!$D$4:$D$749,$E302,'[1]SIIF 30 de Abril de 2023'!$E$4:$E$749,$F302,'[1]SIIF 30 de Abril de 2023'!$F$4:$F$749,$G302,'[1]SIIF 30 de Abril de 2023'!$G$4:$G$749,$H302,'[1]SIIF 30 de Abril de 2023'!$H$4:$H$749,$I302,'[1]SIIF 30 de Abril de 2023'!$I$4:$I$749,$J302,'[1]SIIF 30 de Abril de 2023'!$J$4:$J$749,$K302,'[1]SIIF 30 de Abril de 2023'!$K$4:$K$749,$L302,'[1]SIIF 30 de Abril de 2023'!$L$4:$L$749,$M302,'[1]SIIF 30 de Abril de 2023'!$M$4:$M$749,$N302,'[1]SIIF 30 de Abril de 2023'!$N$4:$N$749,$O302)/1000000)</f>
        <v>0</v>
      </c>
      <c r="AB302" s="325"/>
      <c r="AC302" s="322"/>
      <c r="AD302" s="323">
        <f>W302-Y302+AA302</f>
        <v>0</v>
      </c>
      <c r="AE302" s="325">
        <f>(+SUMIFS('[1]SIIF 30 de Abril de 2023'!$T$4:$T$749,'[1]SIIF 30 de Abril de 2023'!$A$4:$A$749,$B302,'[1]SIIF 30 de Abril de 2023'!$B$4:$B$749,$C302,'[1]SIIF 30 de Abril de 2023'!$C$4:$C$749,$D302,'[1]SIIF 30 de Abril de 2023'!$D$4:$D$749,$E302,'[1]SIIF 30 de Abril de 2023'!$E$4:$E$749,$F302,'[1]SIIF 30 de Abril de 2023'!$F$4:$F$749,$G302,'[1]SIIF 30 de Abril de 2023'!$G$4:$G$749,$H302,'[1]SIIF 30 de Abril de 2023'!$H$4:$H$749,$I302,'[1]SIIF 30 de Abril de 2023'!$I$4:$I$749,$J302,'[1]SIIF 30 de Abril de 2023'!$J$4:$J$749,$K302,'[1]SIIF 30 de Abril de 2023'!$K$4:$K$749,$L302,'[1]SIIF 30 de Abril de 2023'!$L$4:$L$749,$M302,'[1]SIIF 30 de Abril de 2023'!$M$4:$M$749,$N302,'[1]SIIF 30 de Abril de 2023'!$N$4:$N$749,$O302)/1000000)</f>
        <v>0</v>
      </c>
      <c r="AF302" s="323">
        <f>AD302-AE302</f>
        <v>0</v>
      </c>
      <c r="AG302" s="325">
        <f>+SUMIFS('[1]SIIF 30 de Abril de 2023'!$W$4:$W$749,'[1]SIIF 30 de Abril de 2023'!$A$4:$A$749,$B302,'[1]SIIF 30 de Abril de 2023'!$B$4:$B$749,$C302,'[1]SIIF 30 de Abril de 2023'!$C$4:$C$749,$D302,'[1]SIIF 30 de Abril de 2023'!$D$4:$D$749,$E302,'[1]SIIF 30 de Abril de 2023'!$E$4:$E$749,$F302,'[1]SIIF 30 de Abril de 2023'!$F$4:$F$749,$G302,'[1]SIIF 30 de Abril de 2023'!$G$4:$G$749,$H302,'[1]SIIF 30 de Abril de 2023'!$H$4:$H$749,$I302,'[1]SIIF 30 de Abril de 2023'!$I$4:$I$749,$J302,'[1]SIIF 30 de Abril de 2023'!$J$4:$J$749,$K302,'[1]SIIF 30 de Abril de 2023'!$K$4:$K$749,$L302,'[1]SIIF 30 de Abril de 2023'!$L$4:$L$749,$M302,'[1]SIIF 30 de Abril de 2023'!$M$4:$M$749,$N302,'[1]SIIF 30 de Abril de 2023'!$N$4:$N$749,$O302)/1000000</f>
        <v>0</v>
      </c>
      <c r="AH302" s="175" t="e">
        <f>+AG302/AD302</f>
        <v>#DIV/0!</v>
      </c>
      <c r="AI302" s="183" t="e">
        <f>+AG302/AF302</f>
        <v>#DIV/0!</v>
      </c>
      <c r="AJ302" s="186">
        <f>+SUMIFS('[1]Cierre Mes Anterior'!$W$4:$W$773,'[1]Cierre Mes Anterior'!$A$4:$A$773,$B302,'[1]Cierre Mes Anterior'!$B$4:$B$773,$C302,'[1]Cierre Mes Anterior'!$C$4:$C$773,$D302,'[1]Cierre Mes Anterior'!$D$4:$D$773,$E302,'[1]Cierre Mes Anterior'!$E$4:$E$773,$F302,'[1]Cierre Mes Anterior'!$F$4:$F$773,$G302,'[1]Cierre Mes Anterior'!$G$4:$G$773,$H302,'[1]Cierre Mes Anterior'!$H$4:$H$773,$I302,'[1]Cierre Mes Anterior'!$I$4:$I$773,$J302,'[1]Cierre Mes Anterior'!$J$4:$J$773,$K302,'[1]Cierre Mes Anterior'!$K$4:$K$773,$L302,'[1]Cierre Mes Anterior'!$L$4:$L$773,$M302,'[1]Cierre Mes Anterior'!$M$4:$M$773,$N302,'[1]Cierre Mes Anterior'!$N$4:$N$773,$O302)/1000000</f>
        <v>135</v>
      </c>
      <c r="AK302" s="176">
        <f>+AG302-AJ302</f>
        <v>-135</v>
      </c>
      <c r="AL302" s="221" t="e">
        <f>HLOOKUP((HLOOKUP($W$1,#REF!,1,FALSE)),#REF!,#REF!,FALSE)</f>
        <v>#REF!</v>
      </c>
      <c r="AM302" s="325">
        <f>+SUMIFS('[1]SIIF 30 de Abril de 2023'!$X$4:$X$749,'[1]SIIF 30 de Abril de 2023'!$A$4:$A$749,$B302,'[1]SIIF 30 de Abril de 2023'!$B$4:$B$749,$C302,'[1]SIIF 30 de Abril de 2023'!$C$4:$C$749,$D302,'[1]SIIF 30 de Abril de 2023'!$D$4:$D$749,$E302,'[1]SIIF 30 de Abril de 2023'!$E$4:$E$749,$F302,'[1]SIIF 30 de Abril de 2023'!$F$4:$F$749,$G302,'[1]SIIF 30 de Abril de 2023'!$G$4:$G$749,$H302,'[1]SIIF 30 de Abril de 2023'!$H$4:$H$749,$I302,'[1]SIIF 30 de Abril de 2023'!$I$4:$I$749,$J302,'[1]SIIF 30 de Abril de 2023'!$J$4:$J$749,$K302,'[1]SIIF 30 de Abril de 2023'!$K$4:$K$749,$L302,'[1]SIIF 30 de Abril de 2023'!$L$4:$L$749,$M302,'[1]SIIF 30 de Abril de 2023'!$M$4:$M$749,$N302,'[1]SIIF 30 de Abril de 2023'!$N$4:$N$749,$O302)/1000000</f>
        <v>0</v>
      </c>
      <c r="AN302" s="177" t="e">
        <f t="shared" si="131"/>
        <v>#DIV/0!</v>
      </c>
    </row>
    <row r="303" spans="1:40" ht="22.5" customHeight="1" thickBot="1">
      <c r="B303" s="167" t="s">
        <v>178</v>
      </c>
      <c r="C303" s="1" t="s">
        <v>179</v>
      </c>
      <c r="D303" s="1" t="s">
        <v>142</v>
      </c>
      <c r="E303" s="1" t="s">
        <v>154</v>
      </c>
      <c r="F303" s="1" t="s">
        <v>142</v>
      </c>
      <c r="G303" s="1" t="s">
        <v>142</v>
      </c>
      <c r="H303" s="1" t="s">
        <v>142</v>
      </c>
      <c r="I303" s="1" t="s">
        <v>142</v>
      </c>
      <c r="J303" s="1" t="s">
        <v>142</v>
      </c>
      <c r="K303" s="1" t="s">
        <v>142</v>
      </c>
      <c r="L303" s="1" t="s">
        <v>142</v>
      </c>
      <c r="M303" s="1" t="s">
        <v>142</v>
      </c>
      <c r="N303" s="1" t="s">
        <v>142</v>
      </c>
      <c r="O303" s="1" t="s">
        <v>142</v>
      </c>
      <c r="T303" s="162" t="s">
        <v>155</v>
      </c>
      <c r="U303" s="409"/>
      <c r="V303" s="162" t="s">
        <v>155</v>
      </c>
      <c r="W303" s="324">
        <f t="shared" ref="W303:AG303" si="132">W317</f>
        <v>26962.000000000004</v>
      </c>
      <c r="X303" s="184">
        <f t="shared" si="132"/>
        <v>0</v>
      </c>
      <c r="Y303" s="184">
        <f t="shared" si="132"/>
        <v>0</v>
      </c>
      <c r="Z303" s="184"/>
      <c r="AA303" s="184">
        <f t="shared" si="132"/>
        <v>0</v>
      </c>
      <c r="AB303" s="184">
        <f t="shared" si="132"/>
        <v>0</v>
      </c>
      <c r="AC303" s="184">
        <f t="shared" si="132"/>
        <v>0</v>
      </c>
      <c r="AD303" s="324">
        <f t="shared" si="132"/>
        <v>26962.000000000004</v>
      </c>
      <c r="AE303" s="324">
        <f>AE317</f>
        <v>3262.6244160000001</v>
      </c>
      <c r="AF303" s="324">
        <f>AF317</f>
        <v>23699.375584000001</v>
      </c>
      <c r="AG303" s="324">
        <f t="shared" si="132"/>
        <v>3963.4580324600001</v>
      </c>
      <c r="AH303" s="169">
        <f t="shared" si="130"/>
        <v>0.14700163313033157</v>
      </c>
      <c r="AI303" s="225"/>
      <c r="AJ303" s="273">
        <f>AJ317</f>
        <v>4146.4706555299999</v>
      </c>
      <c r="AK303" s="273">
        <f>AK317</f>
        <v>-3510.3031715299999</v>
      </c>
      <c r="AL303" s="278" t="e">
        <f>HLOOKUP((HLOOKUP($W$1,#REF!,1,FALSE)),#REF!,#REF!,FALSE)</f>
        <v>#REF!</v>
      </c>
      <c r="AM303" s="350">
        <f>AM317</f>
        <v>981.46830999999986</v>
      </c>
      <c r="AN303" s="281">
        <f t="shared" si="131"/>
        <v>3.6401910466582588E-2</v>
      </c>
    </row>
    <row r="304" spans="1:40" ht="24.75" customHeight="1" thickBot="1">
      <c r="B304" s="282" t="s">
        <v>178</v>
      </c>
      <c r="C304" s="159" t="s">
        <v>179</v>
      </c>
      <c r="D304" s="159" t="s">
        <v>142</v>
      </c>
      <c r="E304" s="159" t="s">
        <v>142</v>
      </c>
      <c r="F304" s="159" t="s">
        <v>142</v>
      </c>
      <c r="G304" s="159" t="s">
        <v>142</v>
      </c>
      <c r="H304" s="159" t="s">
        <v>142</v>
      </c>
      <c r="I304" s="159" t="s">
        <v>142</v>
      </c>
      <c r="J304" s="159" t="s">
        <v>142</v>
      </c>
      <c r="K304" s="159" t="s">
        <v>142</v>
      </c>
      <c r="L304" s="159" t="s">
        <v>142</v>
      </c>
      <c r="M304" s="159" t="s">
        <v>142</v>
      </c>
      <c r="N304" s="159" t="s">
        <v>142</v>
      </c>
      <c r="O304" s="159" t="s">
        <v>142</v>
      </c>
      <c r="P304" s="159"/>
      <c r="Q304" s="159"/>
      <c r="R304" s="159"/>
      <c r="S304" s="159"/>
      <c r="T304" s="162" t="s">
        <v>189</v>
      </c>
      <c r="U304" s="409"/>
      <c r="V304" s="162" t="s">
        <v>189</v>
      </c>
      <c r="W304" s="324">
        <f>+W303+W294+W300</f>
        <v>53362</v>
      </c>
      <c r="X304" s="324">
        <f t="shared" ref="X304:AG304" si="133">+X303+X294+X300</f>
        <v>0</v>
      </c>
      <c r="Y304" s="324">
        <f t="shared" si="133"/>
        <v>0</v>
      </c>
      <c r="Z304" s="324">
        <f t="shared" si="133"/>
        <v>0</v>
      </c>
      <c r="AA304" s="324">
        <f t="shared" si="133"/>
        <v>0</v>
      </c>
      <c r="AB304" s="324">
        <f t="shared" si="133"/>
        <v>0</v>
      </c>
      <c r="AC304" s="324">
        <f t="shared" si="133"/>
        <v>0</v>
      </c>
      <c r="AD304" s="324">
        <f t="shared" si="133"/>
        <v>53362</v>
      </c>
      <c r="AE304" s="324">
        <f t="shared" si="133"/>
        <v>11490.624416000001</v>
      </c>
      <c r="AF304" s="324">
        <f>+AF303+AF294+AF300</f>
        <v>41871.375584000001</v>
      </c>
      <c r="AG304" s="324">
        <f t="shared" si="133"/>
        <v>9187.8324527799996</v>
      </c>
      <c r="AH304" s="169">
        <f t="shared" si="130"/>
        <v>0.17217931210936621</v>
      </c>
      <c r="AI304" s="246"/>
      <c r="AJ304" s="184">
        <f>+AJ303+AJ294</f>
        <v>19956.146128029999</v>
      </c>
      <c r="AK304" s="184">
        <f>+AK303+AK294</f>
        <v>-14369.695263709998</v>
      </c>
      <c r="AL304" s="278" t="e">
        <f>HLOOKUP((HLOOKUP($W$1,#REF!,1,FALSE)),#REF!,#REF!,FALSE)</f>
        <v>#REF!</v>
      </c>
      <c r="AM304" s="324">
        <f>+AM303+AM294+AM300</f>
        <v>5284.74815657</v>
      </c>
      <c r="AN304" s="182">
        <f t="shared" si="131"/>
        <v>9.9035796195232562E-2</v>
      </c>
    </row>
    <row r="305" spans="2:40" ht="25.5" customHeight="1" thickBot="1">
      <c r="B305" s="282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T305" s="148"/>
      <c r="U305" s="393"/>
      <c r="V305" s="201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50"/>
      <c r="AI305" s="151"/>
      <c r="AJ305" s="151"/>
      <c r="AK305" s="151"/>
      <c r="AL305" s="146"/>
      <c r="AM305" s="148"/>
      <c r="AN305" s="150"/>
    </row>
    <row r="306" spans="2:40" ht="12.75" customHeight="1" thickBot="1">
      <c r="T306" s="148"/>
      <c r="U306" s="393"/>
      <c r="V306" s="149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50"/>
      <c r="AI306" s="151"/>
      <c r="AJ306" s="151"/>
      <c r="AK306" s="151"/>
      <c r="AL306" s="146"/>
      <c r="AM306" s="148"/>
      <c r="AN306" s="150"/>
    </row>
    <row r="307" spans="2:40" ht="51" customHeight="1">
      <c r="B307" s="156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161" t="s">
        <v>124</v>
      </c>
      <c r="U307" s="408"/>
      <c r="V307" s="161" t="s">
        <v>124</v>
      </c>
      <c r="W307" s="162" t="s">
        <v>125</v>
      </c>
      <c r="X307" s="162" t="s">
        <v>126</v>
      </c>
      <c r="Y307" s="162" t="s">
        <v>127</v>
      </c>
      <c r="Z307" s="162" t="s">
        <v>128</v>
      </c>
      <c r="AA307" s="162" t="s">
        <v>129</v>
      </c>
      <c r="AB307" s="162" t="s">
        <v>130</v>
      </c>
      <c r="AC307" s="161" t="s">
        <v>131</v>
      </c>
      <c r="AD307" s="161" t="s">
        <v>132</v>
      </c>
      <c r="AE307" s="161" t="s">
        <v>133</v>
      </c>
      <c r="AF307" s="161" t="s">
        <v>134</v>
      </c>
      <c r="AG307" s="163" t="s">
        <v>0</v>
      </c>
      <c r="AH307" s="164" t="s">
        <v>135</v>
      </c>
      <c r="AI307" s="165" t="s">
        <v>136</v>
      </c>
      <c r="AJ307" s="165" t="s">
        <v>137</v>
      </c>
      <c r="AK307" s="165" t="s">
        <v>138</v>
      </c>
      <c r="AL307" s="166" t="s">
        <v>139</v>
      </c>
      <c r="AM307" s="163" t="s">
        <v>140</v>
      </c>
      <c r="AN307" s="164" t="s">
        <v>141</v>
      </c>
    </row>
    <row r="308" spans="2:40" ht="35">
      <c r="B308" s="1" t="s">
        <v>178</v>
      </c>
      <c r="C308" s="1" t="s">
        <v>179</v>
      </c>
      <c r="D308" s="244" t="s">
        <v>369</v>
      </c>
      <c r="E308" s="1" t="s">
        <v>154</v>
      </c>
      <c r="F308" s="1" t="s">
        <v>142</v>
      </c>
      <c r="G308" s="1" t="s">
        <v>142</v>
      </c>
      <c r="H308" s="1" t="s">
        <v>142</v>
      </c>
      <c r="I308" s="1" t="s">
        <v>142</v>
      </c>
      <c r="J308" s="1" t="s">
        <v>142</v>
      </c>
      <c r="K308" s="1" t="s">
        <v>142</v>
      </c>
      <c r="L308" s="1" t="s">
        <v>142</v>
      </c>
      <c r="M308" s="1" t="s">
        <v>142</v>
      </c>
      <c r="N308" s="1" t="s">
        <v>142</v>
      </c>
      <c r="O308" s="1" t="s">
        <v>142</v>
      </c>
      <c r="T308" s="283" t="s">
        <v>424</v>
      </c>
      <c r="U308" s="250" t="s">
        <v>425</v>
      </c>
      <c r="V308" s="265" t="s">
        <v>424</v>
      </c>
      <c r="W308" s="332">
        <f>+SUMIFS('[1]SIIF 30 de Abril de 2023'!$P$4:$P$749,'[1]SIIF 30 de Abril de 2023'!$A$4:$A$749,$B308,'[1]SIIF 30 de Abril de 2023'!$B$4:$B$749,$C308,'[1]SIIF 30 de Abril de 2023'!$C$4:$C$749,$D308)/1000000</f>
        <v>4947.257345</v>
      </c>
      <c r="X308" s="332">
        <v>0</v>
      </c>
      <c r="Y308" s="332">
        <f>+SUMIFS('[1]SIIF 30 de Abril de 2023'!$R$4:$R$749,'[1]SIIF 30 de Abril de 2023'!$A$4:$A$749,$B308,'[1]SIIF 30 de Abril de 2023'!$B$4:$B$749,$C308,'[1]SIIF 30 de Abril de 2023'!$C$4:$C$749,$D308)/1000000</f>
        <v>0</v>
      </c>
      <c r="Z308" s="332"/>
      <c r="AA308" s="332">
        <f>+SUMIFS('[1]SIIF 30 de Abril de 2023'!$Q$4:$Q$749,'[1]SIIF 30 de Abril de 2023'!$A$4:$A$749,$B308,'[1]SIIF 30 de Abril de 2023'!$B$4:$B$749,$C308,'[1]SIIF 30 de Abril de 2023'!$C$4:$C$749,$D308)/1000000</f>
        <v>0</v>
      </c>
      <c r="AB308" s="332"/>
      <c r="AC308" s="332"/>
      <c r="AD308" s="332">
        <f t="shared" ref="AD308:AD316" si="134">W308-Y308+AA308</f>
        <v>4947.257345</v>
      </c>
      <c r="AE308" s="332">
        <f>+SUMIFS('[1]SIIF 30 de Abril de 2023'!$T$4:$T$749,'[1]SIIF 30 de Abril de 2023'!$A$4:$A$749,$B308,'[1]SIIF 30 de Abril de 2023'!$B$4:$B$749,$C308,'[1]SIIF 30 de Abril de 2023'!$C$4:$C$749,$D308)/1000000</f>
        <v>0</v>
      </c>
      <c r="AF308" s="332">
        <f>AD308-AE308</f>
        <v>4947.257345</v>
      </c>
      <c r="AG308" s="334">
        <f>+SUMIFS('[1]SIIF 30 de Abril de 2023'!$W$4:$W$749,'[1]SIIF 30 de Abril de 2023'!$A$4:$A$749,$B308,'[1]SIIF 30 de Abril de 2023'!$B$4:$B$749,$C308,'[1]SIIF 30 de Abril de 2023'!$C$4:$C$749,$D308,'[1]SIIF 30 de Abril de 2023'!$D$4:$D$749,$E308,'[1]SIIF 30 de Abril de 2023'!$E$4:$E$749,$F308,'[1]SIIF 30 de Abril de 2023'!$F$4:$F$749,$G308,'[1]SIIF 30 de Abril de 2023'!$G$4:$G$749,$H308,'[1]SIIF 30 de Abril de 2023'!$H$4:$H$749,$I308,'[1]SIIF 30 de Abril de 2023'!$I$4:$I$749,$J308,'[1]SIIF 30 de Abril de 2023'!$J$4:$J$749,$K308,'[1]SIIF 30 de Abril de 2023'!$K$4:$K$749,$L308,'[1]SIIF 30 de Abril de 2023'!$L$4:$L$749,$M308,'[1]SIIF 30 de Abril de 2023'!$M$4:$M$749,$N308,'[1]SIIF 30 de Abril de 2023'!$N$4:$N$749,$O308)/1000000</f>
        <v>1308.0794749000002</v>
      </c>
      <c r="AH308" s="239">
        <f t="shared" ref="AH308:AH317" si="135">+AG308/AD308</f>
        <v>0.26440497909857569</v>
      </c>
      <c r="AI308" s="240"/>
      <c r="AJ308" s="238">
        <f>+SUMIFS('[1]Cierre Mes Anterior'!$W$4:$W$773,'[1]Cierre Mes Anterior'!$A$4:$A$773,$B308,'[1]Cierre Mes Anterior'!$B$4:$B$773,$C308,'[1]Cierre Mes Anterior'!$C$4:$C$773,$D308,'[1]Cierre Mes Anterior'!$D$4:$D$773,$E308,'[1]Cierre Mes Anterior'!$E$4:$E$773,$F308,'[1]Cierre Mes Anterior'!$F$4:$F$773,$G308,'[1]Cierre Mes Anterior'!$G$4:$G$773,$H308,'[1]Cierre Mes Anterior'!$H$4:$H$773,$I308,'[1]Cierre Mes Anterior'!$I$4:$I$773,$J308,'[1]Cierre Mes Anterior'!$J$4:$J$773,$K308,'[1]Cierre Mes Anterior'!$K$4:$K$773,$L308,'[1]Cierre Mes Anterior'!$L$4:$L$773,$M308,'[1]Cierre Mes Anterior'!$M$4:$M$773,$N308,'[1]Cierre Mes Anterior'!$N$4:$N$773,$O308)/1000000</f>
        <v>5271.3157563000004</v>
      </c>
      <c r="AK308" s="241">
        <f t="shared" ref="AK308:AK316" si="136">+AG308-AJ308</f>
        <v>-3963.2362814000003</v>
      </c>
      <c r="AL308" s="278" t="e">
        <f>HLOOKUP((HLOOKUP($W$1,#REF!,1,FALSE)),#REF!,#REF!,FALSE)</f>
        <v>#REF!</v>
      </c>
      <c r="AM308" s="333">
        <f>+SUMIFS('[1]SIIF 30 de Abril de 2023'!$X$4:$X$749,'[1]SIIF 30 de Abril de 2023'!$A$4:$A$749,$B308,'[1]SIIF 30 de Abril de 2023'!$B$4:$B$749,$C308,'[1]SIIF 30 de Abril de 2023'!$C$4:$C$749,$D308,'[1]SIIF 30 de Abril de 2023'!$D$4:$D$749,$E308,'[1]SIIF 30 de Abril de 2023'!$E$4:$E$749,$F308,'[1]SIIF 30 de Abril de 2023'!$F$4:$F$749,$G308,'[1]SIIF 30 de Abril de 2023'!$G$4:$G$749,$H308,'[1]SIIF 30 de Abril de 2023'!$H$4:$H$749,$I308,'[1]SIIF 30 de Abril de 2023'!$I$4:$I$749,$J308,'[1]SIIF 30 de Abril de 2023'!$J$4:$J$749,$K308,'[1]SIIF 30 de Abril de 2023'!$K$4:$K$749,$L308,'[1]SIIF 30 de Abril de 2023'!$L$4:$L$749,$M308,'[1]SIIF 30 de Abril de 2023'!$M$4:$M$749,$N308,'[1]SIIF 30 de Abril de 2023'!$N$4:$N$749,$O308)/1000000</f>
        <v>333.286721</v>
      </c>
      <c r="AN308" s="239">
        <f t="shared" ref="AN308:AN317" si="137">+AM308/AD308</f>
        <v>6.7367977397989998E-2</v>
      </c>
    </row>
    <row r="309" spans="2:40" ht="52.5">
      <c r="B309" s="1" t="s">
        <v>178</v>
      </c>
      <c r="C309" s="1" t="s">
        <v>179</v>
      </c>
      <c r="D309" s="244" t="s">
        <v>342</v>
      </c>
      <c r="E309" s="1" t="s">
        <v>154</v>
      </c>
      <c r="F309" s="1" t="s">
        <v>142</v>
      </c>
      <c r="G309" s="1" t="s">
        <v>142</v>
      </c>
      <c r="H309" s="1" t="s">
        <v>142</v>
      </c>
      <c r="I309" s="1" t="s">
        <v>142</v>
      </c>
      <c r="J309" s="1" t="s">
        <v>142</v>
      </c>
      <c r="K309" s="1" t="s">
        <v>142</v>
      </c>
      <c r="L309" s="1" t="s">
        <v>142</v>
      </c>
      <c r="M309" s="1" t="s">
        <v>142</v>
      </c>
      <c r="N309" s="1" t="s">
        <v>142</v>
      </c>
      <c r="O309" s="1" t="s">
        <v>142</v>
      </c>
      <c r="T309" s="283" t="s">
        <v>426</v>
      </c>
      <c r="U309" s="250" t="s">
        <v>427</v>
      </c>
      <c r="V309" s="265" t="s">
        <v>426</v>
      </c>
      <c r="W309" s="332">
        <f>+SUMIFS('[1]SIIF 30 de Abril de 2023'!$P$4:$P$749,'[1]SIIF 30 de Abril de 2023'!$A$4:$A$749,$B309,'[1]SIIF 30 de Abril de 2023'!$B$4:$B$749,$C309,'[1]SIIF 30 de Abril de 2023'!$C$4:$C$749,$D309)/1000000</f>
        <v>3896.3278789999999</v>
      </c>
      <c r="X309" s="332">
        <v>0</v>
      </c>
      <c r="Y309" s="332">
        <f>+SUMIFS('[1]SIIF 30 de Abril de 2023'!$R$4:$R$749,'[1]SIIF 30 de Abril de 2023'!$A$4:$A$749,$B309,'[1]SIIF 30 de Abril de 2023'!$B$4:$B$749,$C309,'[1]SIIF 30 de Abril de 2023'!$C$4:$C$749,$D309)/1000000</f>
        <v>0</v>
      </c>
      <c r="Z309" s="332"/>
      <c r="AA309" s="332">
        <f>+SUMIFS('[1]SIIF 30 de Abril de 2023'!$Q$4:$Q$749,'[1]SIIF 30 de Abril de 2023'!$A$4:$A$749,$B309,'[1]SIIF 30 de Abril de 2023'!$B$4:$B$749,$C309,'[1]SIIF 30 de Abril de 2023'!$C$4:$C$749,$D309)/1000000</f>
        <v>0</v>
      </c>
      <c r="AB309" s="332"/>
      <c r="AC309" s="332"/>
      <c r="AD309" s="332">
        <f t="shared" si="134"/>
        <v>3896.3278789999999</v>
      </c>
      <c r="AE309" s="332">
        <f>+SUMIFS('[1]SIIF 30 de Abril de 2023'!$T$4:$T$749,'[1]SIIF 30 de Abril de 2023'!$A$4:$A$749,$B309,'[1]SIIF 30 de Abril de 2023'!$B$4:$B$749,$C309,'[1]SIIF 30 de Abril de 2023'!$C$4:$C$749,$D309)/1000000</f>
        <v>0</v>
      </c>
      <c r="AF309" s="332">
        <f t="shared" ref="AF309:AF316" si="138">AD309-AE309</f>
        <v>3896.3278789999999</v>
      </c>
      <c r="AG309" s="334">
        <f>+SUMIFS('[1]SIIF 30 de Abril de 2023'!$W$4:$W$749,'[1]SIIF 30 de Abril de 2023'!$A$4:$A$749,$B309,'[1]SIIF 30 de Abril de 2023'!$B$4:$B$749,$C309,'[1]SIIF 30 de Abril de 2023'!$C$4:$C$749,$D309,'[1]SIIF 30 de Abril de 2023'!$D$4:$D$749,$E309,'[1]SIIF 30 de Abril de 2023'!$E$4:$E$749,$F309,'[1]SIIF 30 de Abril de 2023'!$F$4:$F$749,$G309,'[1]SIIF 30 de Abril de 2023'!$G$4:$G$749,$H309,'[1]SIIF 30 de Abril de 2023'!$H$4:$H$749,$I309,'[1]SIIF 30 de Abril de 2023'!$I$4:$I$749,$J309,'[1]SIIF 30 de Abril de 2023'!$J$4:$J$749,$K309,'[1]SIIF 30 de Abril de 2023'!$K$4:$K$749,$L309,'[1]SIIF 30 de Abril de 2023'!$L$4:$L$749,$M309,'[1]SIIF 30 de Abril de 2023'!$M$4:$M$749,$N309,'[1]SIIF 30 de Abril de 2023'!$N$4:$N$749,$O309)/1000000</f>
        <v>541.54142356</v>
      </c>
      <c r="AH309" s="239">
        <f t="shared" si="135"/>
        <v>0.13898764179440351</v>
      </c>
      <c r="AI309" s="240"/>
      <c r="AJ309" s="238">
        <f>+SUMIFS('[1]Cierre Mes Anterior'!$W$4:$W$773,'[1]Cierre Mes Anterior'!$A$4:$A$773,$B309,'[1]Cierre Mes Anterior'!$B$4:$B$773,$C309,'[1]Cierre Mes Anterior'!$C$4:$C$773,$D309,'[1]Cierre Mes Anterior'!$D$4:$D$773,$E309,'[1]Cierre Mes Anterior'!$E$4:$E$773,$F309,'[1]Cierre Mes Anterior'!$F$4:$F$773,$G309,'[1]Cierre Mes Anterior'!$G$4:$G$773,$H309,'[1]Cierre Mes Anterior'!$H$4:$H$773,$I309,'[1]Cierre Mes Anterior'!$I$4:$I$773,$J309,'[1]Cierre Mes Anterior'!$J$4:$J$773,$K309,'[1]Cierre Mes Anterior'!$K$4:$K$773,$L309,'[1]Cierre Mes Anterior'!$L$4:$L$773,$M309,'[1]Cierre Mes Anterior'!$M$4:$M$773,$N309,'[1]Cierre Mes Anterior'!$N$4:$N$773,$O309)/1000000</f>
        <v>0</v>
      </c>
      <c r="AK309" s="241">
        <f t="shared" si="136"/>
        <v>541.54142356</v>
      </c>
      <c r="AL309" s="278" t="e">
        <f>HLOOKUP((HLOOKUP($W$1,#REF!,1,FALSE)),#REF!,#REF!,FALSE)</f>
        <v>#REF!</v>
      </c>
      <c r="AM309" s="333">
        <f>+SUMIFS('[1]SIIF 30 de Abril de 2023'!$X$4:$X$749,'[1]SIIF 30 de Abril de 2023'!$A$4:$A$749,$B309,'[1]SIIF 30 de Abril de 2023'!$B$4:$B$749,$C309,'[1]SIIF 30 de Abril de 2023'!$C$4:$C$749,$D309,'[1]SIIF 30 de Abril de 2023'!$D$4:$D$749,$E309,'[1]SIIF 30 de Abril de 2023'!$E$4:$E$749,$F309,'[1]SIIF 30 de Abril de 2023'!$F$4:$F$749,$G309,'[1]SIIF 30 de Abril de 2023'!$G$4:$G$749,$H309,'[1]SIIF 30 de Abril de 2023'!$H$4:$H$749,$I309,'[1]SIIF 30 de Abril de 2023'!$I$4:$I$749,$J309,'[1]SIIF 30 de Abril de 2023'!$J$4:$J$749,$K309,'[1]SIIF 30 de Abril de 2023'!$K$4:$K$749,$L309,'[1]SIIF 30 de Abril de 2023'!$L$4:$L$749,$M309,'[1]SIIF 30 de Abril de 2023'!$M$4:$M$749,$N309,'[1]SIIF 30 de Abril de 2023'!$N$4:$N$749,$O309)/1000000</f>
        <v>243.69328566999999</v>
      </c>
      <c r="AN309" s="239">
        <f t="shared" si="137"/>
        <v>6.2544347713505144E-2</v>
      </c>
    </row>
    <row r="310" spans="2:40" ht="23">
      <c r="B310" s="1" t="s">
        <v>178</v>
      </c>
      <c r="C310" s="1" t="s">
        <v>179</v>
      </c>
      <c r="D310" s="244" t="s">
        <v>354</v>
      </c>
      <c r="E310" s="1" t="s">
        <v>154</v>
      </c>
      <c r="F310" s="1" t="s">
        <v>142</v>
      </c>
      <c r="G310" s="1" t="s">
        <v>142</v>
      </c>
      <c r="H310" s="1" t="s">
        <v>142</v>
      </c>
      <c r="I310" s="1" t="s">
        <v>142</v>
      </c>
      <c r="J310" s="1" t="s">
        <v>142</v>
      </c>
      <c r="K310" s="1" t="s">
        <v>142</v>
      </c>
      <c r="L310" s="1" t="s">
        <v>142</v>
      </c>
      <c r="M310" s="1" t="s">
        <v>142</v>
      </c>
      <c r="N310" s="1" t="s">
        <v>142</v>
      </c>
      <c r="O310" s="1" t="s">
        <v>142</v>
      </c>
      <c r="T310" s="283" t="s">
        <v>428</v>
      </c>
      <c r="U310" s="250" t="s">
        <v>429</v>
      </c>
      <c r="V310" s="265" t="s">
        <v>428</v>
      </c>
      <c r="W310" s="332">
        <f>+SUMIFS('[1]SIIF 30 de Abril de 2023'!$P$4:$P$749,'[1]SIIF 30 de Abril de 2023'!$A$4:$A$749,$B310,'[1]SIIF 30 de Abril de 2023'!$B$4:$B$749,$C310,'[1]SIIF 30 de Abril de 2023'!$C$4:$C$749,$D310)/1000000</f>
        <v>3600</v>
      </c>
      <c r="X310" s="332">
        <v>0</v>
      </c>
      <c r="Y310" s="332">
        <f>+SUMIFS('[1]SIIF 30 de Abril de 2023'!$R$4:$R$749,'[1]SIIF 30 de Abril de 2023'!$A$4:$A$749,$B310,'[1]SIIF 30 de Abril de 2023'!$B$4:$B$749,$C310,'[1]SIIF 30 de Abril de 2023'!$C$4:$C$749,$D310)/1000000</f>
        <v>0</v>
      </c>
      <c r="Z310" s="332"/>
      <c r="AA310" s="332">
        <f>+SUMIFS('[1]SIIF 30 de Abril de 2023'!$Q$4:$Q$749,'[1]SIIF 30 de Abril de 2023'!$A$4:$A$749,$B310,'[1]SIIF 30 de Abril de 2023'!$B$4:$B$749,$C310,'[1]SIIF 30 de Abril de 2023'!$C$4:$C$749,$D310)/1000000</f>
        <v>0</v>
      </c>
      <c r="AB310" s="332"/>
      <c r="AC310" s="332"/>
      <c r="AD310" s="332">
        <f t="shared" si="134"/>
        <v>3600</v>
      </c>
      <c r="AE310" s="332">
        <f>+SUMIFS('[1]SIIF 30 de Abril de 2023'!$T$4:$T$749,'[1]SIIF 30 de Abril de 2023'!$A$4:$A$749,$B310,'[1]SIIF 30 de Abril de 2023'!$B$4:$B$749,$C310,'[1]SIIF 30 de Abril de 2023'!$C$4:$C$749,$D310)/1000000</f>
        <v>0</v>
      </c>
      <c r="AF310" s="332">
        <f t="shared" si="138"/>
        <v>3600</v>
      </c>
      <c r="AG310" s="334">
        <f>+SUMIFS('[1]SIIF 30 de Abril de 2023'!$W$4:$W$749,'[1]SIIF 30 de Abril de 2023'!$A$4:$A$749,$B310,'[1]SIIF 30 de Abril de 2023'!$B$4:$B$749,$C310,'[1]SIIF 30 de Abril de 2023'!$C$4:$C$749,$D310,'[1]SIIF 30 de Abril de 2023'!$D$4:$D$749,$E310,'[1]SIIF 30 de Abril de 2023'!$E$4:$E$749,$F310,'[1]SIIF 30 de Abril de 2023'!$F$4:$F$749,$G310,'[1]SIIF 30 de Abril de 2023'!$G$4:$G$749,$H310,'[1]SIIF 30 de Abril de 2023'!$H$4:$H$749,$I310,'[1]SIIF 30 de Abril de 2023'!$I$4:$I$749,$J310,'[1]SIIF 30 de Abril de 2023'!$J$4:$J$749,$K310,'[1]SIIF 30 de Abril de 2023'!$K$4:$K$749,$L310,'[1]SIIF 30 de Abril de 2023'!$L$4:$L$749,$M310,'[1]SIIF 30 de Abril de 2023'!$M$4:$M$749,$N310,'[1]SIIF 30 de Abril de 2023'!$N$4:$N$749,$O310)/1000000</f>
        <v>174.9965</v>
      </c>
      <c r="AH310" s="239">
        <f t="shared" si="135"/>
        <v>4.861013888888889E-2</v>
      </c>
      <c r="AI310" s="240"/>
      <c r="AJ310" s="238">
        <f>+SUMIFS('[1]Cierre Mes Anterior'!$W$4:$W$773,'[1]Cierre Mes Anterior'!$A$4:$A$773,$B310,'[1]Cierre Mes Anterior'!$B$4:$B$773,$C310,'[1]Cierre Mes Anterior'!$C$4:$C$773,$D310,'[1]Cierre Mes Anterior'!$D$4:$D$773,$E310,'[1]Cierre Mes Anterior'!$E$4:$E$773,$F310,'[1]Cierre Mes Anterior'!$F$4:$F$773,$G310,'[1]Cierre Mes Anterior'!$G$4:$G$773,$H310,'[1]Cierre Mes Anterior'!$H$4:$H$773,$I310,'[1]Cierre Mes Anterior'!$I$4:$I$773,$J310,'[1]Cierre Mes Anterior'!$J$4:$J$773,$K310,'[1]Cierre Mes Anterior'!$K$4:$K$773,$L310,'[1]Cierre Mes Anterior'!$L$4:$L$773,$M310,'[1]Cierre Mes Anterior'!$M$4:$M$773,$N310,'[1]Cierre Mes Anterior'!$N$4:$N$773,$O310)/1000000</f>
        <v>3630.1940871900001</v>
      </c>
      <c r="AK310" s="241">
        <f t="shared" si="136"/>
        <v>-3455.1975871899999</v>
      </c>
      <c r="AL310" s="278" t="e">
        <f>HLOOKUP((HLOOKUP($W$1,#REF!,1,FALSE)),#REF!,#REF!,FALSE)</f>
        <v>#REF!</v>
      </c>
      <c r="AM310" s="333">
        <f>+SUMIFS('[1]SIIF 30 de Abril de 2023'!$X$4:$X$749,'[1]SIIF 30 de Abril de 2023'!$A$4:$A$749,$B310,'[1]SIIF 30 de Abril de 2023'!$B$4:$B$749,$C310,'[1]SIIF 30 de Abril de 2023'!$C$4:$C$749,$D310,'[1]SIIF 30 de Abril de 2023'!$D$4:$D$749,$E310,'[1]SIIF 30 de Abril de 2023'!$E$4:$E$749,$F310,'[1]SIIF 30 de Abril de 2023'!$F$4:$F$749,$G310,'[1]SIIF 30 de Abril de 2023'!$G$4:$G$749,$H310,'[1]SIIF 30 de Abril de 2023'!$H$4:$H$749,$I310,'[1]SIIF 30 de Abril de 2023'!$I$4:$I$749,$J310,'[1]SIIF 30 de Abril de 2023'!$J$4:$J$749,$K310,'[1]SIIF 30 de Abril de 2023'!$K$4:$K$749,$L310,'[1]SIIF 30 de Abril de 2023'!$L$4:$L$749,$M310,'[1]SIIF 30 de Abril de 2023'!$M$4:$M$749,$N310,'[1]SIIF 30 de Abril de 2023'!$N$4:$N$749,$O310)/1000000</f>
        <v>84.516898999999995</v>
      </c>
      <c r="AN310" s="239">
        <f t="shared" si="137"/>
        <v>2.3476916388888887E-2</v>
      </c>
    </row>
    <row r="311" spans="2:40" ht="52.5">
      <c r="B311" s="1" t="s">
        <v>178</v>
      </c>
      <c r="C311" s="1" t="s">
        <v>179</v>
      </c>
      <c r="D311" s="244" t="s">
        <v>191</v>
      </c>
      <c r="E311" s="1" t="s">
        <v>154</v>
      </c>
      <c r="F311" s="1" t="s">
        <v>142</v>
      </c>
      <c r="G311" s="1" t="s">
        <v>142</v>
      </c>
      <c r="H311" s="1" t="s">
        <v>142</v>
      </c>
      <c r="I311" s="1" t="s">
        <v>142</v>
      </c>
      <c r="J311" s="1" t="s">
        <v>142</v>
      </c>
      <c r="K311" s="1" t="s">
        <v>142</v>
      </c>
      <c r="L311" s="1" t="s">
        <v>142</v>
      </c>
      <c r="M311" s="1" t="s">
        <v>142</v>
      </c>
      <c r="N311" s="1" t="s">
        <v>142</v>
      </c>
      <c r="O311" s="1" t="s">
        <v>142</v>
      </c>
      <c r="T311" s="283" t="s">
        <v>430</v>
      </c>
      <c r="U311" s="250" t="s">
        <v>431</v>
      </c>
      <c r="V311" s="265" t="s">
        <v>430</v>
      </c>
      <c r="W311" s="332">
        <f>+SUMIFS('[1]SIIF 30 de Abril de 2023'!$P$4:$P$749,'[1]SIIF 30 de Abril de 2023'!$A$4:$A$749,$B311,'[1]SIIF 30 de Abril de 2023'!$B$4:$B$749,$C311,'[1]SIIF 30 de Abril de 2023'!$C$4:$C$749,$D311)/1000000</f>
        <v>3262.6244160000001</v>
      </c>
      <c r="X311" s="332">
        <v>0</v>
      </c>
      <c r="Y311" s="332">
        <f>+SUMIFS('[1]SIIF 30 de Abril de 2023'!$R$4:$R$749,'[1]SIIF 30 de Abril de 2023'!$A$4:$A$749,$B311,'[1]SIIF 30 de Abril de 2023'!$B$4:$B$749,$C311,'[1]SIIF 30 de Abril de 2023'!$C$4:$C$749,$D311)/1000000</f>
        <v>0</v>
      </c>
      <c r="Z311" s="332"/>
      <c r="AA311" s="332">
        <f>+SUMIFS('[1]SIIF 30 de Abril de 2023'!$Q$4:$Q$749,'[1]SIIF 30 de Abril de 2023'!$A$4:$A$749,$B311,'[1]SIIF 30 de Abril de 2023'!$B$4:$B$749,$C311,'[1]SIIF 30 de Abril de 2023'!$C$4:$C$749,$D311)/1000000</f>
        <v>0</v>
      </c>
      <c r="AB311" s="332"/>
      <c r="AC311" s="332"/>
      <c r="AD311" s="332">
        <f t="shared" si="134"/>
        <v>3262.6244160000001</v>
      </c>
      <c r="AE311" s="332">
        <f>+SUMIFS('[1]SIIF 30 de Abril de 2023'!$T$4:$T$749,'[1]SIIF 30 de Abril de 2023'!$A$4:$A$749,$B311,'[1]SIIF 30 de Abril de 2023'!$B$4:$B$749,$C311,'[1]SIIF 30 de Abril de 2023'!$C$4:$C$749,$D311)/1000000</f>
        <v>3262.6244160000001</v>
      </c>
      <c r="AF311" s="332">
        <f t="shared" si="138"/>
        <v>0</v>
      </c>
      <c r="AG311" s="334">
        <f>+SUMIFS('[1]SIIF 30 de Abril de 2023'!$W$4:$W$749,'[1]SIIF 30 de Abril de 2023'!$A$4:$A$749,$B311,'[1]SIIF 30 de Abril de 2023'!$B$4:$B$749,$C311,'[1]SIIF 30 de Abril de 2023'!$C$4:$C$749,$D311,'[1]SIIF 30 de Abril de 2023'!$D$4:$D$749,$E311,'[1]SIIF 30 de Abril de 2023'!$E$4:$E$749,$F311,'[1]SIIF 30 de Abril de 2023'!$F$4:$F$749,$G311,'[1]SIIF 30 de Abril de 2023'!$G$4:$G$749,$H311,'[1]SIIF 30 de Abril de 2023'!$H$4:$H$749,$I311,'[1]SIIF 30 de Abril de 2023'!$I$4:$I$749,$J311,'[1]SIIF 30 de Abril de 2023'!$J$4:$J$749,$K311,'[1]SIIF 30 de Abril de 2023'!$K$4:$K$749,$L311,'[1]SIIF 30 de Abril de 2023'!$L$4:$L$749,$M311,'[1]SIIF 30 de Abril de 2023'!$M$4:$M$749,$N311,'[1]SIIF 30 de Abril de 2023'!$N$4:$N$749,$O311)/1000000</f>
        <v>0</v>
      </c>
      <c r="AH311" s="239">
        <f t="shared" si="135"/>
        <v>0</v>
      </c>
      <c r="AI311" s="240"/>
      <c r="AJ311" s="238">
        <f>+SUMIFS('[1]Cierre Mes Anterior'!$W$4:$W$773,'[1]Cierre Mes Anterior'!$A$4:$A$773,$B311,'[1]Cierre Mes Anterior'!$B$4:$B$773,$C311,'[1]Cierre Mes Anterior'!$C$4:$C$773,$D311,'[1]Cierre Mes Anterior'!$D$4:$D$773,$E311,'[1]Cierre Mes Anterior'!$E$4:$E$773,$F311,'[1]Cierre Mes Anterior'!$F$4:$F$773,$G311,'[1]Cierre Mes Anterior'!$G$4:$G$773,$H311,'[1]Cierre Mes Anterior'!$H$4:$H$773,$I311,'[1]Cierre Mes Anterior'!$I$4:$I$773,$J311,'[1]Cierre Mes Anterior'!$J$4:$J$773,$K311,'[1]Cierre Mes Anterior'!$K$4:$K$773,$L311,'[1]Cierre Mes Anterior'!$L$4:$L$773,$M311,'[1]Cierre Mes Anterior'!$M$4:$M$773,$N311,'[1]Cierre Mes Anterior'!$N$4:$N$773,$O311)/1000000</f>
        <v>0</v>
      </c>
      <c r="AK311" s="241">
        <f t="shared" si="136"/>
        <v>0</v>
      </c>
      <c r="AL311" s="278" t="e">
        <f>HLOOKUP((HLOOKUP($W$1,#REF!,1,FALSE)),#REF!,#REF!,FALSE)</f>
        <v>#REF!</v>
      </c>
      <c r="AM311" s="333">
        <f>+SUMIFS('[1]SIIF 30 de Abril de 2023'!$X$4:$X$749,'[1]SIIF 30 de Abril de 2023'!$A$4:$A$749,$B311,'[1]SIIF 30 de Abril de 2023'!$B$4:$B$749,$C311,'[1]SIIF 30 de Abril de 2023'!$C$4:$C$749,$D311,'[1]SIIF 30 de Abril de 2023'!$D$4:$D$749,$E311,'[1]SIIF 30 de Abril de 2023'!$E$4:$E$749,$F311,'[1]SIIF 30 de Abril de 2023'!$F$4:$F$749,$G311,'[1]SIIF 30 de Abril de 2023'!$G$4:$G$749,$H311,'[1]SIIF 30 de Abril de 2023'!$H$4:$H$749,$I311,'[1]SIIF 30 de Abril de 2023'!$I$4:$I$749,$J311,'[1]SIIF 30 de Abril de 2023'!$J$4:$J$749,$K311,'[1]SIIF 30 de Abril de 2023'!$K$4:$K$749,$L311,'[1]SIIF 30 de Abril de 2023'!$L$4:$L$749,$M311,'[1]SIIF 30 de Abril de 2023'!$M$4:$M$749,$N311,'[1]SIIF 30 de Abril de 2023'!$N$4:$N$749,$O311)/1000000</f>
        <v>0</v>
      </c>
      <c r="AN311" s="239">
        <f t="shared" si="137"/>
        <v>0</v>
      </c>
    </row>
    <row r="312" spans="2:40" ht="35">
      <c r="B312" s="1" t="s">
        <v>178</v>
      </c>
      <c r="C312" s="1" t="s">
        <v>179</v>
      </c>
      <c r="D312" s="244" t="s">
        <v>432</v>
      </c>
      <c r="E312" s="1" t="s">
        <v>154</v>
      </c>
      <c r="F312" s="1" t="s">
        <v>142</v>
      </c>
      <c r="G312" s="1" t="s">
        <v>142</v>
      </c>
      <c r="H312" s="1" t="s">
        <v>142</v>
      </c>
      <c r="I312" s="1" t="s">
        <v>142</v>
      </c>
      <c r="J312" s="1" t="s">
        <v>142</v>
      </c>
      <c r="K312" s="1" t="s">
        <v>142</v>
      </c>
      <c r="L312" s="1" t="s">
        <v>142</v>
      </c>
      <c r="M312" s="1" t="s">
        <v>142</v>
      </c>
      <c r="N312" s="1" t="s">
        <v>142</v>
      </c>
      <c r="O312" s="1" t="s">
        <v>142</v>
      </c>
      <c r="T312" s="283" t="s">
        <v>433</v>
      </c>
      <c r="U312" s="250" t="s">
        <v>434</v>
      </c>
      <c r="V312" s="265" t="s">
        <v>433</v>
      </c>
      <c r="W312" s="332">
        <f>+SUMIFS('[1]SIIF 30 de Abril de 2023'!$P$4:$P$749,'[1]SIIF 30 de Abril de 2023'!$A$4:$A$749,$B312,'[1]SIIF 30 de Abril de 2023'!$B$4:$B$749,$C312,'[1]SIIF 30 de Abril de 2023'!$C$4:$C$749,$D312)/1000000</f>
        <v>2940</v>
      </c>
      <c r="X312" s="332">
        <v>0</v>
      </c>
      <c r="Y312" s="332">
        <f>+SUMIFS('[1]SIIF 30 de Abril de 2023'!$R$4:$R$749,'[1]SIIF 30 de Abril de 2023'!$A$4:$A$749,$B312,'[1]SIIF 30 de Abril de 2023'!$B$4:$B$749,$C312,'[1]SIIF 30 de Abril de 2023'!$C$4:$C$749,$D312)/1000000</f>
        <v>0</v>
      </c>
      <c r="Z312" s="332"/>
      <c r="AA312" s="332">
        <f>+SUMIFS('[1]SIIF 30 de Abril de 2023'!$Q$4:$Q$749,'[1]SIIF 30 de Abril de 2023'!$A$4:$A$749,$B312,'[1]SIIF 30 de Abril de 2023'!$B$4:$B$749,$C312,'[1]SIIF 30 de Abril de 2023'!$C$4:$C$749,$D312)/1000000</f>
        <v>0</v>
      </c>
      <c r="AB312" s="332"/>
      <c r="AC312" s="332"/>
      <c r="AD312" s="332">
        <f t="shared" si="134"/>
        <v>2940</v>
      </c>
      <c r="AE312" s="332">
        <f>+SUMIFS('[1]SIIF 30 de Abril de 2023'!$T$4:$T$749,'[1]SIIF 30 de Abril de 2023'!$A$4:$A$749,$B312,'[1]SIIF 30 de Abril de 2023'!$B$4:$B$749,$C312,'[1]SIIF 30 de Abril de 2023'!$C$4:$C$749,$D312)/1000000</f>
        <v>0</v>
      </c>
      <c r="AF312" s="332">
        <f t="shared" si="138"/>
        <v>2940</v>
      </c>
      <c r="AG312" s="334">
        <f>+SUMIFS('[1]SIIF 30 de Abril de 2023'!$W$4:$W$749,'[1]SIIF 30 de Abril de 2023'!$A$4:$A$749,$B312,'[1]SIIF 30 de Abril de 2023'!$B$4:$B$749,$C312,'[1]SIIF 30 de Abril de 2023'!$C$4:$C$749,$D312,'[1]SIIF 30 de Abril de 2023'!$D$4:$D$749,$E312,'[1]SIIF 30 de Abril de 2023'!$E$4:$E$749,$F312,'[1]SIIF 30 de Abril de 2023'!$F$4:$F$749,$G312,'[1]SIIF 30 de Abril de 2023'!$G$4:$G$749,$H312,'[1]SIIF 30 de Abril de 2023'!$H$4:$H$749,$I312,'[1]SIIF 30 de Abril de 2023'!$I$4:$I$749,$J312,'[1]SIIF 30 de Abril de 2023'!$J$4:$J$749,$K312,'[1]SIIF 30 de Abril de 2023'!$K$4:$K$749,$L312,'[1]SIIF 30 de Abril de 2023'!$L$4:$L$749,$M312,'[1]SIIF 30 de Abril de 2023'!$M$4:$M$749,$N312,'[1]SIIF 30 de Abril de 2023'!$N$4:$N$749,$O312)/1000000</f>
        <v>453.59060599999998</v>
      </c>
      <c r="AH312" s="239">
        <f t="shared" si="135"/>
        <v>0.15428251904761905</v>
      </c>
      <c r="AI312" s="240"/>
      <c r="AJ312" s="238">
        <f>+SUMIFS('[1]Cierre Mes Anterior'!$W$4:$W$773,'[1]Cierre Mes Anterior'!$A$4:$A$773,$B312,'[1]Cierre Mes Anterior'!$B$4:$B$773,$C312,'[1]Cierre Mes Anterior'!$C$4:$C$773,$D312,'[1]Cierre Mes Anterior'!$D$4:$D$773,$E312,'[1]Cierre Mes Anterior'!$E$4:$E$773,$F312,'[1]Cierre Mes Anterior'!$F$4:$F$773,$G312,'[1]Cierre Mes Anterior'!$G$4:$G$773,$H312,'[1]Cierre Mes Anterior'!$H$4:$H$773,$I312,'[1]Cierre Mes Anterior'!$I$4:$I$773,$J312,'[1]Cierre Mes Anterior'!$J$4:$J$773,$K312,'[1]Cierre Mes Anterior'!$K$4:$K$773,$L312,'[1]Cierre Mes Anterior'!$L$4:$L$773,$M312,'[1]Cierre Mes Anterior'!$M$4:$M$773,$N312,'[1]Cierre Mes Anterior'!$N$4:$N$773,$O312)/1000000</f>
        <v>2912.7056951999998</v>
      </c>
      <c r="AK312" s="241">
        <f t="shared" si="136"/>
        <v>-2459.1150891999996</v>
      </c>
      <c r="AL312" s="278" t="e">
        <f>HLOOKUP((HLOOKUP($W$1,#REF!,1,FALSE)),#REF!,#REF!,FALSE)</f>
        <v>#REF!</v>
      </c>
      <c r="AM312" s="333">
        <f>+SUMIFS('[1]SIIF 30 de Abril de 2023'!$X$4:$X$749,'[1]SIIF 30 de Abril de 2023'!$A$4:$A$749,$B312,'[1]SIIF 30 de Abril de 2023'!$B$4:$B$749,$C312,'[1]SIIF 30 de Abril de 2023'!$C$4:$C$749,$D312,'[1]SIIF 30 de Abril de 2023'!$D$4:$D$749,$E312,'[1]SIIF 30 de Abril de 2023'!$E$4:$E$749,$F312,'[1]SIIF 30 de Abril de 2023'!$F$4:$F$749,$G312,'[1]SIIF 30 de Abril de 2023'!$G$4:$G$749,$H312,'[1]SIIF 30 de Abril de 2023'!$H$4:$H$749,$I312,'[1]SIIF 30 de Abril de 2023'!$I$4:$I$749,$J312,'[1]SIIF 30 de Abril de 2023'!$J$4:$J$749,$K312,'[1]SIIF 30 de Abril de 2023'!$K$4:$K$749,$L312,'[1]SIIF 30 de Abril de 2023'!$L$4:$L$749,$M312,'[1]SIIF 30 de Abril de 2023'!$M$4:$M$749,$N312,'[1]SIIF 30 de Abril de 2023'!$N$4:$N$749,$O312)/1000000</f>
        <v>41.964872999999997</v>
      </c>
      <c r="AN312" s="239">
        <f t="shared" si="137"/>
        <v>1.4273766326530612E-2</v>
      </c>
    </row>
    <row r="313" spans="2:40" ht="35">
      <c r="B313" s="1" t="s">
        <v>178</v>
      </c>
      <c r="C313" s="1" t="s">
        <v>179</v>
      </c>
      <c r="D313" s="244" t="s">
        <v>357</v>
      </c>
      <c r="E313" s="1" t="s">
        <v>154</v>
      </c>
      <c r="F313" s="1" t="s">
        <v>142</v>
      </c>
      <c r="G313" s="1" t="s">
        <v>142</v>
      </c>
      <c r="H313" s="1" t="s">
        <v>142</v>
      </c>
      <c r="I313" s="1" t="s">
        <v>142</v>
      </c>
      <c r="J313" s="1" t="s">
        <v>142</v>
      </c>
      <c r="K313" s="1" t="s">
        <v>142</v>
      </c>
      <c r="L313" s="1" t="s">
        <v>142</v>
      </c>
      <c r="M313" s="1" t="s">
        <v>142</v>
      </c>
      <c r="N313" s="1" t="s">
        <v>142</v>
      </c>
      <c r="O313" s="1" t="s">
        <v>142</v>
      </c>
      <c r="T313" s="283" t="s">
        <v>435</v>
      </c>
      <c r="U313" s="250" t="s">
        <v>436</v>
      </c>
      <c r="V313" s="265" t="s">
        <v>435</v>
      </c>
      <c r="W313" s="332">
        <f>+SUMIFS('[1]SIIF 30 de Abril de 2023'!$P$4:$P$749,'[1]SIIF 30 de Abril de 2023'!$A$4:$A$749,$B313,'[1]SIIF 30 de Abril de 2023'!$B$4:$B$749,$C313,'[1]SIIF 30 de Abril de 2023'!$C$4:$C$749,$D313)/1000000</f>
        <v>2274.1284529999998</v>
      </c>
      <c r="X313" s="332">
        <v>0</v>
      </c>
      <c r="Y313" s="332">
        <f>+SUMIFS('[1]SIIF 30 de Abril de 2023'!$R$4:$R$749,'[1]SIIF 30 de Abril de 2023'!$A$4:$A$749,$B313,'[1]SIIF 30 de Abril de 2023'!$B$4:$B$749,$C313,'[1]SIIF 30 de Abril de 2023'!$C$4:$C$749,$D313)/1000000</f>
        <v>0</v>
      </c>
      <c r="Z313" s="332"/>
      <c r="AA313" s="332">
        <f>+SUMIFS('[1]SIIF 30 de Abril de 2023'!$Q$4:$Q$749,'[1]SIIF 30 de Abril de 2023'!$A$4:$A$749,$B313,'[1]SIIF 30 de Abril de 2023'!$B$4:$B$749,$C313,'[1]SIIF 30 de Abril de 2023'!$C$4:$C$749,$D313)/1000000</f>
        <v>0</v>
      </c>
      <c r="AB313" s="332"/>
      <c r="AC313" s="332"/>
      <c r="AD313" s="332">
        <f t="shared" si="134"/>
        <v>2274.1284529999998</v>
      </c>
      <c r="AE313" s="332">
        <f>+SUMIFS('[1]SIIF 30 de Abril de 2023'!$T$4:$T$749,'[1]SIIF 30 de Abril de 2023'!$A$4:$A$749,$B313,'[1]SIIF 30 de Abril de 2023'!$B$4:$B$749,$C313,'[1]SIIF 30 de Abril de 2023'!$C$4:$C$749,$D313)/1000000</f>
        <v>0</v>
      </c>
      <c r="AF313" s="332">
        <f t="shared" si="138"/>
        <v>2274.1284529999998</v>
      </c>
      <c r="AG313" s="334">
        <f>+SUMIFS('[1]SIIF 30 de Abril de 2023'!$W$4:$W$749,'[1]SIIF 30 de Abril de 2023'!$A$4:$A$749,$B313,'[1]SIIF 30 de Abril de 2023'!$B$4:$B$749,$C313,'[1]SIIF 30 de Abril de 2023'!$C$4:$C$749,$D313,'[1]SIIF 30 de Abril de 2023'!$D$4:$D$749,$E313,'[1]SIIF 30 de Abril de 2023'!$E$4:$E$749,$F313,'[1]SIIF 30 de Abril de 2023'!$F$4:$F$749,$G313,'[1]SIIF 30 de Abril de 2023'!$G$4:$G$749,$H313,'[1]SIIF 30 de Abril de 2023'!$H$4:$H$749,$I313,'[1]SIIF 30 de Abril de 2023'!$I$4:$I$749,$J313,'[1]SIIF 30 de Abril de 2023'!$J$4:$J$749,$K313,'[1]SIIF 30 de Abril de 2023'!$K$4:$K$749,$L313,'[1]SIIF 30 de Abril de 2023'!$L$4:$L$749,$M313,'[1]SIIF 30 de Abril de 2023'!$M$4:$M$749,$N313,'[1]SIIF 30 de Abril de 2023'!$N$4:$N$749,$O313)/1000000</f>
        <v>549.52106000000003</v>
      </c>
      <c r="AH313" s="239">
        <f t="shared" si="135"/>
        <v>0.24164029049242106</v>
      </c>
      <c r="AI313" s="240"/>
      <c r="AJ313" s="238">
        <f>+SUMIFS('[1]Cierre Mes Anterior'!$W$4:$W$773,'[1]Cierre Mes Anterior'!$A$4:$A$773,$B313,'[1]Cierre Mes Anterior'!$B$4:$B$773,$C313,'[1]Cierre Mes Anterior'!$C$4:$C$773,$D313,'[1]Cierre Mes Anterior'!$D$4:$D$773,$E313,'[1]Cierre Mes Anterior'!$E$4:$E$773,$F313,'[1]Cierre Mes Anterior'!$F$4:$F$773,$G313,'[1]Cierre Mes Anterior'!$G$4:$G$773,$H313,'[1]Cierre Mes Anterior'!$H$4:$H$773,$I313,'[1]Cierre Mes Anterior'!$I$4:$I$773,$J313,'[1]Cierre Mes Anterior'!$J$4:$J$773,$K313,'[1]Cierre Mes Anterior'!$K$4:$K$773,$L313,'[1]Cierre Mes Anterior'!$L$4:$L$773,$M313,'[1]Cierre Mes Anterior'!$M$4:$M$773,$N313,'[1]Cierre Mes Anterior'!$N$4:$N$773,$O313)/1000000</f>
        <v>0</v>
      </c>
      <c r="AK313" s="241">
        <f t="shared" si="136"/>
        <v>549.52106000000003</v>
      </c>
      <c r="AL313" s="278" t="e">
        <f>HLOOKUP((HLOOKUP($W$1,#REF!,1,FALSE)),#REF!,#REF!,FALSE)</f>
        <v>#REF!</v>
      </c>
      <c r="AM313" s="333">
        <f>+SUMIFS('[1]SIIF 30 de Abril de 2023'!$X$4:$X$749,'[1]SIIF 30 de Abril de 2023'!$A$4:$A$749,$B313,'[1]SIIF 30 de Abril de 2023'!$B$4:$B$749,$C313,'[1]SIIF 30 de Abril de 2023'!$C$4:$C$749,$D313,'[1]SIIF 30 de Abril de 2023'!$D$4:$D$749,$E313,'[1]SIIF 30 de Abril de 2023'!$E$4:$E$749,$F313,'[1]SIIF 30 de Abril de 2023'!$F$4:$F$749,$G313,'[1]SIIF 30 de Abril de 2023'!$G$4:$G$749,$H313,'[1]SIIF 30 de Abril de 2023'!$H$4:$H$749,$I313,'[1]SIIF 30 de Abril de 2023'!$I$4:$I$749,$J313,'[1]SIIF 30 de Abril de 2023'!$J$4:$J$749,$K313,'[1]SIIF 30 de Abril de 2023'!$K$4:$K$749,$L313,'[1]SIIF 30 de Abril de 2023'!$L$4:$L$749,$M313,'[1]SIIF 30 de Abril de 2023'!$M$4:$M$749,$N313,'[1]SIIF 30 de Abril de 2023'!$N$4:$N$749,$O313)/1000000</f>
        <v>65.256227330000002</v>
      </c>
      <c r="AN313" s="239">
        <f t="shared" si="137"/>
        <v>2.8695048973119728E-2</v>
      </c>
    </row>
    <row r="314" spans="2:40" ht="35">
      <c r="B314" s="1" t="s">
        <v>178</v>
      </c>
      <c r="C314" s="1" t="s">
        <v>179</v>
      </c>
      <c r="D314" s="244" t="s">
        <v>437</v>
      </c>
      <c r="E314" s="1" t="s">
        <v>154</v>
      </c>
      <c r="F314" s="1" t="s">
        <v>142</v>
      </c>
      <c r="G314" s="1" t="s">
        <v>142</v>
      </c>
      <c r="H314" s="1" t="s">
        <v>142</v>
      </c>
      <c r="I314" s="1" t="s">
        <v>142</v>
      </c>
      <c r="J314" s="1" t="s">
        <v>142</v>
      </c>
      <c r="K314" s="1" t="s">
        <v>142</v>
      </c>
      <c r="L314" s="1" t="s">
        <v>142</v>
      </c>
      <c r="M314" s="1" t="s">
        <v>142</v>
      </c>
      <c r="N314" s="1" t="s">
        <v>142</v>
      </c>
      <c r="O314" s="1" t="s">
        <v>142</v>
      </c>
      <c r="T314" s="283" t="s">
        <v>438</v>
      </c>
      <c r="U314" s="250" t="s">
        <v>439</v>
      </c>
      <c r="V314" s="265" t="s">
        <v>438</v>
      </c>
      <c r="W314" s="332">
        <f>+SUMIFS('[1]SIIF 30 de Abril de 2023'!$P$4:$P$749,'[1]SIIF 30 de Abril de 2023'!$A$4:$A$749,$B314,'[1]SIIF 30 de Abril de 2023'!$B$4:$B$749,$C314,'[1]SIIF 30 de Abril de 2023'!$C$4:$C$749,$D314)/1000000</f>
        <v>2271.6619070000002</v>
      </c>
      <c r="X314" s="332">
        <v>0</v>
      </c>
      <c r="Y314" s="332">
        <f>+SUMIFS('[1]SIIF 30 de Abril de 2023'!$R$4:$R$749,'[1]SIIF 30 de Abril de 2023'!$A$4:$A$749,$B314,'[1]SIIF 30 de Abril de 2023'!$B$4:$B$749,$C314,'[1]SIIF 30 de Abril de 2023'!$C$4:$C$749,$D314)/1000000</f>
        <v>0</v>
      </c>
      <c r="Z314" s="332"/>
      <c r="AA314" s="332">
        <f>+SUMIFS('[1]SIIF 30 de Abril de 2023'!$Q$4:$Q$749,'[1]SIIF 30 de Abril de 2023'!$A$4:$A$749,$B314,'[1]SIIF 30 de Abril de 2023'!$B$4:$B$749,$C314,'[1]SIIF 30 de Abril de 2023'!$C$4:$C$749,$D314)/1000000</f>
        <v>0</v>
      </c>
      <c r="AB314" s="332"/>
      <c r="AC314" s="332"/>
      <c r="AD314" s="332">
        <f t="shared" si="134"/>
        <v>2271.6619070000002</v>
      </c>
      <c r="AE314" s="332">
        <f>+SUMIFS('[1]SIIF 30 de Abril de 2023'!$T$4:$T$749,'[1]SIIF 30 de Abril de 2023'!$A$4:$A$749,$B314,'[1]SIIF 30 de Abril de 2023'!$B$4:$B$749,$C314,'[1]SIIF 30 de Abril de 2023'!$C$4:$C$749,$D314)/1000000</f>
        <v>0</v>
      </c>
      <c r="AF314" s="332">
        <f t="shared" si="138"/>
        <v>2271.6619070000002</v>
      </c>
      <c r="AG314" s="334">
        <f>+SUMIFS('[1]SIIF 30 de Abril de 2023'!$W$4:$W$749,'[1]SIIF 30 de Abril de 2023'!$A$4:$A$749,$B314,'[1]SIIF 30 de Abril de 2023'!$B$4:$B$749,$C314,'[1]SIIF 30 de Abril de 2023'!$C$4:$C$749,$D314,'[1]SIIF 30 de Abril de 2023'!$D$4:$D$749,$E314,'[1]SIIF 30 de Abril de 2023'!$E$4:$E$749,$F314,'[1]SIIF 30 de Abril de 2023'!$F$4:$F$749,$G314,'[1]SIIF 30 de Abril de 2023'!$G$4:$G$749,$H314,'[1]SIIF 30 de Abril de 2023'!$H$4:$H$749,$I314,'[1]SIIF 30 de Abril de 2023'!$I$4:$I$749,$J314,'[1]SIIF 30 de Abril de 2023'!$J$4:$J$749,$K314,'[1]SIIF 30 de Abril de 2023'!$K$4:$K$749,$L314,'[1]SIIF 30 de Abril de 2023'!$L$4:$L$749,$M314,'[1]SIIF 30 de Abril de 2023'!$M$4:$M$749,$N314,'[1]SIIF 30 de Abril de 2023'!$N$4:$N$749,$O314)/1000000</f>
        <v>88.983008999999996</v>
      </c>
      <c r="AH314" s="239">
        <f t="shared" si="135"/>
        <v>3.9170885740436895E-2</v>
      </c>
      <c r="AI314" s="240"/>
      <c r="AJ314" s="238">
        <f>+SUMIFS('[1]Cierre Mes Anterior'!$W$4:$W$773,'[1]Cierre Mes Anterior'!$A$4:$A$773,$B314,'[1]Cierre Mes Anterior'!$B$4:$B$773,$C314,'[1]Cierre Mes Anterior'!$C$4:$C$773,$D314,'[1]Cierre Mes Anterior'!$D$4:$D$773,$E314,'[1]Cierre Mes Anterior'!$E$4:$E$773,$F314,'[1]Cierre Mes Anterior'!$F$4:$F$773,$G314,'[1]Cierre Mes Anterior'!$G$4:$G$773,$H314,'[1]Cierre Mes Anterior'!$H$4:$H$773,$I314,'[1]Cierre Mes Anterior'!$I$4:$I$773,$J314,'[1]Cierre Mes Anterior'!$J$4:$J$773,$K314,'[1]Cierre Mes Anterior'!$K$4:$K$773,$L314,'[1]Cierre Mes Anterior'!$L$4:$L$773,$M314,'[1]Cierre Mes Anterior'!$M$4:$M$773,$N314,'[1]Cierre Mes Anterior'!$N$4:$N$773,$O314)/1000000</f>
        <v>3147.1722840000002</v>
      </c>
      <c r="AK314" s="241">
        <f t="shared" si="136"/>
        <v>-3058.1892750000002</v>
      </c>
      <c r="AL314" s="278" t="e">
        <f>HLOOKUP((HLOOKUP($W$1,#REF!,1,FALSE)),#REF!,#REF!,FALSE)</f>
        <v>#REF!</v>
      </c>
      <c r="AM314" s="333">
        <f>+SUMIFS('[1]SIIF 30 de Abril de 2023'!$X$4:$X$749,'[1]SIIF 30 de Abril de 2023'!$A$4:$A$749,$B314,'[1]SIIF 30 de Abril de 2023'!$B$4:$B$749,$C314,'[1]SIIF 30 de Abril de 2023'!$C$4:$C$749,$D314,'[1]SIIF 30 de Abril de 2023'!$D$4:$D$749,$E314,'[1]SIIF 30 de Abril de 2023'!$E$4:$E$749,$F314,'[1]SIIF 30 de Abril de 2023'!$F$4:$F$749,$G314,'[1]SIIF 30 de Abril de 2023'!$G$4:$G$749,$H314,'[1]SIIF 30 de Abril de 2023'!$H$4:$H$749,$I314,'[1]SIIF 30 de Abril de 2023'!$I$4:$I$749,$J314,'[1]SIIF 30 de Abril de 2023'!$J$4:$J$749,$K314,'[1]SIIF 30 de Abril de 2023'!$K$4:$K$749,$L314,'[1]SIIF 30 de Abril de 2023'!$L$4:$L$749,$M314,'[1]SIIF 30 de Abril de 2023'!$M$4:$M$749,$N314,'[1]SIIF 30 de Abril de 2023'!$N$4:$N$749,$O314)/1000000</f>
        <v>54.802964000000003</v>
      </c>
      <c r="AN314" s="239">
        <f t="shared" si="137"/>
        <v>2.412461283570751E-2</v>
      </c>
    </row>
    <row r="315" spans="2:40" ht="35">
      <c r="B315" s="1" t="s">
        <v>178</v>
      </c>
      <c r="C315" s="1" t="s">
        <v>179</v>
      </c>
      <c r="D315" s="244" t="s">
        <v>203</v>
      </c>
      <c r="E315" s="1" t="s">
        <v>154</v>
      </c>
      <c r="F315" s="1" t="s">
        <v>142</v>
      </c>
      <c r="G315" s="1" t="s">
        <v>142</v>
      </c>
      <c r="H315" s="1" t="s">
        <v>142</v>
      </c>
      <c r="I315" s="1" t="s">
        <v>142</v>
      </c>
      <c r="J315" s="1" t="s">
        <v>142</v>
      </c>
      <c r="K315" s="1" t="s">
        <v>142</v>
      </c>
      <c r="L315" s="1" t="s">
        <v>142</v>
      </c>
      <c r="M315" s="1" t="s">
        <v>142</v>
      </c>
      <c r="N315" s="1" t="s">
        <v>142</v>
      </c>
      <c r="O315" s="1" t="s">
        <v>142</v>
      </c>
      <c r="T315" s="283" t="s">
        <v>440</v>
      </c>
      <c r="U315" s="250" t="s">
        <v>441</v>
      </c>
      <c r="V315" s="265" t="s">
        <v>440</v>
      </c>
      <c r="W315" s="332">
        <f>+SUMIFS('[1]SIIF 30 de Abril de 2023'!$P$4:$P$749,'[1]SIIF 30 de Abril de 2023'!$A$4:$A$749,$B315,'[1]SIIF 30 de Abril de 2023'!$B$4:$B$749,$C315,'[1]SIIF 30 de Abril de 2023'!$C$4:$C$749,$D315)/1000000</f>
        <v>2250</v>
      </c>
      <c r="X315" s="332">
        <v>0</v>
      </c>
      <c r="Y315" s="332">
        <f>+SUMIFS('[1]SIIF 30 de Abril de 2023'!$R$4:$R$749,'[1]SIIF 30 de Abril de 2023'!$A$4:$A$749,$B315,'[1]SIIF 30 de Abril de 2023'!$B$4:$B$749,$C315,'[1]SIIF 30 de Abril de 2023'!$C$4:$C$749,$D315)/1000000</f>
        <v>0</v>
      </c>
      <c r="Z315" s="332"/>
      <c r="AA315" s="332">
        <f>+SUMIFS('[1]SIIF 30 de Abril de 2023'!$Q$4:$Q$749,'[1]SIIF 30 de Abril de 2023'!$A$4:$A$749,$B315,'[1]SIIF 30 de Abril de 2023'!$B$4:$B$749,$C315,'[1]SIIF 30 de Abril de 2023'!$C$4:$C$749,$D315)/1000000</f>
        <v>0</v>
      </c>
      <c r="AB315" s="332"/>
      <c r="AC315" s="332"/>
      <c r="AD315" s="332">
        <f t="shared" si="134"/>
        <v>2250</v>
      </c>
      <c r="AE315" s="332">
        <f>+SUMIFS('[1]SIIF 30 de Abril de 2023'!$T$4:$T$749,'[1]SIIF 30 de Abril de 2023'!$A$4:$A$749,$B315,'[1]SIIF 30 de Abril de 2023'!$B$4:$B$749,$C315,'[1]SIIF 30 de Abril de 2023'!$C$4:$C$749,$D315)/1000000</f>
        <v>0</v>
      </c>
      <c r="AF315" s="332">
        <f t="shared" si="138"/>
        <v>2250</v>
      </c>
      <c r="AG315" s="334">
        <f>+SUMIFS('[1]SIIF 30 de Abril de 2023'!$W$4:$W$749,'[1]SIIF 30 de Abril de 2023'!$A$4:$A$749,$B315,'[1]SIIF 30 de Abril de 2023'!$B$4:$B$749,$C315,'[1]SIIF 30 de Abril de 2023'!$C$4:$C$749,$D315,'[1]SIIF 30 de Abril de 2023'!$D$4:$D$749,$E315,'[1]SIIF 30 de Abril de 2023'!$E$4:$E$749,$F315,'[1]SIIF 30 de Abril de 2023'!$F$4:$F$749,$G315,'[1]SIIF 30 de Abril de 2023'!$G$4:$G$749,$H315,'[1]SIIF 30 de Abril de 2023'!$H$4:$H$749,$I315,'[1]SIIF 30 de Abril de 2023'!$I$4:$I$749,$J315,'[1]SIIF 30 de Abril de 2023'!$J$4:$J$749,$K315,'[1]SIIF 30 de Abril de 2023'!$K$4:$K$749,$L315,'[1]SIIF 30 de Abril de 2023'!$L$4:$L$749,$M315,'[1]SIIF 30 de Abril de 2023'!$M$4:$M$749,$N315,'[1]SIIF 30 de Abril de 2023'!$N$4:$N$749,$O315)/1000000</f>
        <v>636.16748399999994</v>
      </c>
      <c r="AH315" s="239">
        <f t="shared" si="135"/>
        <v>0.28274110399999997</v>
      </c>
      <c r="AI315" s="240"/>
      <c r="AJ315" s="238">
        <f>+SUMIFS('[1]Cierre Mes Anterior'!$W$4:$W$773,'[1]Cierre Mes Anterior'!$A$4:$A$773,$B315,'[1]Cierre Mes Anterior'!$B$4:$B$773,$C315,'[1]Cierre Mes Anterior'!$C$4:$C$773,$D315,'[1]Cierre Mes Anterior'!$D$4:$D$773,$E315,'[1]Cierre Mes Anterior'!$E$4:$E$773,$F315,'[1]Cierre Mes Anterior'!$F$4:$F$773,$G315,'[1]Cierre Mes Anterior'!$G$4:$G$773,$H315,'[1]Cierre Mes Anterior'!$H$4:$H$773,$I315,'[1]Cierre Mes Anterior'!$I$4:$I$773,$J315,'[1]Cierre Mes Anterior'!$J$4:$J$773,$K315,'[1]Cierre Mes Anterior'!$K$4:$K$773,$L315,'[1]Cierre Mes Anterior'!$L$4:$L$773,$M315,'[1]Cierre Mes Anterior'!$M$4:$M$773,$N315,'[1]Cierre Mes Anterior'!$N$4:$N$773,$O315)/1000000</f>
        <v>4146.4706555299999</v>
      </c>
      <c r="AK315" s="241">
        <f t="shared" si="136"/>
        <v>-3510.3031715299999</v>
      </c>
      <c r="AL315" s="278" t="e">
        <f>HLOOKUP((HLOOKUP($W$1,#REF!,1,FALSE)),#REF!,#REF!,FALSE)</f>
        <v>#REF!</v>
      </c>
      <c r="AM315" s="333">
        <f>+SUMIFS('[1]SIIF 30 de Abril de 2023'!$X$4:$X$749,'[1]SIIF 30 de Abril de 2023'!$A$4:$A$749,$B315,'[1]SIIF 30 de Abril de 2023'!$B$4:$B$749,$C315,'[1]SIIF 30 de Abril de 2023'!$C$4:$C$749,$D315,'[1]SIIF 30 de Abril de 2023'!$D$4:$D$749,$E315,'[1]SIIF 30 de Abril de 2023'!$E$4:$E$749,$F315,'[1]SIIF 30 de Abril de 2023'!$F$4:$F$749,$G315,'[1]SIIF 30 de Abril de 2023'!$G$4:$G$749,$H315,'[1]SIIF 30 de Abril de 2023'!$H$4:$H$749,$I315,'[1]SIIF 30 de Abril de 2023'!$I$4:$I$749,$J315,'[1]SIIF 30 de Abril de 2023'!$J$4:$J$749,$K315,'[1]SIIF 30 de Abril de 2023'!$K$4:$K$749,$L315,'[1]SIIF 30 de Abril de 2023'!$L$4:$L$749,$M315,'[1]SIIF 30 de Abril de 2023'!$M$4:$M$749,$N315,'[1]SIIF 30 de Abril de 2023'!$N$4:$N$749,$O315)/1000000</f>
        <v>81.904998000000006</v>
      </c>
      <c r="AN315" s="239">
        <f t="shared" si="137"/>
        <v>3.6402221333333339E-2</v>
      </c>
    </row>
    <row r="316" spans="2:40" ht="23">
      <c r="B316" s="1" t="s">
        <v>178</v>
      </c>
      <c r="C316" s="1" t="s">
        <v>179</v>
      </c>
      <c r="D316" s="244" t="s">
        <v>442</v>
      </c>
      <c r="E316" s="1" t="s">
        <v>154</v>
      </c>
      <c r="F316" s="1" t="s">
        <v>142</v>
      </c>
      <c r="G316" s="1" t="s">
        <v>142</v>
      </c>
      <c r="H316" s="1" t="s">
        <v>142</v>
      </c>
      <c r="I316" s="1" t="s">
        <v>142</v>
      </c>
      <c r="J316" s="1" t="s">
        <v>142</v>
      </c>
      <c r="K316" s="1" t="s">
        <v>142</v>
      </c>
      <c r="L316" s="1" t="s">
        <v>142</v>
      </c>
      <c r="M316" s="1" t="s">
        <v>142</v>
      </c>
      <c r="N316" s="1" t="s">
        <v>142</v>
      </c>
      <c r="O316" s="1" t="s">
        <v>142</v>
      </c>
      <c r="T316" s="283" t="s">
        <v>443</v>
      </c>
      <c r="U316" s="250">
        <v>2019011000092</v>
      </c>
      <c r="V316" s="265" t="s">
        <v>443</v>
      </c>
      <c r="W316" s="332">
        <f>+SUMIFS('[1]SIIF 30 de Abril de 2023'!$P$4:$P$749,'[1]SIIF 30 de Abril de 2023'!$A$4:$A$749,$B316,'[1]SIIF 30 de Abril de 2023'!$B$4:$B$749,$C316,'[1]SIIF 30 de Abril de 2023'!$C$4:$C$749,$D316)/1000000</f>
        <v>1520</v>
      </c>
      <c r="X316" s="332">
        <v>0</v>
      </c>
      <c r="Y316" s="332">
        <f>+SUMIFS('[1]SIIF 30 de Abril de 2023'!$R$4:$R$749,'[1]SIIF 30 de Abril de 2023'!$A$4:$A$749,$B316,'[1]SIIF 30 de Abril de 2023'!$B$4:$B$749,$C316,'[1]SIIF 30 de Abril de 2023'!$C$4:$C$749,$D316)/1000000</f>
        <v>0</v>
      </c>
      <c r="Z316" s="332"/>
      <c r="AA316" s="332">
        <f>+SUMIFS('[1]SIIF 30 de Abril de 2023'!$Q$4:$Q$749,'[1]SIIF 30 de Abril de 2023'!$A$4:$A$749,$B316,'[1]SIIF 30 de Abril de 2023'!$B$4:$B$749,$C316,'[1]SIIF 30 de Abril de 2023'!$C$4:$C$749,$D316)/1000000</f>
        <v>0</v>
      </c>
      <c r="AB316" s="332"/>
      <c r="AC316" s="332"/>
      <c r="AD316" s="332">
        <f t="shared" si="134"/>
        <v>1520</v>
      </c>
      <c r="AE316" s="332">
        <f>+SUMIFS('[1]SIIF 30 de Abril de 2023'!$T$4:$T$749,'[1]SIIF 30 de Abril de 2023'!$A$4:$A$749,$B316,'[1]SIIF 30 de Abril de 2023'!$B$4:$B$749,$C316,'[1]SIIF 30 de Abril de 2023'!$C$4:$C$749,$D316)/1000000</f>
        <v>0</v>
      </c>
      <c r="AF316" s="332">
        <f t="shared" si="138"/>
        <v>1520</v>
      </c>
      <c r="AG316" s="334">
        <f>+SUMIFS('[1]SIIF 30 de Abril de 2023'!$W$4:$W$749,'[1]SIIF 30 de Abril de 2023'!$A$4:$A$749,$B316,'[1]SIIF 30 de Abril de 2023'!$B$4:$B$749,$C316,'[1]SIIF 30 de Abril de 2023'!$C$4:$C$749,$D316,'[1]SIIF 30 de Abril de 2023'!$D$4:$D$749,$E316,'[1]SIIF 30 de Abril de 2023'!$E$4:$E$749,$F316,'[1]SIIF 30 de Abril de 2023'!$F$4:$F$749,$G316,'[1]SIIF 30 de Abril de 2023'!$G$4:$G$749,$H316,'[1]SIIF 30 de Abril de 2023'!$H$4:$H$749,$I316,'[1]SIIF 30 de Abril de 2023'!$I$4:$I$749,$J316,'[1]SIIF 30 de Abril de 2023'!$J$4:$J$749,$K316,'[1]SIIF 30 de Abril de 2023'!$K$4:$K$749,$L316,'[1]SIIF 30 de Abril de 2023'!$L$4:$L$749,$M316,'[1]SIIF 30 de Abril de 2023'!$M$4:$M$749,$N316,'[1]SIIF 30 de Abril de 2023'!$N$4:$N$749,$O316)/1000000</f>
        <v>210.578475</v>
      </c>
      <c r="AH316" s="239">
        <f t="shared" si="135"/>
        <v>0.13853847039473685</v>
      </c>
      <c r="AI316" s="240"/>
      <c r="AJ316" s="238">
        <f>+SUMIFS('[1]Cierre Mes Anterior'!$W$4:$W$773,'[1]Cierre Mes Anterior'!$A$4:$A$773,$B316,'[1]Cierre Mes Anterior'!$B$4:$B$773,$C316,'[1]Cierre Mes Anterior'!$C$4:$C$773,$D316,'[1]Cierre Mes Anterior'!$D$4:$D$773,$E316,'[1]Cierre Mes Anterior'!$E$4:$E$773,$F316,'[1]Cierre Mes Anterior'!$F$4:$F$773,$G316,'[1]Cierre Mes Anterior'!$G$4:$G$773,$H316,'[1]Cierre Mes Anterior'!$H$4:$H$773,$I316,'[1]Cierre Mes Anterior'!$I$4:$I$773,$J316,'[1]Cierre Mes Anterior'!$J$4:$J$773,$K316,'[1]Cierre Mes Anterior'!$K$4:$K$773,$L316,'[1]Cierre Mes Anterior'!$L$4:$L$773,$M316,'[1]Cierre Mes Anterior'!$M$4:$M$773,$N316,'[1]Cierre Mes Anterior'!$N$4:$N$773,$O316)/1000000</f>
        <v>1004.621309</v>
      </c>
      <c r="AK316" s="241">
        <f t="shared" si="136"/>
        <v>-794.04283399999997</v>
      </c>
      <c r="AL316" s="278" t="e">
        <f>HLOOKUP((HLOOKUP($W$1,#REF!,1,FALSE)),#REF!,#REF!,FALSE)</f>
        <v>#REF!</v>
      </c>
      <c r="AM316" s="333">
        <f>+SUMIFS('[1]SIIF 30 de Abril de 2023'!$X$4:$X$749,'[1]SIIF 30 de Abril de 2023'!$A$4:$A$749,$B316,'[1]SIIF 30 de Abril de 2023'!$B$4:$B$749,$C316,'[1]SIIF 30 de Abril de 2023'!$C$4:$C$749,$D316,'[1]SIIF 30 de Abril de 2023'!$D$4:$D$749,$E316,'[1]SIIF 30 de Abril de 2023'!$E$4:$E$749,$F316,'[1]SIIF 30 de Abril de 2023'!$F$4:$F$749,$G316,'[1]SIIF 30 de Abril de 2023'!$G$4:$G$749,$H316,'[1]SIIF 30 de Abril de 2023'!$H$4:$H$749,$I316,'[1]SIIF 30 de Abril de 2023'!$I$4:$I$749,$J316,'[1]SIIF 30 de Abril de 2023'!$J$4:$J$749,$K316,'[1]SIIF 30 de Abril de 2023'!$K$4:$K$749,$L316,'[1]SIIF 30 de Abril de 2023'!$L$4:$L$749,$M316,'[1]SIIF 30 de Abril de 2023'!$M$4:$M$749,$N316,'[1]SIIF 30 de Abril de 2023'!$N$4:$N$749,$O316)/1000000</f>
        <v>76.042342000000005</v>
      </c>
      <c r="AN316" s="239">
        <f t="shared" si="137"/>
        <v>5.0027856578947372E-2</v>
      </c>
    </row>
    <row r="317" spans="2:40" ht="24.75" customHeight="1">
      <c r="D317" s="288"/>
      <c r="T317" s="162" t="s">
        <v>74</v>
      </c>
      <c r="U317" s="409"/>
      <c r="V317" s="162" t="s">
        <v>74</v>
      </c>
      <c r="W317" s="324">
        <f>+SUM(W308:W316)</f>
        <v>26962.000000000004</v>
      </c>
      <c r="X317" s="324">
        <f t="shared" ref="X317:AG317" si="139">+SUM(X308:X316)</f>
        <v>0</v>
      </c>
      <c r="Y317" s="324">
        <f t="shared" si="139"/>
        <v>0</v>
      </c>
      <c r="Z317" s="324">
        <f t="shared" si="139"/>
        <v>0</v>
      </c>
      <c r="AA317" s="324">
        <f t="shared" si="139"/>
        <v>0</v>
      </c>
      <c r="AB317" s="324">
        <f t="shared" si="139"/>
        <v>0</v>
      </c>
      <c r="AC317" s="324">
        <f t="shared" si="139"/>
        <v>0</v>
      </c>
      <c r="AD317" s="324">
        <f t="shared" si="139"/>
        <v>26962.000000000004</v>
      </c>
      <c r="AE317" s="324">
        <f t="shared" si="139"/>
        <v>3262.6244160000001</v>
      </c>
      <c r="AF317" s="324">
        <f>+SUM(AF308:AF316)</f>
        <v>23699.375584000001</v>
      </c>
      <c r="AG317" s="324">
        <f t="shared" si="139"/>
        <v>3963.4580324600001</v>
      </c>
      <c r="AH317" s="169">
        <f t="shared" si="135"/>
        <v>0.14700163313033157</v>
      </c>
      <c r="AI317" s="246"/>
      <c r="AJ317" s="184">
        <f>+SUM(AJ315:AJ315)</f>
        <v>4146.4706555299999</v>
      </c>
      <c r="AK317" s="184">
        <f>+SUM(AK315:AK315)</f>
        <v>-3510.3031715299999</v>
      </c>
      <c r="AL317" s="278" t="e">
        <f>HLOOKUP((HLOOKUP($W$1,#REF!,1,FALSE)),#REF!,#REF!,FALSE)</f>
        <v>#REF!</v>
      </c>
      <c r="AM317" s="324">
        <f>+SUM(AM308:AM316)</f>
        <v>981.46830999999986</v>
      </c>
      <c r="AN317" s="182">
        <f t="shared" si="137"/>
        <v>3.6401910466582588E-2</v>
      </c>
    </row>
    <row r="318" spans="2:40" ht="22.5">
      <c r="W318" s="301"/>
      <c r="X318" s="301"/>
      <c r="Y318" s="301"/>
      <c r="Z318" s="301"/>
      <c r="AA318" s="301"/>
      <c r="AB318" s="301"/>
      <c r="AC318" s="301"/>
      <c r="AD318" s="301"/>
      <c r="AE318" s="301"/>
      <c r="AF318" s="301"/>
      <c r="AG318" s="301"/>
      <c r="AH318" s="190"/>
      <c r="AI318" s="191"/>
      <c r="AJ318" s="191"/>
      <c r="AK318" s="191"/>
      <c r="AL318" s="192"/>
      <c r="AM318" s="301"/>
      <c r="AN318" s="190"/>
    </row>
    <row r="319" spans="2:40" ht="22.5">
      <c r="W319" s="301"/>
      <c r="X319" s="301"/>
      <c r="Y319" s="301"/>
      <c r="Z319" s="301"/>
      <c r="AA319" s="301"/>
      <c r="AB319" s="301"/>
      <c r="AC319" s="301"/>
      <c r="AD319" s="301"/>
      <c r="AE319" s="301"/>
      <c r="AF319" s="301"/>
      <c r="AG319" s="301"/>
      <c r="AH319" s="190"/>
      <c r="AI319" s="191"/>
      <c r="AJ319" s="191"/>
      <c r="AK319" s="191"/>
      <c r="AL319" s="192"/>
      <c r="AM319" s="301"/>
      <c r="AN319" s="190"/>
    </row>
  </sheetData>
  <mergeCells count="10">
    <mergeCell ref="T206:AN206"/>
    <mergeCell ref="T230:AN230"/>
    <mergeCell ref="T257:AN257"/>
    <mergeCell ref="T291:AN291"/>
    <mergeCell ref="W1:X1"/>
    <mergeCell ref="AM7:AN7"/>
    <mergeCell ref="T5:AN5"/>
    <mergeCell ref="T70:AN70"/>
    <mergeCell ref="T159:AN159"/>
    <mergeCell ref="T182:AN182"/>
  </mergeCells>
  <conditionalFormatting sqref="AL150:AL157 AL101:AL105 AL247:AL255 AL283:AL289 AL274:AL281 AL308:AL317 AL223:AL227 AL196:AL198 AL200:AL204 AL176:AL180 AL111:AL120 AL122:AL130">
    <cfRule type="cellIs" dxfId="104" priority="104" operator="greaterThan">
      <formula>AH101</formula>
    </cfRule>
    <cfRule type="cellIs" dxfId="103" priority="105" operator="lessThanOrEqual">
      <formula>AH101</formula>
    </cfRule>
  </conditionalFormatting>
  <conditionalFormatting sqref="AL150:AL157 AL101:AL105 AL247:AL255 AL283:AL289 AL274:AL281 AL308:AL317 AL223:AL227 AL196:AL198 AL200:AL204 AL176:AL180 AL111:AL120 AL122:AL130">
    <cfRule type="cellIs" dxfId="102" priority="103" stopIfTrue="1" operator="between">
      <formula>AH101+3%</formula>
      <formula>AH101</formula>
    </cfRule>
  </conditionalFormatting>
  <conditionalFormatting sqref="AL24:AL29">
    <cfRule type="cellIs" dxfId="101" priority="101" operator="greaterThan">
      <formula>AH24</formula>
    </cfRule>
    <cfRule type="cellIs" dxfId="100" priority="102" operator="lessThanOrEqual">
      <formula>AH24</formula>
    </cfRule>
  </conditionalFormatting>
  <conditionalFormatting sqref="AL24:AL29">
    <cfRule type="cellIs" dxfId="99" priority="100" stopIfTrue="1" operator="between">
      <formula>AH24+3%</formula>
      <formula>AH24</formula>
    </cfRule>
  </conditionalFormatting>
  <conditionalFormatting sqref="AL87:AL88 AL90:AL91 AL107:AL109 AL93:AL95 AL97:AL99">
    <cfRule type="cellIs" dxfId="98" priority="98" operator="greaterThan">
      <formula>AH87</formula>
    </cfRule>
    <cfRule type="cellIs" dxfId="97" priority="99" operator="lessThanOrEqual">
      <formula>AH87</formula>
    </cfRule>
  </conditionalFormatting>
  <conditionalFormatting sqref="AL87:AL88 AL90:AL91 AL107:AL109 AL93:AL95 AL97:AL99">
    <cfRule type="cellIs" dxfId="96" priority="97" stopIfTrue="1" operator="between">
      <formula>AH87+3%</formula>
      <formula>AH87</formula>
    </cfRule>
  </conditionalFormatting>
  <conditionalFormatting sqref="AL37:AL43">
    <cfRule type="cellIs" dxfId="95" priority="95" operator="greaterThan">
      <formula>AH37</formula>
    </cfRule>
    <cfRule type="cellIs" dxfId="94" priority="96" operator="lessThanOrEqual">
      <formula>AH37</formula>
    </cfRule>
  </conditionalFormatting>
  <conditionalFormatting sqref="AL37:AL43">
    <cfRule type="cellIs" dxfId="93" priority="94" stopIfTrue="1" operator="between">
      <formula>AH37+3%</formula>
      <formula>AH37</formula>
    </cfRule>
  </conditionalFormatting>
  <conditionalFormatting sqref="AL48:AL53">
    <cfRule type="cellIs" dxfId="92" priority="92" operator="greaterThan">
      <formula>AH48</formula>
    </cfRule>
    <cfRule type="cellIs" dxfId="91" priority="93" operator="lessThanOrEqual">
      <formula>AH48</formula>
    </cfRule>
  </conditionalFormatting>
  <conditionalFormatting sqref="AL48:AL53">
    <cfRule type="cellIs" dxfId="90" priority="91" stopIfTrue="1" operator="between">
      <formula>AH48+3%</formula>
      <formula>AH48</formula>
    </cfRule>
  </conditionalFormatting>
  <conditionalFormatting sqref="AL73 AL75:AL76">
    <cfRule type="cellIs" dxfId="89" priority="89" operator="greaterThan">
      <formula>AH73</formula>
    </cfRule>
    <cfRule type="cellIs" dxfId="88" priority="90" operator="lessThanOrEqual">
      <formula>AH73</formula>
    </cfRule>
  </conditionalFormatting>
  <conditionalFormatting sqref="AL73 AL75:AL76">
    <cfRule type="cellIs" dxfId="87" priority="88" stopIfTrue="1" operator="between">
      <formula>AH73+3%</formula>
      <formula>AH73</formula>
    </cfRule>
  </conditionalFormatting>
  <conditionalFormatting sqref="AL77">
    <cfRule type="cellIs" dxfId="86" priority="86" operator="greaterThan">
      <formula>AH77</formula>
    </cfRule>
    <cfRule type="cellIs" dxfId="85" priority="87" operator="lessThanOrEqual">
      <formula>AH77</formula>
    </cfRule>
  </conditionalFormatting>
  <conditionalFormatting sqref="AL77">
    <cfRule type="cellIs" dxfId="84" priority="85" stopIfTrue="1" operator="between">
      <formula>AH77+3%</formula>
      <formula>AH77</formula>
    </cfRule>
  </conditionalFormatting>
  <conditionalFormatting sqref="AL74">
    <cfRule type="cellIs" dxfId="83" priority="83" operator="greaterThan">
      <formula>AH74</formula>
    </cfRule>
    <cfRule type="cellIs" dxfId="82" priority="84" operator="lessThanOrEqual">
      <formula>AH74</formula>
    </cfRule>
  </conditionalFormatting>
  <conditionalFormatting sqref="AL74">
    <cfRule type="cellIs" dxfId="81" priority="82" stopIfTrue="1" operator="between">
      <formula>AH74+3%</formula>
      <formula>AH74</formula>
    </cfRule>
  </conditionalFormatting>
  <conditionalFormatting sqref="AL162:AL167 AL171:AL172">
    <cfRule type="cellIs" dxfId="80" priority="80" operator="greaterThan">
      <formula>AH162</formula>
    </cfRule>
    <cfRule type="cellIs" dxfId="79" priority="81" operator="lessThanOrEqual">
      <formula>AH162</formula>
    </cfRule>
  </conditionalFormatting>
  <conditionalFormatting sqref="AL162:AL167 AL171:AL172">
    <cfRule type="cellIs" dxfId="78" priority="79" stopIfTrue="1" operator="between">
      <formula>AH162+3%</formula>
      <formula>AH162</formula>
    </cfRule>
  </conditionalFormatting>
  <conditionalFormatting sqref="AL240">
    <cfRule type="cellIs" dxfId="77" priority="77" operator="greaterThan">
      <formula>AH240</formula>
    </cfRule>
    <cfRule type="cellIs" dxfId="76" priority="78" operator="lessThanOrEqual">
      <formula>AH240</formula>
    </cfRule>
  </conditionalFormatting>
  <conditionalFormatting sqref="AL240">
    <cfRule type="cellIs" dxfId="75" priority="76" stopIfTrue="1" operator="between">
      <formula>AH240+3%</formula>
      <formula>AH240</formula>
    </cfRule>
  </conditionalFormatting>
  <conditionalFormatting sqref="AL9:AL16 AL18:AL19">
    <cfRule type="cellIs" dxfId="74" priority="74" operator="greaterThan">
      <formula>AH9</formula>
    </cfRule>
    <cfRule type="cellIs" dxfId="73" priority="75" operator="lessThanOrEqual">
      <formula>AH9</formula>
    </cfRule>
  </conditionalFormatting>
  <conditionalFormatting sqref="AL9:AL16 AL18:AL19">
    <cfRule type="cellIs" dxfId="72" priority="73" stopIfTrue="1" operator="between">
      <formula>AH9+3%</formula>
      <formula>AH9</formula>
    </cfRule>
  </conditionalFormatting>
  <conditionalFormatting sqref="AL30">
    <cfRule type="cellIs" dxfId="71" priority="71" operator="greaterThan">
      <formula>AH30</formula>
    </cfRule>
    <cfRule type="cellIs" dxfId="70" priority="72" operator="lessThanOrEqual">
      <formula>AH30</formula>
    </cfRule>
  </conditionalFormatting>
  <conditionalFormatting sqref="AL30">
    <cfRule type="cellIs" dxfId="69" priority="70" stopIfTrue="1" operator="between">
      <formula>AH30+3%</formula>
      <formula>AH30</formula>
    </cfRule>
  </conditionalFormatting>
  <conditionalFormatting sqref="AL31">
    <cfRule type="cellIs" dxfId="68" priority="68" operator="greaterThan">
      <formula>AH31</formula>
    </cfRule>
    <cfRule type="cellIs" dxfId="67" priority="69" operator="lessThanOrEqual">
      <formula>AH31</formula>
    </cfRule>
  </conditionalFormatting>
  <conditionalFormatting sqref="AL31">
    <cfRule type="cellIs" dxfId="66" priority="67" stopIfTrue="1" operator="between">
      <formula>AH31+3%</formula>
      <formula>AH31</formula>
    </cfRule>
  </conditionalFormatting>
  <conditionalFormatting sqref="AL54">
    <cfRule type="cellIs" dxfId="65" priority="65" operator="greaterThan">
      <formula>AH54</formula>
    </cfRule>
    <cfRule type="cellIs" dxfId="64" priority="66" operator="lessThanOrEqual">
      <formula>AH54</formula>
    </cfRule>
  </conditionalFormatting>
  <conditionalFormatting sqref="AL54">
    <cfRule type="cellIs" dxfId="63" priority="64" stopIfTrue="1" operator="between">
      <formula>AH54+3%</formula>
      <formula>AH54</formula>
    </cfRule>
  </conditionalFormatting>
  <conditionalFormatting sqref="AL55">
    <cfRule type="cellIs" dxfId="62" priority="62" operator="greaterThan">
      <formula>AH55</formula>
    </cfRule>
    <cfRule type="cellIs" dxfId="61" priority="63" operator="lessThanOrEqual">
      <formula>AH55</formula>
    </cfRule>
  </conditionalFormatting>
  <conditionalFormatting sqref="AL55">
    <cfRule type="cellIs" dxfId="60" priority="61" stopIfTrue="1" operator="between">
      <formula>AH55+3%</formula>
      <formula>AH55</formula>
    </cfRule>
  </conditionalFormatting>
  <conditionalFormatting sqref="AL140:AL141">
    <cfRule type="cellIs" dxfId="59" priority="59" operator="greaterThan">
      <formula>AH140</formula>
    </cfRule>
    <cfRule type="cellIs" dxfId="58" priority="60" operator="lessThanOrEqual">
      <formula>AH140</formula>
    </cfRule>
  </conditionalFormatting>
  <conditionalFormatting sqref="AL140:AL141">
    <cfRule type="cellIs" dxfId="57" priority="58" stopIfTrue="1" operator="between">
      <formula>AH140+3%</formula>
      <formula>AH140</formula>
    </cfRule>
  </conditionalFormatting>
  <conditionalFormatting sqref="AL36">
    <cfRule type="cellIs" dxfId="56" priority="56" operator="greaterThan">
      <formula>AH36</formula>
    </cfRule>
    <cfRule type="cellIs" dxfId="55" priority="57" operator="lessThanOrEqual">
      <formula>AH36</formula>
    </cfRule>
  </conditionalFormatting>
  <conditionalFormatting sqref="AL36">
    <cfRule type="cellIs" dxfId="54" priority="55" stopIfTrue="1" operator="between">
      <formula>AH36+3%</formula>
      <formula>AH36</formula>
    </cfRule>
  </conditionalFormatting>
  <conditionalFormatting sqref="AL60">
    <cfRule type="cellIs" dxfId="53" priority="53" operator="greaterThan">
      <formula>AH60</formula>
    </cfRule>
    <cfRule type="cellIs" dxfId="52" priority="54" operator="lessThanOrEqual">
      <formula>AH60</formula>
    </cfRule>
  </conditionalFormatting>
  <conditionalFormatting sqref="AL60">
    <cfRule type="cellIs" dxfId="51" priority="52" stopIfTrue="1" operator="between">
      <formula>AH60+3%</formula>
      <formula>AH60</formula>
    </cfRule>
  </conditionalFormatting>
  <conditionalFormatting sqref="AL78:AL80 AL82:AL83">
    <cfRule type="cellIs" dxfId="50" priority="50" operator="greaterThan">
      <formula>AH78</formula>
    </cfRule>
    <cfRule type="cellIs" dxfId="49" priority="51" operator="lessThanOrEqual">
      <formula>AH78</formula>
    </cfRule>
  </conditionalFormatting>
  <conditionalFormatting sqref="AL78:AL80 AL82:AL83">
    <cfRule type="cellIs" dxfId="48" priority="49" stopIfTrue="1" operator="between">
      <formula>AH78+3%</formula>
      <formula>AH78</formula>
    </cfRule>
  </conditionalFormatting>
  <conditionalFormatting sqref="AL131:AL133">
    <cfRule type="cellIs" dxfId="47" priority="47" operator="greaterThan">
      <formula>AH131</formula>
    </cfRule>
    <cfRule type="cellIs" dxfId="46" priority="48" operator="lessThanOrEqual">
      <formula>AH131</formula>
    </cfRule>
  </conditionalFormatting>
  <conditionalFormatting sqref="AL131:AL133">
    <cfRule type="cellIs" dxfId="45" priority="46" stopIfTrue="1" operator="between">
      <formula>AH131+3%</formula>
      <formula>AH131</formula>
    </cfRule>
  </conditionalFormatting>
  <conditionalFormatting sqref="AL135:AL138">
    <cfRule type="cellIs" dxfId="44" priority="44" operator="greaterThan">
      <formula>AH135</formula>
    </cfRule>
    <cfRule type="cellIs" dxfId="43" priority="45" operator="lessThanOrEqual">
      <formula>AH135</formula>
    </cfRule>
  </conditionalFormatting>
  <conditionalFormatting sqref="AL135:AL138">
    <cfRule type="cellIs" dxfId="42" priority="43" stopIfTrue="1" operator="between">
      <formula>AH135+3%</formula>
      <formula>AH135</formula>
    </cfRule>
  </conditionalFormatting>
  <conditionalFormatting sqref="AL143">
    <cfRule type="cellIs" dxfId="41" priority="41" operator="greaterThan">
      <formula>AH143</formula>
    </cfRule>
    <cfRule type="cellIs" dxfId="40" priority="42" operator="lessThanOrEqual">
      <formula>AH143</formula>
    </cfRule>
  </conditionalFormatting>
  <conditionalFormatting sqref="AL143">
    <cfRule type="cellIs" dxfId="39" priority="40" stopIfTrue="1" operator="between">
      <formula>AH143+3%</formula>
      <formula>AH143</formula>
    </cfRule>
  </conditionalFormatting>
  <conditionalFormatting sqref="AL144">
    <cfRule type="cellIs" dxfId="38" priority="38" operator="greaterThan">
      <formula>AH144</formula>
    </cfRule>
    <cfRule type="cellIs" dxfId="37" priority="39" operator="lessThanOrEqual">
      <formula>AH144</formula>
    </cfRule>
  </conditionalFormatting>
  <conditionalFormatting sqref="AL144">
    <cfRule type="cellIs" dxfId="36" priority="37" stopIfTrue="1" operator="between">
      <formula>AH144+3%</formula>
      <formula>AH144</formula>
    </cfRule>
  </conditionalFormatting>
  <conditionalFormatting sqref="AL145">
    <cfRule type="cellIs" dxfId="35" priority="35" operator="greaterThan">
      <formula>AH145</formula>
    </cfRule>
    <cfRule type="cellIs" dxfId="34" priority="36" operator="lessThanOrEqual">
      <formula>AH145</formula>
    </cfRule>
  </conditionalFormatting>
  <conditionalFormatting sqref="AL145">
    <cfRule type="cellIs" dxfId="33" priority="34" stopIfTrue="1" operator="between">
      <formula>AH145+3%</formula>
      <formula>AH145</formula>
    </cfRule>
  </conditionalFormatting>
  <conditionalFormatting sqref="AL147">
    <cfRule type="cellIs" dxfId="32" priority="32" operator="greaterThan">
      <formula>AH147</formula>
    </cfRule>
    <cfRule type="cellIs" dxfId="31" priority="33" operator="lessThanOrEqual">
      <formula>AH147</formula>
    </cfRule>
  </conditionalFormatting>
  <conditionalFormatting sqref="AL147">
    <cfRule type="cellIs" dxfId="30" priority="31" stopIfTrue="1" operator="between">
      <formula>AH147+3%</formula>
      <formula>AH147</formula>
    </cfRule>
  </conditionalFormatting>
  <conditionalFormatting sqref="AL148">
    <cfRule type="cellIs" dxfId="29" priority="29" operator="greaterThan">
      <formula>AH148</formula>
    </cfRule>
    <cfRule type="cellIs" dxfId="28" priority="30" operator="lessThanOrEqual">
      <formula>AH148</formula>
    </cfRule>
  </conditionalFormatting>
  <conditionalFormatting sqref="AL148">
    <cfRule type="cellIs" dxfId="27" priority="28" stopIfTrue="1" operator="between">
      <formula>AH148+3%</formula>
      <formula>AH148</formula>
    </cfRule>
  </conditionalFormatting>
  <conditionalFormatting sqref="AL185:AL192">
    <cfRule type="cellIs" dxfId="26" priority="26" operator="greaterThan">
      <formula>AH185</formula>
    </cfRule>
    <cfRule type="cellIs" dxfId="25" priority="27" operator="lessThanOrEqual">
      <formula>AH185</formula>
    </cfRule>
  </conditionalFormatting>
  <conditionalFormatting sqref="AL185:AL192">
    <cfRule type="cellIs" dxfId="24" priority="25" stopIfTrue="1" operator="between">
      <formula>AH185+3%</formula>
      <formula>AH185</formula>
    </cfRule>
  </conditionalFormatting>
  <conditionalFormatting sqref="AL209:AL214 AL218:AL219">
    <cfRule type="cellIs" dxfId="23" priority="23" operator="greaterThan">
      <formula>AH209</formula>
    </cfRule>
    <cfRule type="cellIs" dxfId="22" priority="24" operator="lessThanOrEqual">
      <formula>AH209</formula>
    </cfRule>
  </conditionalFormatting>
  <conditionalFormatting sqref="AL209:AL214 AL218:AL219">
    <cfRule type="cellIs" dxfId="21" priority="22" stopIfTrue="1" operator="between">
      <formula>AH209+3%</formula>
      <formula>AH209</formula>
    </cfRule>
  </conditionalFormatting>
  <conditionalFormatting sqref="AL233:AL238">
    <cfRule type="cellIs" dxfId="20" priority="20" operator="greaterThan">
      <formula>AH233</formula>
    </cfRule>
    <cfRule type="cellIs" dxfId="19" priority="21" operator="lessThanOrEqual">
      <formula>AH233</formula>
    </cfRule>
  </conditionalFormatting>
  <conditionalFormatting sqref="AL233:AL238">
    <cfRule type="cellIs" dxfId="18" priority="19" stopIfTrue="1" operator="between">
      <formula>AH233+3%</formula>
      <formula>AH233</formula>
    </cfRule>
  </conditionalFormatting>
  <conditionalFormatting sqref="AL242">
    <cfRule type="cellIs" dxfId="17" priority="17" operator="greaterThan">
      <formula>AH242</formula>
    </cfRule>
    <cfRule type="cellIs" dxfId="16" priority="18" operator="lessThanOrEqual">
      <formula>AH242</formula>
    </cfRule>
  </conditionalFormatting>
  <conditionalFormatting sqref="AL242">
    <cfRule type="cellIs" dxfId="15" priority="16" stopIfTrue="1" operator="between">
      <formula>AH242+3%</formula>
      <formula>AH242</formula>
    </cfRule>
  </conditionalFormatting>
  <conditionalFormatting sqref="AL243">
    <cfRule type="cellIs" dxfId="14" priority="14" operator="greaterThan">
      <formula>AH243</formula>
    </cfRule>
    <cfRule type="cellIs" dxfId="13" priority="15" operator="lessThanOrEqual">
      <formula>AH243</formula>
    </cfRule>
  </conditionalFormatting>
  <conditionalFormatting sqref="AL243">
    <cfRule type="cellIs" dxfId="12" priority="13" stopIfTrue="1" operator="between">
      <formula>AH243+3%</formula>
      <formula>AH243</formula>
    </cfRule>
  </conditionalFormatting>
  <conditionalFormatting sqref="AL260:AL265">
    <cfRule type="cellIs" dxfId="11" priority="11" operator="greaterThan">
      <formula>AH260</formula>
    </cfRule>
    <cfRule type="cellIs" dxfId="10" priority="12" operator="lessThanOrEqual">
      <formula>AH260</formula>
    </cfRule>
  </conditionalFormatting>
  <conditionalFormatting sqref="AL260:AL265">
    <cfRule type="cellIs" dxfId="9" priority="10" stopIfTrue="1" operator="between">
      <formula>AH260+3%</formula>
      <formula>AH260</formula>
    </cfRule>
  </conditionalFormatting>
  <conditionalFormatting sqref="AL269:AL270">
    <cfRule type="cellIs" dxfId="8" priority="8" operator="greaterThan">
      <formula>AH269</formula>
    </cfRule>
    <cfRule type="cellIs" dxfId="7" priority="9" operator="lessThanOrEqual">
      <formula>AH269</formula>
    </cfRule>
  </conditionalFormatting>
  <conditionalFormatting sqref="AL269:AL270">
    <cfRule type="cellIs" dxfId="6" priority="7" stopIfTrue="1" operator="between">
      <formula>AH269+3%</formula>
      <formula>AH269</formula>
    </cfRule>
  </conditionalFormatting>
  <conditionalFormatting sqref="AL294:AL299">
    <cfRule type="cellIs" dxfId="5" priority="5" operator="greaterThan">
      <formula>AH294</formula>
    </cfRule>
    <cfRule type="cellIs" dxfId="4" priority="6" operator="lessThanOrEqual">
      <formula>AH294</formula>
    </cfRule>
  </conditionalFormatting>
  <conditionalFormatting sqref="AL294:AL299">
    <cfRule type="cellIs" dxfId="3" priority="4" stopIfTrue="1" operator="between">
      <formula>AH294+3%</formula>
      <formula>AH294</formula>
    </cfRule>
  </conditionalFormatting>
  <conditionalFormatting sqref="AL303:AL304">
    <cfRule type="cellIs" dxfId="2" priority="2" operator="greaterThan">
      <formula>AH303</formula>
    </cfRule>
    <cfRule type="cellIs" dxfId="1" priority="3" operator="lessThanOrEqual">
      <formula>AH303</formula>
    </cfRule>
  </conditionalFormatting>
  <conditionalFormatting sqref="AL303:AL304">
    <cfRule type="cellIs" dxfId="0" priority="1" stopIfTrue="1" operator="between">
      <formula>AH303+3%</formula>
      <formula>AH303</formula>
    </cfRule>
  </conditionalFormatting>
  <dataValidations count="1">
    <dataValidation type="list" allowBlank="1" showInputMessage="1" showErrorMessage="1" sqref="W1:X1 JS1:JT1 TO1:TP1 ADK1:ADL1 ANG1:ANH1 AXC1:AXD1 BGY1:BGZ1 BQU1:BQV1 CAQ1:CAR1 CKM1:CKN1 CUI1:CUJ1 DEE1:DEF1 DOA1:DOB1 DXW1:DXX1 EHS1:EHT1 ERO1:ERP1 FBK1:FBL1 FLG1:FLH1 FVC1:FVD1 GEY1:GEZ1 GOU1:GOV1 GYQ1:GYR1 HIM1:HIN1 HSI1:HSJ1 ICE1:ICF1 IMA1:IMB1 IVW1:IVX1 JFS1:JFT1 JPO1:JPP1 JZK1:JZL1 KJG1:KJH1 KTC1:KTD1 LCY1:LCZ1 LMU1:LMV1 LWQ1:LWR1 MGM1:MGN1 MQI1:MQJ1 NAE1:NAF1 NKA1:NKB1 NTW1:NTX1 ODS1:ODT1 ONO1:ONP1 OXK1:OXL1 PHG1:PHH1 PRC1:PRD1 QAY1:QAZ1 QKU1:QKV1 QUQ1:QUR1 REM1:REN1 ROI1:ROJ1 RYE1:RYF1 SIA1:SIB1 SRW1:SRX1 TBS1:TBT1 TLO1:TLP1 TVK1:TVL1 UFG1:UFH1 UPC1:UPD1 UYY1:UYZ1 VIU1:VIV1 VSQ1:VSR1 WCM1:WCN1 WMI1:WMJ1 WWE1:WWF1 W65537:X65537 JS65537:JT65537 TO65537:TP65537 ADK65537:ADL65537 ANG65537:ANH65537 AXC65537:AXD65537 BGY65537:BGZ65537 BQU65537:BQV65537 CAQ65537:CAR65537 CKM65537:CKN65537 CUI65537:CUJ65537 DEE65537:DEF65537 DOA65537:DOB65537 DXW65537:DXX65537 EHS65537:EHT65537 ERO65537:ERP65537 FBK65537:FBL65537 FLG65537:FLH65537 FVC65537:FVD65537 GEY65537:GEZ65537 GOU65537:GOV65537 GYQ65537:GYR65537 HIM65537:HIN65537 HSI65537:HSJ65537 ICE65537:ICF65537 IMA65537:IMB65537 IVW65537:IVX65537 JFS65537:JFT65537 JPO65537:JPP65537 JZK65537:JZL65537 KJG65537:KJH65537 KTC65537:KTD65537 LCY65537:LCZ65537 LMU65537:LMV65537 LWQ65537:LWR65537 MGM65537:MGN65537 MQI65537:MQJ65537 NAE65537:NAF65537 NKA65537:NKB65537 NTW65537:NTX65537 ODS65537:ODT65537 ONO65537:ONP65537 OXK65537:OXL65537 PHG65537:PHH65537 PRC65537:PRD65537 QAY65537:QAZ65537 QKU65537:QKV65537 QUQ65537:QUR65537 REM65537:REN65537 ROI65537:ROJ65537 RYE65537:RYF65537 SIA65537:SIB65537 SRW65537:SRX65537 TBS65537:TBT65537 TLO65537:TLP65537 TVK65537:TVL65537 UFG65537:UFH65537 UPC65537:UPD65537 UYY65537:UYZ65537 VIU65537:VIV65537 VSQ65537:VSR65537 WCM65537:WCN65537 WMI65537:WMJ65537 WWE65537:WWF65537 W131073:X131073 JS131073:JT131073 TO131073:TP131073 ADK131073:ADL131073 ANG131073:ANH131073 AXC131073:AXD131073 BGY131073:BGZ131073 BQU131073:BQV131073 CAQ131073:CAR131073 CKM131073:CKN131073 CUI131073:CUJ131073 DEE131073:DEF131073 DOA131073:DOB131073 DXW131073:DXX131073 EHS131073:EHT131073 ERO131073:ERP131073 FBK131073:FBL131073 FLG131073:FLH131073 FVC131073:FVD131073 GEY131073:GEZ131073 GOU131073:GOV131073 GYQ131073:GYR131073 HIM131073:HIN131073 HSI131073:HSJ131073 ICE131073:ICF131073 IMA131073:IMB131073 IVW131073:IVX131073 JFS131073:JFT131073 JPO131073:JPP131073 JZK131073:JZL131073 KJG131073:KJH131073 KTC131073:KTD131073 LCY131073:LCZ131073 LMU131073:LMV131073 LWQ131073:LWR131073 MGM131073:MGN131073 MQI131073:MQJ131073 NAE131073:NAF131073 NKA131073:NKB131073 NTW131073:NTX131073 ODS131073:ODT131073 ONO131073:ONP131073 OXK131073:OXL131073 PHG131073:PHH131073 PRC131073:PRD131073 QAY131073:QAZ131073 QKU131073:QKV131073 QUQ131073:QUR131073 REM131073:REN131073 ROI131073:ROJ131073 RYE131073:RYF131073 SIA131073:SIB131073 SRW131073:SRX131073 TBS131073:TBT131073 TLO131073:TLP131073 TVK131073:TVL131073 UFG131073:UFH131073 UPC131073:UPD131073 UYY131073:UYZ131073 VIU131073:VIV131073 VSQ131073:VSR131073 WCM131073:WCN131073 WMI131073:WMJ131073 WWE131073:WWF131073 W196609:X196609 JS196609:JT196609 TO196609:TP196609 ADK196609:ADL196609 ANG196609:ANH196609 AXC196609:AXD196609 BGY196609:BGZ196609 BQU196609:BQV196609 CAQ196609:CAR196609 CKM196609:CKN196609 CUI196609:CUJ196609 DEE196609:DEF196609 DOA196609:DOB196609 DXW196609:DXX196609 EHS196609:EHT196609 ERO196609:ERP196609 FBK196609:FBL196609 FLG196609:FLH196609 FVC196609:FVD196609 GEY196609:GEZ196609 GOU196609:GOV196609 GYQ196609:GYR196609 HIM196609:HIN196609 HSI196609:HSJ196609 ICE196609:ICF196609 IMA196609:IMB196609 IVW196609:IVX196609 JFS196609:JFT196609 JPO196609:JPP196609 JZK196609:JZL196609 KJG196609:KJH196609 KTC196609:KTD196609 LCY196609:LCZ196609 LMU196609:LMV196609 LWQ196609:LWR196609 MGM196609:MGN196609 MQI196609:MQJ196609 NAE196609:NAF196609 NKA196609:NKB196609 NTW196609:NTX196609 ODS196609:ODT196609 ONO196609:ONP196609 OXK196609:OXL196609 PHG196609:PHH196609 PRC196609:PRD196609 QAY196609:QAZ196609 QKU196609:QKV196609 QUQ196609:QUR196609 REM196609:REN196609 ROI196609:ROJ196609 RYE196609:RYF196609 SIA196609:SIB196609 SRW196609:SRX196609 TBS196609:TBT196609 TLO196609:TLP196609 TVK196609:TVL196609 UFG196609:UFH196609 UPC196609:UPD196609 UYY196609:UYZ196609 VIU196609:VIV196609 VSQ196609:VSR196609 WCM196609:WCN196609 WMI196609:WMJ196609 WWE196609:WWF196609 W262145:X262145 JS262145:JT262145 TO262145:TP262145 ADK262145:ADL262145 ANG262145:ANH262145 AXC262145:AXD262145 BGY262145:BGZ262145 BQU262145:BQV262145 CAQ262145:CAR262145 CKM262145:CKN262145 CUI262145:CUJ262145 DEE262145:DEF262145 DOA262145:DOB262145 DXW262145:DXX262145 EHS262145:EHT262145 ERO262145:ERP262145 FBK262145:FBL262145 FLG262145:FLH262145 FVC262145:FVD262145 GEY262145:GEZ262145 GOU262145:GOV262145 GYQ262145:GYR262145 HIM262145:HIN262145 HSI262145:HSJ262145 ICE262145:ICF262145 IMA262145:IMB262145 IVW262145:IVX262145 JFS262145:JFT262145 JPO262145:JPP262145 JZK262145:JZL262145 KJG262145:KJH262145 KTC262145:KTD262145 LCY262145:LCZ262145 LMU262145:LMV262145 LWQ262145:LWR262145 MGM262145:MGN262145 MQI262145:MQJ262145 NAE262145:NAF262145 NKA262145:NKB262145 NTW262145:NTX262145 ODS262145:ODT262145 ONO262145:ONP262145 OXK262145:OXL262145 PHG262145:PHH262145 PRC262145:PRD262145 QAY262145:QAZ262145 QKU262145:QKV262145 QUQ262145:QUR262145 REM262145:REN262145 ROI262145:ROJ262145 RYE262145:RYF262145 SIA262145:SIB262145 SRW262145:SRX262145 TBS262145:TBT262145 TLO262145:TLP262145 TVK262145:TVL262145 UFG262145:UFH262145 UPC262145:UPD262145 UYY262145:UYZ262145 VIU262145:VIV262145 VSQ262145:VSR262145 WCM262145:WCN262145 WMI262145:WMJ262145 WWE262145:WWF262145 W327681:X327681 JS327681:JT327681 TO327681:TP327681 ADK327681:ADL327681 ANG327681:ANH327681 AXC327681:AXD327681 BGY327681:BGZ327681 BQU327681:BQV327681 CAQ327681:CAR327681 CKM327681:CKN327681 CUI327681:CUJ327681 DEE327681:DEF327681 DOA327681:DOB327681 DXW327681:DXX327681 EHS327681:EHT327681 ERO327681:ERP327681 FBK327681:FBL327681 FLG327681:FLH327681 FVC327681:FVD327681 GEY327681:GEZ327681 GOU327681:GOV327681 GYQ327681:GYR327681 HIM327681:HIN327681 HSI327681:HSJ327681 ICE327681:ICF327681 IMA327681:IMB327681 IVW327681:IVX327681 JFS327681:JFT327681 JPO327681:JPP327681 JZK327681:JZL327681 KJG327681:KJH327681 KTC327681:KTD327681 LCY327681:LCZ327681 LMU327681:LMV327681 LWQ327681:LWR327681 MGM327681:MGN327681 MQI327681:MQJ327681 NAE327681:NAF327681 NKA327681:NKB327681 NTW327681:NTX327681 ODS327681:ODT327681 ONO327681:ONP327681 OXK327681:OXL327681 PHG327681:PHH327681 PRC327681:PRD327681 QAY327681:QAZ327681 QKU327681:QKV327681 QUQ327681:QUR327681 REM327681:REN327681 ROI327681:ROJ327681 RYE327681:RYF327681 SIA327681:SIB327681 SRW327681:SRX327681 TBS327681:TBT327681 TLO327681:TLP327681 TVK327681:TVL327681 UFG327681:UFH327681 UPC327681:UPD327681 UYY327681:UYZ327681 VIU327681:VIV327681 VSQ327681:VSR327681 WCM327681:WCN327681 WMI327681:WMJ327681 WWE327681:WWF327681 W393217:X393217 JS393217:JT393217 TO393217:TP393217 ADK393217:ADL393217 ANG393217:ANH393217 AXC393217:AXD393217 BGY393217:BGZ393217 BQU393217:BQV393217 CAQ393217:CAR393217 CKM393217:CKN393217 CUI393217:CUJ393217 DEE393217:DEF393217 DOA393217:DOB393217 DXW393217:DXX393217 EHS393217:EHT393217 ERO393217:ERP393217 FBK393217:FBL393217 FLG393217:FLH393217 FVC393217:FVD393217 GEY393217:GEZ393217 GOU393217:GOV393217 GYQ393217:GYR393217 HIM393217:HIN393217 HSI393217:HSJ393217 ICE393217:ICF393217 IMA393217:IMB393217 IVW393217:IVX393217 JFS393217:JFT393217 JPO393217:JPP393217 JZK393217:JZL393217 KJG393217:KJH393217 KTC393217:KTD393217 LCY393217:LCZ393217 LMU393217:LMV393217 LWQ393217:LWR393217 MGM393217:MGN393217 MQI393217:MQJ393217 NAE393217:NAF393217 NKA393217:NKB393217 NTW393217:NTX393217 ODS393217:ODT393217 ONO393217:ONP393217 OXK393217:OXL393217 PHG393217:PHH393217 PRC393217:PRD393217 QAY393217:QAZ393217 QKU393217:QKV393217 QUQ393217:QUR393217 REM393217:REN393217 ROI393217:ROJ393217 RYE393217:RYF393217 SIA393217:SIB393217 SRW393217:SRX393217 TBS393217:TBT393217 TLO393217:TLP393217 TVK393217:TVL393217 UFG393217:UFH393217 UPC393217:UPD393217 UYY393217:UYZ393217 VIU393217:VIV393217 VSQ393217:VSR393217 WCM393217:WCN393217 WMI393217:WMJ393217 WWE393217:WWF393217 W458753:X458753 JS458753:JT458753 TO458753:TP458753 ADK458753:ADL458753 ANG458753:ANH458753 AXC458753:AXD458753 BGY458753:BGZ458753 BQU458753:BQV458753 CAQ458753:CAR458753 CKM458753:CKN458753 CUI458753:CUJ458753 DEE458753:DEF458753 DOA458753:DOB458753 DXW458753:DXX458753 EHS458753:EHT458753 ERO458753:ERP458753 FBK458753:FBL458753 FLG458753:FLH458753 FVC458753:FVD458753 GEY458753:GEZ458753 GOU458753:GOV458753 GYQ458753:GYR458753 HIM458753:HIN458753 HSI458753:HSJ458753 ICE458753:ICF458753 IMA458753:IMB458753 IVW458753:IVX458753 JFS458753:JFT458753 JPO458753:JPP458753 JZK458753:JZL458753 KJG458753:KJH458753 KTC458753:KTD458753 LCY458753:LCZ458753 LMU458753:LMV458753 LWQ458753:LWR458753 MGM458753:MGN458753 MQI458753:MQJ458753 NAE458753:NAF458753 NKA458753:NKB458753 NTW458753:NTX458753 ODS458753:ODT458753 ONO458753:ONP458753 OXK458753:OXL458753 PHG458753:PHH458753 PRC458753:PRD458753 QAY458753:QAZ458753 QKU458753:QKV458753 QUQ458753:QUR458753 REM458753:REN458753 ROI458753:ROJ458753 RYE458753:RYF458753 SIA458753:SIB458753 SRW458753:SRX458753 TBS458753:TBT458753 TLO458753:TLP458753 TVK458753:TVL458753 UFG458753:UFH458753 UPC458753:UPD458753 UYY458753:UYZ458753 VIU458753:VIV458753 VSQ458753:VSR458753 WCM458753:WCN458753 WMI458753:WMJ458753 WWE458753:WWF458753 W524289:X524289 JS524289:JT524289 TO524289:TP524289 ADK524289:ADL524289 ANG524289:ANH524289 AXC524289:AXD524289 BGY524289:BGZ524289 BQU524289:BQV524289 CAQ524289:CAR524289 CKM524289:CKN524289 CUI524289:CUJ524289 DEE524289:DEF524289 DOA524289:DOB524289 DXW524289:DXX524289 EHS524289:EHT524289 ERO524289:ERP524289 FBK524289:FBL524289 FLG524289:FLH524289 FVC524289:FVD524289 GEY524289:GEZ524289 GOU524289:GOV524289 GYQ524289:GYR524289 HIM524289:HIN524289 HSI524289:HSJ524289 ICE524289:ICF524289 IMA524289:IMB524289 IVW524289:IVX524289 JFS524289:JFT524289 JPO524289:JPP524289 JZK524289:JZL524289 KJG524289:KJH524289 KTC524289:KTD524289 LCY524289:LCZ524289 LMU524289:LMV524289 LWQ524289:LWR524289 MGM524289:MGN524289 MQI524289:MQJ524289 NAE524289:NAF524289 NKA524289:NKB524289 NTW524289:NTX524289 ODS524289:ODT524289 ONO524289:ONP524289 OXK524289:OXL524289 PHG524289:PHH524289 PRC524289:PRD524289 QAY524289:QAZ524289 QKU524289:QKV524289 QUQ524289:QUR524289 REM524289:REN524289 ROI524289:ROJ524289 RYE524289:RYF524289 SIA524289:SIB524289 SRW524289:SRX524289 TBS524289:TBT524289 TLO524289:TLP524289 TVK524289:TVL524289 UFG524289:UFH524289 UPC524289:UPD524289 UYY524289:UYZ524289 VIU524289:VIV524289 VSQ524289:VSR524289 WCM524289:WCN524289 WMI524289:WMJ524289 WWE524289:WWF524289 W589825:X589825 JS589825:JT589825 TO589825:TP589825 ADK589825:ADL589825 ANG589825:ANH589825 AXC589825:AXD589825 BGY589825:BGZ589825 BQU589825:BQV589825 CAQ589825:CAR589825 CKM589825:CKN589825 CUI589825:CUJ589825 DEE589825:DEF589825 DOA589825:DOB589825 DXW589825:DXX589825 EHS589825:EHT589825 ERO589825:ERP589825 FBK589825:FBL589825 FLG589825:FLH589825 FVC589825:FVD589825 GEY589825:GEZ589825 GOU589825:GOV589825 GYQ589825:GYR589825 HIM589825:HIN589825 HSI589825:HSJ589825 ICE589825:ICF589825 IMA589825:IMB589825 IVW589825:IVX589825 JFS589825:JFT589825 JPO589825:JPP589825 JZK589825:JZL589825 KJG589825:KJH589825 KTC589825:KTD589825 LCY589825:LCZ589825 LMU589825:LMV589825 LWQ589825:LWR589825 MGM589825:MGN589825 MQI589825:MQJ589825 NAE589825:NAF589825 NKA589825:NKB589825 NTW589825:NTX589825 ODS589825:ODT589825 ONO589825:ONP589825 OXK589825:OXL589825 PHG589825:PHH589825 PRC589825:PRD589825 QAY589825:QAZ589825 QKU589825:QKV589825 QUQ589825:QUR589825 REM589825:REN589825 ROI589825:ROJ589825 RYE589825:RYF589825 SIA589825:SIB589825 SRW589825:SRX589825 TBS589825:TBT589825 TLO589825:TLP589825 TVK589825:TVL589825 UFG589825:UFH589825 UPC589825:UPD589825 UYY589825:UYZ589825 VIU589825:VIV589825 VSQ589825:VSR589825 WCM589825:WCN589825 WMI589825:WMJ589825 WWE589825:WWF589825 W655361:X655361 JS655361:JT655361 TO655361:TP655361 ADK655361:ADL655361 ANG655361:ANH655361 AXC655361:AXD655361 BGY655361:BGZ655361 BQU655361:BQV655361 CAQ655361:CAR655361 CKM655361:CKN655361 CUI655361:CUJ655361 DEE655361:DEF655361 DOA655361:DOB655361 DXW655361:DXX655361 EHS655361:EHT655361 ERO655361:ERP655361 FBK655361:FBL655361 FLG655361:FLH655361 FVC655361:FVD655361 GEY655361:GEZ655361 GOU655361:GOV655361 GYQ655361:GYR655361 HIM655361:HIN655361 HSI655361:HSJ655361 ICE655361:ICF655361 IMA655361:IMB655361 IVW655361:IVX655361 JFS655361:JFT655361 JPO655361:JPP655361 JZK655361:JZL655361 KJG655361:KJH655361 KTC655361:KTD655361 LCY655361:LCZ655361 LMU655361:LMV655361 LWQ655361:LWR655361 MGM655361:MGN655361 MQI655361:MQJ655361 NAE655361:NAF655361 NKA655361:NKB655361 NTW655361:NTX655361 ODS655361:ODT655361 ONO655361:ONP655361 OXK655361:OXL655361 PHG655361:PHH655361 PRC655361:PRD655361 QAY655361:QAZ655361 QKU655361:QKV655361 QUQ655361:QUR655361 REM655361:REN655361 ROI655361:ROJ655361 RYE655361:RYF655361 SIA655361:SIB655361 SRW655361:SRX655361 TBS655361:TBT655361 TLO655361:TLP655361 TVK655361:TVL655361 UFG655361:UFH655361 UPC655361:UPD655361 UYY655361:UYZ655361 VIU655361:VIV655361 VSQ655361:VSR655361 WCM655361:WCN655361 WMI655361:WMJ655361 WWE655361:WWF655361 W720897:X720897 JS720897:JT720897 TO720897:TP720897 ADK720897:ADL720897 ANG720897:ANH720897 AXC720897:AXD720897 BGY720897:BGZ720897 BQU720897:BQV720897 CAQ720897:CAR720897 CKM720897:CKN720897 CUI720897:CUJ720897 DEE720897:DEF720897 DOA720897:DOB720897 DXW720897:DXX720897 EHS720897:EHT720897 ERO720897:ERP720897 FBK720897:FBL720897 FLG720897:FLH720897 FVC720897:FVD720897 GEY720897:GEZ720897 GOU720897:GOV720897 GYQ720897:GYR720897 HIM720897:HIN720897 HSI720897:HSJ720897 ICE720897:ICF720897 IMA720897:IMB720897 IVW720897:IVX720897 JFS720897:JFT720897 JPO720897:JPP720897 JZK720897:JZL720897 KJG720897:KJH720897 KTC720897:KTD720897 LCY720897:LCZ720897 LMU720897:LMV720897 LWQ720897:LWR720897 MGM720897:MGN720897 MQI720897:MQJ720897 NAE720897:NAF720897 NKA720897:NKB720897 NTW720897:NTX720897 ODS720897:ODT720897 ONO720897:ONP720897 OXK720897:OXL720897 PHG720897:PHH720897 PRC720897:PRD720897 QAY720897:QAZ720897 QKU720897:QKV720897 QUQ720897:QUR720897 REM720897:REN720897 ROI720897:ROJ720897 RYE720897:RYF720897 SIA720897:SIB720897 SRW720897:SRX720897 TBS720897:TBT720897 TLO720897:TLP720897 TVK720897:TVL720897 UFG720897:UFH720897 UPC720897:UPD720897 UYY720897:UYZ720897 VIU720897:VIV720897 VSQ720897:VSR720897 WCM720897:WCN720897 WMI720897:WMJ720897 WWE720897:WWF720897 W786433:X786433 JS786433:JT786433 TO786433:TP786433 ADK786433:ADL786433 ANG786433:ANH786433 AXC786433:AXD786433 BGY786433:BGZ786433 BQU786433:BQV786433 CAQ786433:CAR786433 CKM786433:CKN786433 CUI786433:CUJ786433 DEE786433:DEF786433 DOA786433:DOB786433 DXW786433:DXX786433 EHS786433:EHT786433 ERO786433:ERP786433 FBK786433:FBL786433 FLG786433:FLH786433 FVC786433:FVD786433 GEY786433:GEZ786433 GOU786433:GOV786433 GYQ786433:GYR786433 HIM786433:HIN786433 HSI786433:HSJ786433 ICE786433:ICF786433 IMA786433:IMB786433 IVW786433:IVX786433 JFS786433:JFT786433 JPO786433:JPP786433 JZK786433:JZL786433 KJG786433:KJH786433 KTC786433:KTD786433 LCY786433:LCZ786433 LMU786433:LMV786433 LWQ786433:LWR786433 MGM786433:MGN786433 MQI786433:MQJ786433 NAE786433:NAF786433 NKA786433:NKB786433 NTW786433:NTX786433 ODS786433:ODT786433 ONO786433:ONP786433 OXK786433:OXL786433 PHG786433:PHH786433 PRC786433:PRD786433 QAY786433:QAZ786433 QKU786433:QKV786433 QUQ786433:QUR786433 REM786433:REN786433 ROI786433:ROJ786433 RYE786433:RYF786433 SIA786433:SIB786433 SRW786433:SRX786433 TBS786433:TBT786433 TLO786433:TLP786433 TVK786433:TVL786433 UFG786433:UFH786433 UPC786433:UPD786433 UYY786433:UYZ786433 VIU786433:VIV786433 VSQ786433:VSR786433 WCM786433:WCN786433 WMI786433:WMJ786433 WWE786433:WWF786433 W851969:X851969 JS851969:JT851969 TO851969:TP851969 ADK851969:ADL851969 ANG851969:ANH851969 AXC851969:AXD851969 BGY851969:BGZ851969 BQU851969:BQV851969 CAQ851969:CAR851969 CKM851969:CKN851969 CUI851969:CUJ851969 DEE851969:DEF851969 DOA851969:DOB851969 DXW851969:DXX851969 EHS851969:EHT851969 ERO851969:ERP851969 FBK851969:FBL851969 FLG851969:FLH851969 FVC851969:FVD851969 GEY851969:GEZ851969 GOU851969:GOV851969 GYQ851969:GYR851969 HIM851969:HIN851969 HSI851969:HSJ851969 ICE851969:ICF851969 IMA851969:IMB851969 IVW851969:IVX851969 JFS851969:JFT851969 JPO851969:JPP851969 JZK851969:JZL851969 KJG851969:KJH851969 KTC851969:KTD851969 LCY851969:LCZ851969 LMU851969:LMV851969 LWQ851969:LWR851969 MGM851969:MGN851969 MQI851969:MQJ851969 NAE851969:NAF851969 NKA851969:NKB851969 NTW851969:NTX851969 ODS851969:ODT851969 ONO851969:ONP851969 OXK851969:OXL851969 PHG851969:PHH851969 PRC851969:PRD851969 QAY851969:QAZ851969 QKU851969:QKV851969 QUQ851969:QUR851969 REM851969:REN851969 ROI851969:ROJ851969 RYE851969:RYF851969 SIA851969:SIB851969 SRW851969:SRX851969 TBS851969:TBT851969 TLO851969:TLP851969 TVK851969:TVL851969 UFG851969:UFH851969 UPC851969:UPD851969 UYY851969:UYZ851969 VIU851969:VIV851969 VSQ851969:VSR851969 WCM851969:WCN851969 WMI851969:WMJ851969 WWE851969:WWF851969 W917505:X917505 JS917505:JT917505 TO917505:TP917505 ADK917505:ADL917505 ANG917505:ANH917505 AXC917505:AXD917505 BGY917505:BGZ917505 BQU917505:BQV917505 CAQ917505:CAR917505 CKM917505:CKN917505 CUI917505:CUJ917505 DEE917505:DEF917505 DOA917505:DOB917505 DXW917505:DXX917505 EHS917505:EHT917505 ERO917505:ERP917505 FBK917505:FBL917505 FLG917505:FLH917505 FVC917505:FVD917505 GEY917505:GEZ917505 GOU917505:GOV917505 GYQ917505:GYR917505 HIM917505:HIN917505 HSI917505:HSJ917505 ICE917505:ICF917505 IMA917505:IMB917505 IVW917505:IVX917505 JFS917505:JFT917505 JPO917505:JPP917505 JZK917505:JZL917505 KJG917505:KJH917505 KTC917505:KTD917505 LCY917505:LCZ917505 LMU917505:LMV917505 LWQ917505:LWR917505 MGM917505:MGN917505 MQI917505:MQJ917505 NAE917505:NAF917505 NKA917505:NKB917505 NTW917505:NTX917505 ODS917505:ODT917505 ONO917505:ONP917505 OXK917505:OXL917505 PHG917505:PHH917505 PRC917505:PRD917505 QAY917505:QAZ917505 QKU917505:QKV917505 QUQ917505:QUR917505 REM917505:REN917505 ROI917505:ROJ917505 RYE917505:RYF917505 SIA917505:SIB917505 SRW917505:SRX917505 TBS917505:TBT917505 TLO917505:TLP917505 TVK917505:TVL917505 UFG917505:UFH917505 UPC917505:UPD917505 UYY917505:UYZ917505 VIU917505:VIV917505 VSQ917505:VSR917505 WCM917505:WCN917505 WMI917505:WMJ917505 WWE917505:WWF917505 W983041:X983041 JS983041:JT983041 TO983041:TP983041 ADK983041:ADL983041 ANG983041:ANH983041 AXC983041:AXD983041 BGY983041:BGZ983041 BQU983041:BQV983041 CAQ983041:CAR983041 CKM983041:CKN983041 CUI983041:CUJ983041 DEE983041:DEF983041 DOA983041:DOB983041 DXW983041:DXX983041 EHS983041:EHT983041 ERO983041:ERP983041 FBK983041:FBL983041 FLG983041:FLH983041 FVC983041:FVD983041 GEY983041:GEZ983041 GOU983041:GOV983041 GYQ983041:GYR983041 HIM983041:HIN983041 HSI983041:HSJ983041 ICE983041:ICF983041 IMA983041:IMB983041 IVW983041:IVX983041 JFS983041:JFT983041 JPO983041:JPP983041 JZK983041:JZL983041 KJG983041:KJH983041 KTC983041:KTD983041 LCY983041:LCZ983041 LMU983041:LMV983041 LWQ983041:LWR983041 MGM983041:MGN983041 MQI983041:MQJ983041 NAE983041:NAF983041 NKA983041:NKB983041 NTW983041:NTX983041 ODS983041:ODT983041 ONO983041:ONP983041 OXK983041:OXL983041 PHG983041:PHH983041 PRC983041:PRD983041 QAY983041:QAZ983041 QKU983041:QKV983041 QUQ983041:QUR983041 REM983041:REN983041 ROI983041:ROJ983041 RYE983041:RYF983041 SIA983041:SIB983041 SRW983041:SRX983041 TBS983041:TBT983041 TLO983041:TLP983041 TVK983041:TVL983041 UFG983041:UFH983041 UPC983041:UPD983041 UYY983041:UYZ983041 VIU983041:VIV983041 VSQ983041:VSR983041 WCM983041:WCN983041 WMI983041:WMJ983041 WWE983041:WWF983041" xr:uid="{9EDC6202-6A24-426B-AF03-2F28393CA1FC}">
      <formula1>#REF!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328125" defaultRowHeight="22.5"/>
  <cols>
    <col min="1" max="2" width="2.453125" customWidth="1"/>
    <col min="3" max="3" width="16.90625" style="48" customWidth="1"/>
    <col min="4" max="4" width="11.453125" style="16" customWidth="1"/>
    <col min="5" max="5" width="115" style="4" customWidth="1"/>
    <col min="6" max="6" width="23.453125" style="3" customWidth="1"/>
    <col min="7" max="8" width="23.6328125" style="3" customWidth="1"/>
    <col min="9" max="9" width="23.54296875" style="3" customWidth="1"/>
    <col min="10" max="11" width="15.90625" style="29" customWidth="1"/>
    <col min="12" max="12" width="2.453125" style="7" customWidth="1"/>
    <col min="13" max="13" width="16.36328125" style="2" customWidth="1"/>
    <col min="14" max="28" width="16.36328125" customWidth="1"/>
    <col min="29" max="67" width="8" customWidth="1"/>
    <col min="16382" max="16382" width="11.4531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380" t="s">
        <v>104</v>
      </c>
      <c r="D2" s="380"/>
      <c r="E2" s="380"/>
      <c r="F2" s="380"/>
      <c r="G2" s="380"/>
      <c r="H2" s="380"/>
      <c r="I2" s="380"/>
      <c r="J2" s="380"/>
      <c r="K2" s="380"/>
      <c r="L2" s="380"/>
    </row>
    <row r="3" spans="2:14" ht="15" customHeight="1"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2:14" ht="15" customHeight="1"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2:14" ht="15" customHeight="1"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381" t="s">
        <v>16</v>
      </c>
      <c r="D7" s="381" t="s">
        <v>3</v>
      </c>
      <c r="E7" s="381" t="s">
        <v>12</v>
      </c>
      <c r="F7" s="382" t="s">
        <v>7</v>
      </c>
      <c r="G7" s="382"/>
      <c r="H7" s="382"/>
      <c r="I7" s="382"/>
      <c r="J7" s="383" t="s">
        <v>11</v>
      </c>
      <c r="K7" s="383"/>
      <c r="L7" s="9" t="s">
        <v>17</v>
      </c>
      <c r="M7" s="18"/>
    </row>
    <row r="8" spans="2:14" s="1" customFormat="1" ht="80.25" customHeight="1">
      <c r="B8" s="12"/>
      <c r="C8" s="381"/>
      <c r="D8" s="381"/>
      <c r="E8" s="381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384" t="s">
        <v>8</v>
      </c>
      <c r="D9" s="362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384"/>
      <c r="D10" s="363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384"/>
      <c r="D11" s="364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384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384"/>
      <c r="D13" s="363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384"/>
      <c r="D14" s="363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5">
      <c r="B15" s="13"/>
      <c r="C15" s="385"/>
      <c r="D15" s="365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386" t="s">
        <v>9</v>
      </c>
      <c r="D16" s="362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384"/>
      <c r="D17" s="363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384"/>
      <c r="D18" s="367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384"/>
      <c r="D19" s="363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384"/>
      <c r="D20" s="363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384"/>
      <c r="D21" s="387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384"/>
      <c r="D22" s="363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385"/>
      <c r="D23" s="365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386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384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384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384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384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384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384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385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388" t="s">
        <v>14</v>
      </c>
      <c r="D32" s="362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389"/>
      <c r="D33" s="363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389"/>
      <c r="D34" s="363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390"/>
      <c r="D35" s="365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384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384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384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384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384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384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384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384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384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ht="23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ht="23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381"/>
      <c r="D48" s="381"/>
      <c r="E48" s="381" t="s">
        <v>12</v>
      </c>
      <c r="F48" s="382" t="s">
        <v>7</v>
      </c>
      <c r="G48" s="382"/>
      <c r="H48" s="382"/>
      <c r="I48" s="382"/>
      <c r="J48" s="383" t="s">
        <v>11</v>
      </c>
      <c r="K48" s="383"/>
      <c r="L48" s="9" t="s">
        <v>17</v>
      </c>
      <c r="M48" s="18"/>
    </row>
    <row r="49" spans="2:14" s="1" customFormat="1" ht="80.25" customHeight="1">
      <c r="B49" s="12"/>
      <c r="C49" s="381"/>
      <c r="D49" s="381"/>
      <c r="E49" s="381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ht="23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ht="23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ht="23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381"/>
      <c r="D58" s="381"/>
      <c r="E58" s="381" t="s">
        <v>12</v>
      </c>
      <c r="F58" s="382" t="s">
        <v>7</v>
      </c>
      <c r="G58" s="382"/>
      <c r="H58" s="382"/>
      <c r="I58" s="382"/>
      <c r="J58" s="383" t="s">
        <v>11</v>
      </c>
      <c r="K58" s="383"/>
      <c r="L58" s="9" t="s">
        <v>17</v>
      </c>
      <c r="M58" s="18"/>
    </row>
    <row r="59" spans="2:14" s="1" customFormat="1" ht="80.25" customHeight="1">
      <c r="B59" s="12"/>
      <c r="C59" s="381"/>
      <c r="D59" s="381"/>
      <c r="E59" s="381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ht="23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ht="23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ht="23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381"/>
      <c r="D70" s="381"/>
      <c r="E70" s="381" t="s">
        <v>12</v>
      </c>
      <c r="F70" s="382" t="s">
        <v>7</v>
      </c>
      <c r="G70" s="382"/>
      <c r="H70" s="382"/>
      <c r="I70" s="382"/>
      <c r="J70" s="383" t="s">
        <v>11</v>
      </c>
      <c r="K70" s="383"/>
      <c r="L70" s="9" t="s">
        <v>17</v>
      </c>
      <c r="M70" s="18"/>
    </row>
    <row r="71" spans="2:14" s="1" customFormat="1" ht="80.25" customHeight="1">
      <c r="B71" s="12"/>
      <c r="C71" s="381"/>
      <c r="D71" s="381"/>
      <c r="E71" s="381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ht="23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ht="23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381"/>
      <c r="D78" s="381"/>
      <c r="E78" s="381" t="s">
        <v>12</v>
      </c>
      <c r="F78" s="382" t="s">
        <v>7</v>
      </c>
      <c r="G78" s="382"/>
      <c r="H78" s="382"/>
      <c r="I78" s="382"/>
      <c r="J78" s="383" t="s">
        <v>11</v>
      </c>
      <c r="K78" s="383"/>
      <c r="L78" s="9" t="s">
        <v>17</v>
      </c>
      <c r="M78" s="18"/>
    </row>
    <row r="79" spans="2:14" s="1" customFormat="1" ht="80.25" customHeight="1">
      <c r="B79" s="12"/>
      <c r="C79" s="381"/>
      <c r="D79" s="381"/>
      <c r="E79" s="381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ht="23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ht="23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ht="23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381"/>
      <c r="D90" s="381"/>
      <c r="E90" s="381" t="s">
        <v>12</v>
      </c>
      <c r="F90" s="382" t="s">
        <v>7</v>
      </c>
      <c r="G90" s="382"/>
      <c r="H90" s="382"/>
      <c r="I90" s="382"/>
      <c r="J90" s="383" t="s">
        <v>11</v>
      </c>
      <c r="K90" s="383"/>
      <c r="L90" s="9" t="s">
        <v>17</v>
      </c>
      <c r="M90" s="18"/>
    </row>
    <row r="91" spans="2:14" s="1" customFormat="1" ht="80.25" customHeight="1">
      <c r="B91" s="12"/>
      <c r="C91" s="381"/>
      <c r="D91" s="381"/>
      <c r="E91" s="381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ht="23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ht="23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ht="23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ht="23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381"/>
      <c r="D105" s="381"/>
      <c r="E105" s="381" t="s">
        <v>12</v>
      </c>
      <c r="F105" s="382" t="s">
        <v>7</v>
      </c>
      <c r="G105" s="382"/>
      <c r="H105" s="382"/>
      <c r="I105" s="382"/>
      <c r="J105" s="383" t="s">
        <v>11</v>
      </c>
      <c r="K105" s="383"/>
      <c r="L105" s="9" t="s">
        <v>17</v>
      </c>
      <c r="M105" s="18"/>
    </row>
    <row r="106" spans="2:14" s="1" customFormat="1" ht="80.25" customHeight="1">
      <c r="B106" s="12"/>
      <c r="C106" s="381"/>
      <c r="D106" s="381"/>
      <c r="E106" s="381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ht="23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Hoja1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VLADIMIR ALEXANDER CASTRO HERNANDEZ</cp:lastModifiedBy>
  <cp:lastPrinted>2020-04-15T22:23:36Z</cp:lastPrinted>
  <dcterms:created xsi:type="dcterms:W3CDTF">2020-01-24T23:24:30Z</dcterms:created>
  <dcterms:modified xsi:type="dcterms:W3CDTF">2023-05-25T21:16:05Z</dcterms:modified>
</cp:coreProperties>
</file>