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6.xml" ContentType="application/vnd.openxmlformats-officedocument.spreadsheetml.pivotTab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D:\OneDrive\Documentos\"/>
    </mc:Choice>
  </mc:AlternateContent>
  <xr:revisionPtr revIDLastSave="0" documentId="13_ncr:1_{2A73EF45-8355-42CE-9855-2F6780852C62}" xr6:coauthVersionLast="47" xr6:coauthVersionMax="47" xr10:uidLastSave="{00000000-0000-0000-0000-000000000000}"/>
  <bookViews>
    <workbookView xWindow="-120" yWindow="-120" windowWidth="29040" windowHeight="15720" xr2:uid="{DDF8A64A-8CA0-4133-893E-785B8FD9DFE5}"/>
  </bookViews>
  <sheets>
    <sheet name="Datos" sheetId="1" r:id="rId1"/>
    <sheet name="Avance por dependencia" sheetId="3" state="hidden" r:id="rId2"/>
    <sheet name="Objetivos del SIG" sheetId="4" state="hidden" r:id="rId3"/>
    <sheet name="Tipo de indicador" sheetId="5" state="hidden" r:id="rId4"/>
    <sheet name="Por proceso" sheetId="6" state="hidden" r:id="rId5"/>
    <sheet name="Por tipo de proceso" sheetId="7" state="hidden" r:id="rId6"/>
  </sheets>
  <definedNames>
    <definedName name="_xlnm._FilterDatabase" localSheetId="1" hidden="1">'Avance por dependencia'!$E$1:$G$23</definedName>
    <definedName name="_xlnm._FilterDatabase" localSheetId="0" hidden="1">Datos!$A$4:$L$251</definedName>
    <definedName name="_xlnm.Print_Area" localSheetId="0">Datos!$A$1:$M$252</definedName>
  </definedNames>
  <calcPr calcId="191028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5" l="1"/>
  <c r="C19" i="5"/>
  <c r="C18" i="5"/>
  <c r="C17" i="5"/>
  <c r="C16" i="5"/>
  <c r="C15" i="5"/>
  <c r="C14" i="5"/>
  <c r="C13" i="5"/>
  <c r="C22" i="6" l="1"/>
  <c r="B22" i="6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C25" i="3" l="1"/>
  <c r="B25" i="3"/>
  <c r="C27" i="3" s="1"/>
  <c r="C28" i="3" l="1"/>
  <c r="C29" i="3"/>
  <c r="I123" i="1" l="1"/>
  <c r="L123" i="1"/>
  <c r="I229" i="1"/>
  <c r="J229" i="1"/>
  <c r="I230" i="1"/>
  <c r="J230" i="1"/>
  <c r="I231" i="1"/>
  <c r="J231" i="1"/>
  <c r="I232" i="1"/>
  <c r="J232" i="1"/>
  <c r="I233" i="1"/>
  <c r="J233" i="1"/>
  <c r="I234" i="1"/>
  <c r="J234" i="1"/>
  <c r="I235" i="1"/>
  <c r="J235" i="1"/>
  <c r="I236" i="1"/>
  <c r="J236" i="1"/>
  <c r="I237" i="1"/>
  <c r="J237" i="1"/>
  <c r="I238" i="1"/>
  <c r="J238" i="1"/>
  <c r="I239" i="1"/>
  <c r="J239" i="1"/>
  <c r="I240" i="1"/>
  <c r="J240" i="1"/>
  <c r="I241" i="1"/>
  <c r="J241" i="1"/>
  <c r="I242" i="1"/>
  <c r="J242" i="1"/>
  <c r="I243" i="1"/>
  <c r="J243" i="1"/>
  <c r="I244" i="1"/>
  <c r="J244" i="1"/>
  <c r="I245" i="1"/>
  <c r="J245" i="1"/>
  <c r="I246" i="1"/>
  <c r="J246" i="1"/>
  <c r="I247" i="1"/>
  <c r="J247" i="1"/>
  <c r="I248" i="1"/>
  <c r="J248" i="1"/>
  <c r="I249" i="1"/>
  <c r="J249" i="1"/>
  <c r="I250" i="1"/>
  <c r="J250" i="1"/>
  <c r="I251" i="1"/>
  <c r="J251" i="1"/>
  <c r="J228" i="1"/>
  <c r="I228" i="1"/>
  <c r="I226" i="1"/>
  <c r="J226" i="1"/>
  <c r="I227" i="1"/>
  <c r="J227" i="1"/>
  <c r="I198" i="1"/>
  <c r="J198" i="1"/>
  <c r="I199" i="1"/>
  <c r="J199" i="1"/>
  <c r="I200" i="1"/>
  <c r="J200" i="1"/>
  <c r="I201" i="1"/>
  <c r="J201" i="1"/>
  <c r="I202" i="1"/>
  <c r="J202" i="1"/>
  <c r="I203" i="1"/>
  <c r="J203" i="1"/>
  <c r="I204" i="1"/>
  <c r="J204" i="1"/>
  <c r="I205" i="1"/>
  <c r="J205" i="1"/>
  <c r="I206" i="1"/>
  <c r="J206" i="1"/>
  <c r="I207" i="1"/>
  <c r="J207" i="1"/>
  <c r="I208" i="1"/>
  <c r="J208" i="1"/>
  <c r="I209" i="1"/>
  <c r="J209" i="1"/>
  <c r="I210" i="1"/>
  <c r="J210" i="1"/>
  <c r="I211" i="1"/>
  <c r="J211" i="1"/>
  <c r="I212" i="1"/>
  <c r="J212" i="1"/>
  <c r="I213" i="1"/>
  <c r="J213" i="1"/>
  <c r="I214" i="1"/>
  <c r="J214" i="1"/>
  <c r="I215" i="1"/>
  <c r="J215" i="1"/>
  <c r="I216" i="1"/>
  <c r="J216" i="1"/>
  <c r="I217" i="1"/>
  <c r="J217" i="1"/>
  <c r="I218" i="1"/>
  <c r="J218" i="1"/>
  <c r="I219" i="1"/>
  <c r="J219" i="1"/>
  <c r="I220" i="1"/>
  <c r="J220" i="1"/>
  <c r="I221" i="1"/>
  <c r="J221" i="1"/>
  <c r="I222" i="1"/>
  <c r="J222" i="1"/>
  <c r="I223" i="1"/>
  <c r="J223" i="1"/>
  <c r="I224" i="1"/>
  <c r="J224" i="1"/>
  <c r="I225" i="1"/>
  <c r="J225" i="1"/>
  <c r="J197" i="1"/>
  <c r="I197" i="1"/>
  <c r="J196" i="1"/>
  <c r="I196" i="1"/>
  <c r="J195" i="1"/>
  <c r="I195" i="1"/>
  <c r="I180" i="1"/>
  <c r="J180" i="1"/>
  <c r="I181" i="1"/>
  <c r="J181" i="1"/>
  <c r="I182" i="1"/>
  <c r="J182" i="1"/>
  <c r="I183" i="1"/>
  <c r="J183" i="1"/>
  <c r="I184" i="1"/>
  <c r="J184" i="1"/>
  <c r="I185" i="1"/>
  <c r="J185" i="1"/>
  <c r="I186" i="1"/>
  <c r="J186" i="1"/>
  <c r="I187" i="1"/>
  <c r="J187" i="1"/>
  <c r="I188" i="1"/>
  <c r="J188" i="1"/>
  <c r="I189" i="1"/>
  <c r="J189" i="1"/>
  <c r="I190" i="1"/>
  <c r="J190" i="1"/>
  <c r="I191" i="1"/>
  <c r="J191" i="1"/>
  <c r="I192" i="1"/>
  <c r="J192" i="1"/>
  <c r="I193" i="1"/>
  <c r="J193" i="1"/>
  <c r="I194" i="1"/>
  <c r="J194" i="1"/>
  <c r="J179" i="1"/>
  <c r="I179" i="1"/>
  <c r="I167" i="1"/>
  <c r="J167" i="1"/>
  <c r="I168" i="1"/>
  <c r="J168" i="1"/>
  <c r="I169" i="1"/>
  <c r="J169" i="1"/>
  <c r="I170" i="1"/>
  <c r="J170" i="1"/>
  <c r="I171" i="1"/>
  <c r="J171" i="1"/>
  <c r="I172" i="1"/>
  <c r="J172" i="1"/>
  <c r="I173" i="1"/>
  <c r="J173" i="1"/>
  <c r="I174" i="1"/>
  <c r="J174" i="1"/>
  <c r="I175" i="1"/>
  <c r="J175" i="1"/>
  <c r="I176" i="1"/>
  <c r="J176" i="1"/>
  <c r="I178" i="1"/>
  <c r="I154" i="1"/>
  <c r="J154" i="1"/>
  <c r="I155" i="1"/>
  <c r="J155" i="1"/>
  <c r="I156" i="1"/>
  <c r="J156" i="1"/>
  <c r="I157" i="1"/>
  <c r="J157" i="1"/>
  <c r="I158" i="1"/>
  <c r="J158" i="1"/>
  <c r="I159" i="1"/>
  <c r="J159" i="1"/>
  <c r="I160" i="1"/>
  <c r="J160" i="1"/>
  <c r="I161" i="1"/>
  <c r="J161" i="1"/>
  <c r="I162" i="1"/>
  <c r="J162" i="1"/>
  <c r="I163" i="1"/>
  <c r="J163" i="1"/>
  <c r="I164" i="1"/>
  <c r="J164" i="1"/>
  <c r="I165" i="1"/>
  <c r="J165" i="1"/>
  <c r="I166" i="1"/>
  <c r="J166" i="1"/>
  <c r="J153" i="1"/>
  <c r="I153" i="1"/>
  <c r="I136" i="1"/>
  <c r="J136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/>
  <c r="I149" i="1"/>
  <c r="J149" i="1"/>
  <c r="I150" i="1"/>
  <c r="J150" i="1"/>
  <c r="I151" i="1"/>
  <c r="J151" i="1"/>
  <c r="I152" i="1"/>
  <c r="J152" i="1"/>
  <c r="I135" i="1"/>
  <c r="J135" i="1"/>
  <c r="I134" i="1"/>
  <c r="J134" i="1"/>
  <c r="J133" i="1"/>
  <c r="I133" i="1"/>
  <c r="J132" i="1"/>
  <c r="J130" i="1"/>
  <c r="J128" i="1"/>
  <c r="J122" i="1"/>
  <c r="I122" i="1"/>
  <c r="K120" i="1"/>
  <c r="L120" i="1" s="1"/>
  <c r="K119" i="1"/>
  <c r="L119" i="1" s="1"/>
  <c r="K118" i="1"/>
  <c r="L118" i="1" s="1"/>
  <c r="K117" i="1"/>
  <c r="L117" i="1" s="1"/>
  <c r="K116" i="1"/>
  <c r="L116" i="1" s="1"/>
  <c r="L115" i="1"/>
  <c r="L114" i="1"/>
  <c r="K113" i="1"/>
  <c r="L113" i="1" s="1"/>
  <c r="K112" i="1"/>
  <c r="L112" i="1" s="1"/>
  <c r="K111" i="1"/>
  <c r="L111" i="1" s="1"/>
  <c r="K110" i="1"/>
  <c r="L110" i="1" s="1"/>
  <c r="K109" i="1"/>
  <c r="L109" i="1" s="1"/>
  <c r="K108" i="1"/>
  <c r="L108" i="1" s="1"/>
  <c r="K107" i="1"/>
  <c r="L107" i="1" s="1"/>
  <c r="K106" i="1"/>
  <c r="L106" i="1" s="1"/>
  <c r="K105" i="1"/>
  <c r="L105" i="1" s="1"/>
  <c r="K104" i="1"/>
  <c r="L104" i="1" s="1"/>
  <c r="K103" i="1"/>
  <c r="L103" i="1" s="1"/>
  <c r="K102" i="1"/>
  <c r="K101" i="1"/>
  <c r="L101" i="1" s="1"/>
  <c r="K100" i="1"/>
  <c r="L100" i="1" s="1"/>
  <c r="K99" i="1"/>
  <c r="L99" i="1" s="1"/>
  <c r="L93" i="1"/>
  <c r="L92" i="1"/>
  <c r="K91" i="1"/>
  <c r="L91" i="1" s="1"/>
  <c r="K90" i="1"/>
  <c r="L90" i="1" s="1"/>
  <c r="K89" i="1"/>
  <c r="L89" i="1" s="1"/>
  <c r="K88" i="1"/>
  <c r="L88" i="1" s="1"/>
  <c r="K87" i="1"/>
  <c r="L87" i="1" s="1"/>
  <c r="K86" i="1"/>
  <c r="L86" i="1" s="1"/>
  <c r="K85" i="1"/>
  <c r="L85" i="1" s="1"/>
  <c r="K84" i="1"/>
  <c r="L84" i="1" s="1"/>
  <c r="K82" i="1"/>
  <c r="K81" i="1"/>
  <c r="L81" i="1" s="1"/>
  <c r="K80" i="1"/>
  <c r="L80" i="1" s="1"/>
  <c r="K79" i="1"/>
  <c r="L79" i="1" s="1"/>
  <c r="L74" i="1"/>
  <c r="K73" i="1"/>
  <c r="L73" i="1" s="1"/>
  <c r="K72" i="1"/>
  <c r="L72" i="1" s="1"/>
  <c r="K71" i="1"/>
  <c r="L71" i="1" s="1"/>
  <c r="K70" i="1"/>
  <c r="L70" i="1" s="1"/>
  <c r="K69" i="1"/>
  <c r="L69" i="1" s="1"/>
  <c r="K68" i="1"/>
  <c r="L68" i="1" s="1"/>
  <c r="K67" i="1"/>
  <c r="L67" i="1" s="1"/>
  <c r="K66" i="1"/>
  <c r="L66" i="1" s="1"/>
  <c r="K65" i="1"/>
  <c r="L65" i="1" s="1"/>
  <c r="K64" i="1"/>
  <c r="L64" i="1" s="1"/>
  <c r="L63" i="1"/>
  <c r="K62" i="1"/>
  <c r="K61" i="1"/>
  <c r="L61" i="1" s="1"/>
  <c r="K60" i="1"/>
  <c r="L60" i="1" s="1"/>
  <c r="K59" i="1"/>
  <c r="K58" i="1"/>
  <c r="L58" i="1" s="1"/>
  <c r="K57" i="1"/>
  <c r="L57" i="1" s="1"/>
  <c r="K56" i="1"/>
  <c r="L56" i="1" s="1"/>
  <c r="K55" i="1"/>
  <c r="L55" i="1" s="1"/>
  <c r="K54" i="1"/>
  <c r="L54" i="1" s="1"/>
  <c r="K53" i="1"/>
  <c r="L53" i="1" s="1"/>
  <c r="K52" i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L46" i="1"/>
  <c r="K45" i="1"/>
  <c r="L45" i="1" s="1"/>
  <c r="L44" i="1"/>
  <c r="L43" i="1"/>
  <c r="K42" i="1"/>
  <c r="L42" i="1" s="1"/>
  <c r="K41" i="1"/>
  <c r="L41" i="1" s="1"/>
  <c r="L40" i="1"/>
  <c r="K38" i="1"/>
  <c r="L38" i="1" s="1"/>
  <c r="K34" i="1"/>
  <c r="L34" i="1" s="1"/>
  <c r="K33" i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L22" i="1"/>
  <c r="L21" i="1"/>
  <c r="L20" i="1"/>
  <c r="L19" i="1"/>
  <c r="L18" i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<sst xmlns="http://schemas.openxmlformats.org/spreadsheetml/2006/main" count="1836" uniqueCount="355">
  <si>
    <t>DEPENDENCIA</t>
  </si>
  <si>
    <t>PRIORIDAD</t>
  </si>
  <si>
    <t>PROCESO</t>
  </si>
  <si>
    <t>NIVEL DE PROCESO</t>
  </si>
  <si>
    <t>OBJETIVO SISTEMA INTEGRADO DE GESTIÓN</t>
  </si>
  <si>
    <t>TIPO DE INDICADOR</t>
  </si>
  <si>
    <t>INDICADOR DE PRODUCTO</t>
  </si>
  <si>
    <t>META INDICADOR DE PRODUCTO</t>
  </si>
  <si>
    <t>PROGRAMACIÓN JUNIO</t>
  </si>
  <si>
    <t>AVANCE CUANTITATIVO JUNIO</t>
  </si>
  <si>
    <t>PROGRAMACIÓN % JUNIO</t>
  </si>
  <si>
    <t>AVANCE % JUNIO</t>
  </si>
  <si>
    <t>GRUPO DE ASUNTOS LEGISLATIVOS</t>
  </si>
  <si>
    <t>Fortalecimiento de la Gestión Institucional</t>
  </si>
  <si>
    <t>Gestión del relacionamiento con grupos de valor</t>
  </si>
  <si>
    <t>Transversal</t>
  </si>
  <si>
    <t>Aumentar el nivel de satisfacer de los grupos de valor del Ministerio, frente a los productos y servicios generados</t>
  </si>
  <si>
    <t>Resultado</t>
  </si>
  <si>
    <t>Informe de seguimiento de los requerimientos y solicitudes de información basados en la Ley 5 de 1992.</t>
  </si>
  <si>
    <t>Informe de seguimiento de los requerimientos de control Político y/o invitaciones presentadas por el Congreso de la República.</t>
  </si>
  <si>
    <t>Matriz de conceptos de Proyectos de Ley</t>
  </si>
  <si>
    <t>GRUPO DE COMUNICACIÓN Y PRENSA</t>
  </si>
  <si>
    <t>Gestión de comunicaciones</t>
  </si>
  <si>
    <t>Fortalecer la gestión del conocimiento, la información y la innovación de acuerdo con las necesidades de la entidad y a las expectativas de los trabajadores, convirtiéndolo en parte de la cultura institucional.</t>
  </si>
  <si>
    <t>Impresiones de publicaciones realizadas por el Grupo de Comunicaciones y Prensa a través del perfil oficial del ministerio en la red social LinkedIn</t>
  </si>
  <si>
    <t>Impresiones de publicaciones realizadas por el Grupo de Comunicaciones y Prensa a través del perfil oficial del ministerio en la red social Instagram</t>
  </si>
  <si>
    <t>Impresiones de publicaciones realizadas por el Grupo de Comunicaciones y Prensa a través del perfil oficial del ministerio en la red social Twitter</t>
  </si>
  <si>
    <t>Impresiones de publicaciones realizadas por el Grupo de Comunicaciones y Prensa a través del perfil oficial del ministerio en la red social Facebook</t>
  </si>
  <si>
    <t>Impresiones de publicaciones realizadas por el Grupo de Comunicaciones y Prensa a través del perfil oficial del ministerio en la red social de TikTok.</t>
  </si>
  <si>
    <t>Visualizaciones de publicaciones realizadas por el Grupo de Comunicaciones y Prensa a través del perfil oficial del ministerio en la red social de YouTube.</t>
  </si>
  <si>
    <t>Calidad</t>
  </si>
  <si>
    <t>Desarrollo de programas de contenidos en Vivo</t>
  </si>
  <si>
    <t>Boletines informativos emitidos a través del Canal Vivo Minenergia</t>
  </si>
  <si>
    <t>Numero de Piezas graficas creadas para la comunicación interna de contenidos de importancia para el Ministerio.</t>
  </si>
  <si>
    <t>Asegurar el cumplimiento de los requisitos legales vigentes y demás compromisos que el Ministerio suscriba relacionados con la calidad, la seguridad y la salud en el trabajo, el medio ambiente y el Modelo Integrado de Planeación y Gestión.</t>
  </si>
  <si>
    <t>Producto</t>
  </si>
  <si>
    <t>Boletines de prensa generados desde el Grupo de Comunicaciones y Prensa sobre asuntos del ministerio de Minas y Energía</t>
  </si>
  <si>
    <t>GRUPO DE EJECUCIÓN PRESUPUESTAL</t>
  </si>
  <si>
    <t>Gestión Financiera</t>
  </si>
  <si>
    <t>Proceso</t>
  </si>
  <si>
    <t>Definición Requerimiento de la plantilla</t>
  </si>
  <si>
    <t>Desarrollo del reporte</t>
  </si>
  <si>
    <t>Pruebas del Reporte</t>
  </si>
  <si>
    <t>Correcciones al reporte</t>
  </si>
  <si>
    <t>Paso a Producción de la plantilla</t>
  </si>
  <si>
    <t>GRUPO DE GESTIÓN CONTRACTUAL</t>
  </si>
  <si>
    <t>Gestión contractual</t>
  </si>
  <si>
    <t>Implementar la plataforma neon como medio para gestionar y controlar los trámites de liquidaciones contractuales</t>
  </si>
  <si>
    <t>Implementar formato para certificación de balance financiero y acta de liquidación dentro del sistema integrado de gestión</t>
  </si>
  <si>
    <t>Socializar mediante mesas de trabajo y comunicaciones remitidas los formatos implementados</t>
  </si>
  <si>
    <t>Diseñar e implementar el Procedimiento para imposición de multas, sanciones y declaratorias de incumplimiento dentro del sistema integrado de gestión</t>
  </si>
  <si>
    <t>Socializar el procedimiento a todos los servidores con rol de supervisores y partes interesadas</t>
  </si>
  <si>
    <t>Diseñar y mantener actualizada matriz de procesos de incumplimiento radicados y estado de los mismos</t>
  </si>
  <si>
    <t>GRUPO DE GESTIÓN FINANCIERA Y CONTABLE</t>
  </si>
  <si>
    <t>Implementar y cumplir los planes, proyectos o programas orientados al uso racional y eficiente de los recursos conforme a sus aspectos e impactos ambientales</t>
  </si>
  <si>
    <t>Eficacia</t>
  </si>
  <si>
    <t>registro y control de la informacion interna y externa de acuerdo al Regimen de Contabilidad Publica, Resoluciones, circulares etc, de la CGN</t>
  </si>
  <si>
    <t>Control y Registro de la información de ingresos en el  aplicativo correspondiente</t>
  </si>
  <si>
    <t>Análisis de las cuentas del Balance</t>
  </si>
  <si>
    <t>Elaboración y Publicación de los Estados Financieros</t>
  </si>
  <si>
    <t>GRUPO DE JURISDICCIÓN COACTIVA</t>
  </si>
  <si>
    <t>Gestión jurídica</t>
  </si>
  <si>
    <t>Total del monto de cartera recaudada</t>
  </si>
  <si>
    <t>Autos de avocar conocimiento expedidos</t>
  </si>
  <si>
    <t>GRUPO DE RELACIONAMIENTO CON EL CIUDADANO Y GESTIÓN DE LA INFORMACIÓN</t>
  </si>
  <si>
    <t>Procesos o tramites institucionales automatizados</t>
  </si>
  <si>
    <t>Gestión Documental</t>
  </si>
  <si>
    <t>Plan Institucional de Archivos - PINAR</t>
  </si>
  <si>
    <t>Servicios de integración implementados entre el SGDEA-ARGO y Aplicativos institucinales</t>
  </si>
  <si>
    <t xml:space="preserve">Acompañamiento técnico a los responsables de los archivos de gestión del Ministerio </t>
  </si>
  <si>
    <t>FOROS como mecanismo de Participación ciudadana</t>
  </si>
  <si>
    <t>Apoyar la realización de la Audiencia Publica aplicando las etapas de Rendición de Cuentas 2022-2024</t>
  </si>
  <si>
    <t xml:space="preserve">Reportar tramites y servicio y otros procedimientos de OPAS  </t>
  </si>
  <si>
    <t>Fortalecimiento y/o actualización de los Canales de Atención a la Ciudadanía</t>
  </si>
  <si>
    <t>Realizar la medición y seguimiento de la encuesta de satisfacción a la ciudadanía y grupos de valor de la entidad</t>
  </si>
  <si>
    <t>Fortalecimiento de atención al ciudadano y grupos de valor a través de canal virtual, mediante agendamiento de las interacciones</t>
  </si>
  <si>
    <t xml:space="preserve">Implementación de la ventanilla única del MME, con el fin de actuar de manera  articulada con las entidades adscritas al MME </t>
  </si>
  <si>
    <t>Mejora en el sistema de alertas tempranas de prevención automáticas a través del sistema ARGO</t>
  </si>
  <si>
    <t>Diseño y ejecución de campañas de comunicación para sensibilizar sobre la importancia de dar respuesta oportuna a los Derechos de Petición</t>
  </si>
  <si>
    <t xml:space="preserve">Estrategias de lenguaje claro </t>
  </si>
  <si>
    <t xml:space="preserve">Espacios de diálogo ciudadanos al interior y exterior de la entidad </t>
  </si>
  <si>
    <t>Fortalecer la estrategia SOLARIS de relacionamiento con el ciudadano al interior de la entidad</t>
  </si>
  <si>
    <t>GRUPO DE SERVICIOS ADMINISTRATIVOS</t>
  </si>
  <si>
    <t>Gestión de recursos físicos</t>
  </si>
  <si>
    <t>Informe de seguimiento a comisiones y desplazamientos pendientes de legalizar elaborado.</t>
  </si>
  <si>
    <t>Informes de días promedio de seguimiento de para el trámite y pago de legalizaciones</t>
  </si>
  <si>
    <t>Plan ambiental con contenidos a desarrollar</t>
  </si>
  <si>
    <t>Socializar plan ambiental</t>
  </si>
  <si>
    <t>Informe de seguimiento al plan ambiental - PA</t>
  </si>
  <si>
    <t>Efectividad</t>
  </si>
  <si>
    <t>Plan de abastecimiento estratégico a ejecutar en la vigencia</t>
  </si>
  <si>
    <t xml:space="preserve">Informe de seguimiento plan de abastecimiento estratégico </t>
  </si>
  <si>
    <t>Realizar conciliación entre almacén y gestión contable</t>
  </si>
  <si>
    <t>Resoluciones de baja de activos.</t>
  </si>
  <si>
    <t>GRUPO DE TECNOLOGÍAS DE INFORMACIÓN Y LAS COMUNICACIONES</t>
  </si>
  <si>
    <t>Gestión tecnológica</t>
  </si>
  <si>
    <t>Incorporar nuevas tecnologías a la gestión del Ministerio, en función de minimizar los impactos ambientales y mejorar el ciclo de vida de los insumos utilizados.</t>
  </si>
  <si>
    <t>Mejoras a sistemas de información en funcionamiento</t>
  </si>
  <si>
    <t>Disponibilidad de los servicios de los canales de comunicación de la entidad</t>
  </si>
  <si>
    <t>Nivel de satisfacción de los usuarios en la atención de la mesa de ayuda</t>
  </si>
  <si>
    <t>Servicio de suscripción y/o adquisición de herramientas colaborativas o de gestión</t>
  </si>
  <si>
    <t>Seguimiento al plan estratégico de tecnologías de la información PETI vigencia 2024</t>
  </si>
  <si>
    <t>Seguimiento al plan de tratamiento de riesgos de seguridad de la información</t>
  </si>
  <si>
    <t>Seguimiento al plan de seguridad y privacidad de la información</t>
  </si>
  <si>
    <t>GRUPO DE TESORERÍA</t>
  </si>
  <si>
    <t>Herramienta para el seguimiento al Programa Anual Mensualizado de Caja - PAC</t>
  </si>
  <si>
    <t>OFICINA ASESORA JURÍDICA</t>
  </si>
  <si>
    <t>Proyectos normativos, regulatorios y legislativos del sector minero energético</t>
  </si>
  <si>
    <t>Resoluciones que resuelven solicitudes y recursos de reposición de aplazamiento de fecha de entrada en operación de proyectos sector eléctrico</t>
  </si>
  <si>
    <t xml:space="preserve">Resoluciones Ejecutivas que declara de utilidad pública e interés social proyectos eléctricos y áreas  necesarias para su construcción y protección. </t>
  </si>
  <si>
    <t>Conceptos sobre temas del sector minero-energético emitidos</t>
  </si>
  <si>
    <t>Actuaciones procesales y extraprocesales realizadas</t>
  </si>
  <si>
    <t>Tasa de éxito procesal</t>
  </si>
  <si>
    <t>Presupuesto Ejecutado proyecto Implementación del Litigio de Alto Impacto en el MME por $2.090.000.000</t>
  </si>
  <si>
    <t>Documentos Metodológicos nueva política de Gobierno</t>
  </si>
  <si>
    <t>Documentos de Investigación Sobre Litigiosidad</t>
  </si>
  <si>
    <t>Documentos de Investigación sobre Esquemas Normativos</t>
  </si>
  <si>
    <t>Documentos de Lineamientos Técnicos</t>
  </si>
  <si>
    <t>OFICINA DE CONTROL DISCIPLINARIO INTERNO</t>
  </si>
  <si>
    <t>Control disciplinario</t>
  </si>
  <si>
    <t>Evaluación y Control</t>
  </si>
  <si>
    <t>Identificar, valorar, controlar y dar tratamiento a los riesgos que puedan afectar la consecución de los objetivos estratégicos de la Entidad y su misionalidad</t>
  </si>
  <si>
    <t>Remitir al Grupo de comunicación y Prensa para publicación, piezas de sensibilización para la prevención de conductas disciplinarias recurrentes</t>
  </si>
  <si>
    <t>Sesiones de instancia de evaluación de la gestión y compromisos</t>
  </si>
  <si>
    <t>Publicación de informes de gestion: quejas recibidas y tramites realizados</t>
  </si>
  <si>
    <t xml:space="preserve">Actividad de prevension resultado de las conductas disciplinarias recurrentes </t>
  </si>
  <si>
    <t>OFICINA DE CONTROL INTERNO</t>
  </si>
  <si>
    <t>Evaluación independiente</t>
  </si>
  <si>
    <t>Facilitar el mejoramiento institucional al establecer indicadores y realizar auditorías que permitan evaluar el desempeño y eficacia del sistema integrado de gestión</t>
  </si>
  <si>
    <t xml:space="preserve">Informe de Auditoria del Sistema de Administración de Riesgos del Ministerio de Minas y Energía </t>
  </si>
  <si>
    <t xml:space="preserve">Mesas de Asesoria y Prevención por área organizacional </t>
  </si>
  <si>
    <t xml:space="preserve">Mesas de análisis y valoración de riesgos y controles por área organizacional </t>
  </si>
  <si>
    <t xml:space="preserve">Informe de seguimiento atención a la CGR </t>
  </si>
  <si>
    <t>Seguimiento al  Programa de Auditoria Interna Independiente</t>
  </si>
  <si>
    <t>Mesas de seguimiento a la gestión del PAA por área organizacional</t>
  </si>
  <si>
    <t xml:space="preserve"> Programa de Auditoria Interna Independiente 2024</t>
  </si>
  <si>
    <t>OFICINA DE PLANEACIÓN Y GESTIÓN INTERNACIONAL</t>
  </si>
  <si>
    <t>Direccionamiento estratégico</t>
  </si>
  <si>
    <t>Estratégico</t>
  </si>
  <si>
    <t>Aplicar buenas prácticas ambientales en las actividades desarrolladas por el Ministerio</t>
  </si>
  <si>
    <t xml:space="preserve">Plan Estratégico Sectorial formulado </t>
  </si>
  <si>
    <t>Mejoramiento</t>
  </si>
  <si>
    <t>Desarrollar una estrategia de identificación, implementación e integración de los sistemas de gestión que existen actualmente en el Ministerio.</t>
  </si>
  <si>
    <t>Culminar la transición del Sistema de Gestión de Calidad SGC de acuerdo con el nuevo mapa de procesos</t>
  </si>
  <si>
    <t>Ejecutar plan de integración de los sistemas SGA y SST (fase I)</t>
  </si>
  <si>
    <t>Gestión de conocimiento, la información y la innovación</t>
  </si>
  <si>
    <t>Gestionar el Plan sectorial del Sistema Nacional Estadístico.</t>
  </si>
  <si>
    <t>Realizar el diagnóstico sectorial de los sistemas de gestión</t>
  </si>
  <si>
    <t>Desarrollar los Comités Sectoriales de Gestión y Desempeño que resalte las acciones colaborativas y den cuenta de la mejora y retos de la gestión del sector</t>
  </si>
  <si>
    <t>Diseñar y ejectuar colaborativamente el repositorio de gestión del MME</t>
  </si>
  <si>
    <t>Cerrar las brechas de cada política de MIPG mediante estrategias que generen consciencia ante la importancia de su cumplimiento</t>
  </si>
  <si>
    <t>Desarrollar una estrategia de socialización, conocimiento y acercamiento con los colaboradores que genere apropiación del Modelo</t>
  </si>
  <si>
    <t>Ejecutar las actividades del programa institucional de transparencia y ética pública</t>
  </si>
  <si>
    <t>Fortalecer la gestión de riesgos mediante la formulación y seguimiento de los riesgos de gestión por procesos</t>
  </si>
  <si>
    <t xml:space="preserve">Gestión de recursos de cooperación para la implementación de proyectos y apoyo en convocatorias para el MME - Comunidades energéticas, distritos mineros, electromovilidad, eficiencia energética y demás prioridades del MME.
</t>
  </si>
  <si>
    <t>Gestión de recursos de cooperación para la estructuración de proyectos y apoyo en convocatorias para el MME - Comunidades energéticas, distritos mineros, electromovilidad, eficiencia energética y demás prioridades del MME.</t>
  </si>
  <si>
    <t xml:space="preserve">Número de escenarios generados para visibilidad internacional del MME.
</t>
  </si>
  <si>
    <t>Plan Estratégico Institucional formulado</t>
  </si>
  <si>
    <t xml:space="preserve">Reportes de balance de la gestión y seguimiento de los instrumentos de planeación (PES-PEI-PAA) y compromisos territoriales </t>
  </si>
  <si>
    <t xml:space="preserve">Reporte de avance en el cumplimiento de los compromisos Conpes </t>
  </si>
  <si>
    <t xml:space="preserve">Reportes a la alta dirección del balance de avance de las prioridades estratégicas </t>
  </si>
  <si>
    <t>Realizar la desagregación del Gasto de los proyectos de inversión del MME</t>
  </si>
  <si>
    <t>Formulación, registro y actualización de los proyectos de inversión</t>
  </si>
  <si>
    <t>Informe de seguimiento a la ejecución presupuestal de los proyectos de inversión</t>
  </si>
  <si>
    <t>Elaborar y presentar informe de Anteproyecto de Presupuesto</t>
  </si>
  <si>
    <t>Elaborar y presentar informe de Marco de Gasto de Mediano Plazo</t>
  </si>
  <si>
    <t>Atender solicitudes de modificaciones y trámites presupuestales de los proyectos de inversión ante el DNP y MinHacienda</t>
  </si>
  <si>
    <t>SUBDIRECCIÓN DE TALENTO HUMANO</t>
  </si>
  <si>
    <t>Gestión talento humano</t>
  </si>
  <si>
    <t>Formular Plan Anual de vacantes</t>
  </si>
  <si>
    <t>Formular Plan previsión de recursos humanos</t>
  </si>
  <si>
    <t>Seguimiento al Plan de Bienestar del MME</t>
  </si>
  <si>
    <t>Seguimiento al Plan de Capacitación del MME</t>
  </si>
  <si>
    <t>Seguimiento al Programa de Salud y Seguridad en el Trabajo - SST</t>
  </si>
  <si>
    <t>Seguimiento al Plan Estratégico de Talento Humano</t>
  </si>
  <si>
    <t>Seguimiento al Plan de incentivos institucional</t>
  </si>
  <si>
    <t>DIRECCIÓN DE ENERGÍA ELÉCTRICA</t>
  </si>
  <si>
    <t>Proyectos FNCER a gran escala</t>
  </si>
  <si>
    <t>Misional</t>
  </si>
  <si>
    <t>Gestión</t>
  </si>
  <si>
    <t>Actualización de la matriz maestra de proyectos de generación de energía a partir de Fuentes No Convencionales de Energía Renovable (FNCER) actualizada</t>
  </si>
  <si>
    <t>Nuevos usuarios con servicio de energía eléctrica mediante FNCER beneficiados con recursos públicos y privados</t>
  </si>
  <si>
    <t>No aplica</t>
  </si>
  <si>
    <t>Nuevos usuarios de servicio de energía eléctrica en zonas rurales del país mediante recursos públicos y privados</t>
  </si>
  <si>
    <t>Costos de la energía y Modernización del Sector Eléctrico</t>
  </si>
  <si>
    <t>Resolución expedida sobre el Programa de normalización de redes eléctricas (Artículo 238 PND)</t>
  </si>
  <si>
    <t xml:space="preserve">Resolución expedida sobre Confiabilidad del servicio (Artículo 249) </t>
  </si>
  <si>
    <t xml:space="preserve">Decreto expedidosobre Fondo de Energía social -FOES - (Artículo 248 PND) </t>
  </si>
  <si>
    <t xml:space="preserve">Documento elaborado con la Hoja de Ruta del Plan Operativo del Pacto por la Transción Energética Justa </t>
  </si>
  <si>
    <t>Número de atención a conflictividades socio- culturales realizadas para las comunidades del área de influencia de los proyectos de energía y líneas de trasmisión</t>
  </si>
  <si>
    <t>Costos de la energía y modernización</t>
  </si>
  <si>
    <t>Hidrógeno</t>
  </si>
  <si>
    <t>Documento elaborado con lineamientos sociales para el desarrollo de nuevos energeticos</t>
  </si>
  <si>
    <t xml:space="preserve">No aplica </t>
  </si>
  <si>
    <t>Aplicativo (Dash) de la conflictividad mesas y espacios de dialogo del SME y Reporteria operativa de la conflictividad y su estadistica diseñado e implementado</t>
  </si>
  <si>
    <t>Comunidades energéticas</t>
  </si>
  <si>
    <t>Documento elaborado con estrategias pedagogicas y de fortalecimiento de capacidades que faciliten la participacion de las comunidades en espacios de interes del sector minero energetico (Movimiento social y popular del SME para la TEJ, Comunidades energetica)</t>
  </si>
  <si>
    <t>Numero de espacios de dialogo realizados para la construccion de la estrategia social de comunidades energeticas</t>
  </si>
  <si>
    <t>Nuevo marco regulatorio para la minería</t>
  </si>
  <si>
    <t xml:space="preserve">Número de espacios realizados para la socializacion del Decreto 1396 de 2023 donde se hace la modificacion del capitulo V ley 70 </t>
  </si>
  <si>
    <t>Documento sobre emisiones evitadas en proyectos energeticos basados en FNCER y  sintesis de los estandares y  metodologias para el calculo de emisiones evitadas en proyectos eneregeticos basados en FNCER</t>
  </si>
  <si>
    <t>Gobernanza del dato y monitoreo</t>
  </si>
  <si>
    <t>Documento elaborado con insumos tecnicos y diagnosticos sectoriales  en el marco de la Ley   2327 de Pasivo Ambiental</t>
  </si>
  <si>
    <t>Documento elaborado con insumos tecnicos para el cumplimiento de la orden 3 de ventanilla minera</t>
  </si>
  <si>
    <t>Documento elaborado con insumos tecnicos para la implementacion del programa de sustitución de actividades mineras</t>
  </si>
  <si>
    <t>Número de informes elaborados con los resultados de la gestión de las  mesas de alto nivel de energia desarrolladas</t>
  </si>
  <si>
    <t xml:space="preserve">Documento elaborado con la propuesta de orientaciones en ordenamiento territorial y ambiental del sector mineroenergetico en el marco de la transicion energetica justa </t>
  </si>
  <si>
    <t xml:space="preserve">Documento elaborado con las directrices de buenas practicas de hidroenergia sostenible </t>
  </si>
  <si>
    <t xml:space="preserve">Talleres realizados para el fortalecimiento de capacidades en practicas ambientales del  sector en hidrocarburos, energia y compensaciones ambientales </t>
  </si>
  <si>
    <t xml:space="preserve">Numero de hojas de ruta desarrolladas para el fortalecimiento de la participación sectorial frente a la Gestión del Riesgo de Desastres que contemplen espacios de interacción entre el sector minero-energético, el sector privado y las entidades territoriales en el marco de un enfoque colaborativo. </t>
  </si>
  <si>
    <t>Documento elaborado que contenga diseño y validacion del sistema de seguimiento y evaluacion de la politica de GRD  y  lineamientos de sistematizacion lecciones aprendidas</t>
  </si>
  <si>
    <t>Electromovilidad</t>
  </si>
  <si>
    <t>Documentos elaborados para fundamentar el Plan maestro para el despliegue de infraestructura de carga de vehículos eléctricos y del desarrollo de los estándares de eficiencia energética para vehículos livianos nuevos</t>
  </si>
  <si>
    <t>Plantas</t>
  </si>
  <si>
    <t>Acto administrativo expedido que establezca lineamientos de política y medidas regulatorias para determinar las condiciones del servicio de los sistemas de almacenamiento energético, su implementación, y la sustitución progresiva de plantas eléctricas.</t>
  </si>
  <si>
    <t>Documento elaborado con la estratégia de desarrollo del Proyecto Rutas del Carbón, Gas y Combustibles Liquidos, asi como las regulaciones habilitantes correspondientes</t>
  </si>
  <si>
    <t xml:space="preserve">Proyectos FNCER a gran escala </t>
  </si>
  <si>
    <t xml:space="preserve">Acto administrativo expedido con respecto a las condiciones de compras de energía de los agentes a partir de FNCER, y las condiciones de participación de los agentes en el mercado </t>
  </si>
  <si>
    <t>Documento elaborado sobre habilitadores normativos de la TEJ</t>
  </si>
  <si>
    <t>Eólica offshore</t>
  </si>
  <si>
    <t xml:space="preserve">Porcentaje de avance del proceso de asignación de permisos de ocupación temporal para la zona denominada "Caribe Central" </t>
  </si>
  <si>
    <t>Comunidades Energéticas</t>
  </si>
  <si>
    <t xml:space="preserve">
Documento técnico realizado  para el desarrollo proyectos pilotos de comunidades energeticas.</t>
  </si>
  <si>
    <t>Acto administrativo expedido que contenga la implementación de una estrategia para el desarrollo del mercado del Hidrógeno a nivel nacional.</t>
  </si>
  <si>
    <t>Normas elaboradas para el uso seguro de materiales nuclearaes y radiactivos</t>
  </si>
  <si>
    <t>Número de documentos elaborados relacionados con  actividades realizadas ante organismos nacionales e internacionales en materia nuclear.</t>
  </si>
  <si>
    <t>Documentos elaborados en atención a trámites de autorizaciones para empresas usuarias de materiales radiactivos y servicios asociados con la protección radiológica</t>
  </si>
  <si>
    <t>Inspecciones realizadas a empresas usuarias de materiales radiactivos y servicios asociados con la protección radiológica</t>
  </si>
  <si>
    <t>Comunicaciones elaboradas a partir del desarrollo de actividades de seguimiento y/o direccionamiento a la delegación de funciones en el SGC</t>
  </si>
  <si>
    <t>Documentos elaborados para el mejoramiento del acceso a tecnologías o aplicaciones nucleares avanzadas</t>
  </si>
  <si>
    <t>Regalías para la TEJ</t>
  </si>
  <si>
    <t>Número de proyectos del sector Minero Energético aprobados con recursos del Incentivo a la Producción, Exploración y Formalización que aporten a la TEJ.</t>
  </si>
  <si>
    <t>Número de proyectos de otros sectores aprobados con recursos del Incentivo a la Producción Exploración y Formalización que dentro de sus componentes tengan FNCER</t>
  </si>
  <si>
    <t>Número de documentos elaborados y publicados que faciliten la inversión de las regalías en los territorios, en proyectos orientados a la TEJ.​</t>
  </si>
  <si>
    <t>Número de nuevos usuarios de energía eléctrica en proyectos del SGR- Aprobados</t>
  </si>
  <si>
    <t>Número de nuevos usuarios de energía eléctrica con recursos SGR (proyectos terminados)</t>
  </si>
  <si>
    <t>Número de Nuevos usuarios de gas domiciliario en proyectos aprobados con recursos del SGR</t>
  </si>
  <si>
    <t>Número de nuevos usuarios de gas domiciliario en proyectos del SGR terminados</t>
  </si>
  <si>
    <t>Número de socializaciones realizadas de proyectos financiados con recursos del Incentivo a la Producción, Exploración y Formalización acompañadas por el MME.</t>
  </si>
  <si>
    <t>Número de entregas de proyectos financiados con recursos del Incentivo a la Producción, Exploración y Formalización acompañadas por el MME.</t>
  </si>
  <si>
    <t>Número de Documentos consolidados para la presentación del Proyecto de Ley bienal del presupuesto del Sistema General de Regalías para la vigencia 2025-2026.</t>
  </si>
  <si>
    <t>Porcentaje de avance en el proceso de socialización de la Resolución por medio de la cual se establecen los objetivos y fines del incentivo a la exploración, producción y formalización mediante la cual se incorpora el componente de la TEJ expedida.</t>
  </si>
  <si>
    <t>Porcentaje de avance en la elaboración y expedición del Decreto por medio del cual se establecen los lineamientos para la financiación de proyectos de inversión con cargo a los recursos del 5% del mayor recaudo del Sistema General de Regalías expedido.</t>
  </si>
  <si>
    <t>Distritos mineros especiales para la diversificación productiva</t>
  </si>
  <si>
    <t>Número de pequeños mineros, mineros tradicionales y mineros de subsistencia (artesanales) en reconversión productiva y/o laboral capacitados</t>
  </si>
  <si>
    <t>Número de documentos elaborados que evaluen  la implementación de la estrategia con  las acciones tendientes a fortalecer el conocimiento de los mineros de pequeña escala, para mejorar el desempeño de sus operaciones mineras bajo una visión integral con el ambiente y con el territorio.</t>
  </si>
  <si>
    <t>Número de pequeños mineros, mineros tradicionales o mineros de subsistencia (artesanales)  en reconversión productiva y/o laboral vinculados a proyectos productivos formulados.</t>
  </si>
  <si>
    <t>Documento de caracterización elaborado para el fortalecimiento de alternativas productivas y laborales del sector minero</t>
  </si>
  <si>
    <t>Número de documentos elaborados con las estrategias formuladas para pilotos de asociatividad y encadenamiento productivos</t>
  </si>
  <si>
    <t>Documento elaborado con análisis de aspectos socio-economicos de la mineria de Subsistencia - artesanal</t>
  </si>
  <si>
    <t>Número de capacitaciones realizadas dirigidas a los mineros de subsistencia (artesanales) y a las autoridades locales y regionales</t>
  </si>
  <si>
    <t>Documento elaborado con análisis de efectividad de mecanismos de formalización a partir de pilotos en zonas priorizadas por el Ministerio de Minas y Energía</t>
  </si>
  <si>
    <t xml:space="preserve">Número de asociaciones apoyadas en procesos de formalización colectiva desde el componente tecnico- juridico </t>
  </si>
  <si>
    <t>Número de eventos y espacios para impulsar la formalización minera  en el marco del plan único de legación Minera- PULF- programas para la vigencia 2024</t>
  </si>
  <si>
    <t xml:space="preserve">Número de mesas mineras desarrolladas como mecanismos para dialogos previstos para pactos y normas </t>
  </si>
  <si>
    <t>Número de compromisos departamentales establecidos para promover y apoyar la formalización minera, incluyendo la implementación de políticas, programas y recursos específicos.</t>
  </si>
  <si>
    <t>Número de jornadas realizadas  para identificación y levantamiento de insumos de línea base de mineros con vocación de legalidad por departamentos y/o subregiones con incidencia minera, en el marco de las acciones de Plan Unico de Legalización y Formalización Minera -PULF- programadas para la vigencia 2024</t>
  </si>
  <si>
    <t>Número de unidades productivas mineras beneficiarias de asistencia técnica en función de la vocación y tránsito hacia la formalización</t>
  </si>
  <si>
    <t>Número de mineros acompañados a través de capacitacion y  asistencia  técnica en aspectos mineros, ambientales, normativos, empresariales,  jurídicos entre otros</t>
  </si>
  <si>
    <t>Número de mineros acompañados a través de capacitacion y  asistencia  técnica  con las diferentes acciones que hacen parte de la política Nacional de Seguridad Minera</t>
  </si>
  <si>
    <t>Gestión y aumento eficiente de reservas y producción de hidrocarburos</t>
  </si>
  <si>
    <t>Acto administrativo expedido que establezca Reglamentación Técnica para proyectos de recobro mejorado y producción incremental  o reglamentación operaciones de recobro mejorado (EOR) expedido</t>
  </si>
  <si>
    <t>Geotermia</t>
  </si>
  <si>
    <t>Porcentaje de avance en la elaboración de mapas elaborados donde se identifiquen proyectos del sector de hidrocarburos que generen información técnica</t>
  </si>
  <si>
    <t>Informe elaborado sobre geología y regulaciones relacionadas con los recursos del subsuelo</t>
  </si>
  <si>
    <t>Proyecto de Acto administrativo que modifique el Decreto 1318 del 2022 elaborado</t>
  </si>
  <si>
    <t xml:space="preserve">Acto administrativo expedido que autorice o rechace el permiso de coproducción </t>
  </si>
  <si>
    <t xml:space="preserve">Acto administrativo expedido sobre el reglamento técnico aplicable al recibo, almacenamiento y distribución de gas licuado de petróleo, GLP </t>
  </si>
  <si>
    <t xml:space="preserve">Reglamento técnico elaborado para las facilidades e infraestructura a pequeña y gran escala de GNL, onshore y offshore </t>
  </si>
  <si>
    <t xml:space="preserve">Acto administrativo expedido de modificación de la Resolución 72145 de 2014 que reglamenta el transporte de petróleo por oleoducto </t>
  </si>
  <si>
    <t>Acto administrativo expedido de modificación de la Resolución 72146 de 2014 que reglamenta la metodología para la fijación de tarifaria para el transporte de petróleo por oleoductos</t>
  </si>
  <si>
    <t xml:space="preserve">
Número de reportes elaborados con el avance de la ejecución de los proyectos de infraestructura y conexiones de gas combustible, cofinanciados o financiados por el Ministerio de Minas y Energía</t>
  </si>
  <si>
    <t>Número de reportes elaborados con el avance de la ejecución presupuestal del rubro de subsidios  al consumo de gas por red a usuarios de estratos 1 y 2, mediante resolución  otorgados, realizados</t>
  </si>
  <si>
    <t>Porcentaje de ejecución de recursos asignados de Subsidios de GLP en cilindros regionalizado</t>
  </si>
  <si>
    <t>Bioenergía</t>
  </si>
  <si>
    <t>Número de nuevos usuarios que dejaron de usar leña para usar energéticos de  transición gas combustible</t>
  </si>
  <si>
    <t xml:space="preserve">Acto administrativo expedido por el cual se establecen los parámetros para el desarrollo del programa de sustitución de leña, carbón y residuos por energético de transición de gas combustible incluido el biogás en la cocción de alimentos y la entrega de subsidios al consumo a los beneficiarios del programa </t>
  </si>
  <si>
    <t xml:space="preserve">Decreto expedido para habilitar el desarrollo de lo establecido en el articulo 246 del Plan Nacional de Desarrollo "2022-2026 “Colombia Potencial Mundial de la Vida” elaborado </t>
  </si>
  <si>
    <t xml:space="preserve">Porcentaje de avance en la expedición de acto administrativo que modifique los requisitos de los agentes de la cadena, bios y sus mezclas estableciento Estrategias de control y monitoreo  </t>
  </si>
  <si>
    <t xml:space="preserve">Documento elaborado por la cual se generan los lineamientos para garantizar el abastecimiento continuo de combustibles, en atención a las particularidades de cada situación y su ubicación geográfica  </t>
  </si>
  <si>
    <t>Acto administrativo expedido para la actualización del plan de abastecimiento de combustibles de departamentos de la periferia nacional</t>
  </si>
  <si>
    <t xml:space="preserve">Documento metodológico elaborado  para garantizar la certeza en la información de SICOM, que sea información en tiempo real, información disponible por perfil de usuarios y responsabilidades de los agentes que incorporan información que deberán aplicarse al SICOM </t>
  </si>
  <si>
    <t>Reglamento elaborado de acceso y uso de SICOM</t>
  </si>
  <si>
    <t xml:space="preserve">Documento elaborado con la actualización del plan de abastecimiento de combustibles en zonas de frontera </t>
  </si>
  <si>
    <t>Acto administrativo expedido para la implementación de un sistema y/o mecanismo de monitoreo tecnológico al combustible subsidiado expedido.</t>
  </si>
  <si>
    <t>Piloto implimentado sobre el sistema y/o mecanismos de monitoreo tecnológico al combustible subsidiado implementado. Metodología de asignación de volúmenes máximos de combustible en zona de frontera</t>
  </si>
  <si>
    <t>Numero de convenios o contratos  interadministrativos establecidos  con municipios y entidades territoriales que promuevan generación de empleo legal y formal en zonas de frontera y lugares donde se da el hurto de combustibles</t>
  </si>
  <si>
    <t>Reglamento técnico elaborado del Etanol usado en la mezcla con gasolina con el fin de actualizar la calidad requerida e incorporar el indicador de cociente de inventario de emisiones GEI de acuerdos a las disposiciones ambientales</t>
  </si>
  <si>
    <t>Documento elaborado con la propuesta para un documento CONPES que incorpore la hoja de ruta de los biocombustibles de primera generación y segunda generación,  mayor flexibilidad en mezclas junto con su  logísticas de suministro</t>
  </si>
  <si>
    <t>Actualizacón de la resolucion de  reglamento tecnico combustibles de aviación Jet A y Jet A1, expedida</t>
  </si>
  <si>
    <t>Reglamento tecnico de calidad combustibles de aviación SAF expedido</t>
  </si>
  <si>
    <t>Acto administrativo por el  cual se establece la metodología de calculo del ingreso al productor del alcohol carburante elaborado y expedido</t>
  </si>
  <si>
    <t>Acto administrativo por el cual se establece la metodología de cálculo del ingreso al productor de biocombustible para uso en motores diésel elaborado y expedido</t>
  </si>
  <si>
    <t>Acto administrativo por ella cual se establece la metodología de calculo del ingreso al productor de la Gasolina Motor Corriente elaborado y expedido</t>
  </si>
  <si>
    <t xml:space="preserve">Acto administrativo por el  cual se establece la metodología de calculo del ingreso al productor del Disel elaborado y expedido </t>
  </si>
  <si>
    <t>Guía digital implementada para petróleo y otros productos (sistema de información)</t>
  </si>
  <si>
    <t>Propuesta de política pública minera elaborada para ser entregada a la Oficina Asesora Jurídica. (proyectado octubre)</t>
  </si>
  <si>
    <t>Socializaciones acompañadas sobre los avances de la propuesta de la política pública en territorio (proyectado noviembre - diciciembre)</t>
  </si>
  <si>
    <t>Empresa Pública para el Sector Minero</t>
  </si>
  <si>
    <t>Documento elaborado con el diagnóstico sobre alternativas para creación de plataforma empresarial que permita lograr la creación de una empresa para el sector minero</t>
  </si>
  <si>
    <t>Elaboración de análisis de titulares no mineros afectados en la cadena de termoeléctricas</t>
  </si>
  <si>
    <t>Distritos Mineros para la Transición Energética Justa</t>
  </si>
  <si>
    <t>Eventos de socialización realizados con asociaciones mineras del sector carbinifero y entidades departamentales y municipales.</t>
  </si>
  <si>
    <t>Listado de proyectos ¿analizados? con inicitativas de autogeneración eléctrica en áreas mineras.</t>
  </si>
  <si>
    <t>Proyectos de autogeneración eléctrica formulados en las áreas mineras con acompañamiento de la dirección</t>
  </si>
  <si>
    <t xml:space="preserve">Proyectos de  diversificación productiva y/o reindustrialización  de minería en pequeña y gran escala acompañados </t>
  </si>
  <si>
    <t>Documento elaborado con la propuesta de diversificación productiva para planes de desarrollo territoriales</t>
  </si>
  <si>
    <t xml:space="preserve">Documento elaborado con la propuesta para el instrumento de planificación NDC-8 de cambio climático como apoyo a OAAS aplicado a los Distritos Mineros para la Transición Energética Justa </t>
  </si>
  <si>
    <t xml:space="preserve">Documento elaborado con la recopilación de información suministrada por entidades nacionales y territoriales para la propuesta de delimitación de distritos </t>
  </si>
  <si>
    <t xml:space="preserve">Documento elaborado con la  propuesta justificativa para la delimitación de los distritos mineros </t>
  </si>
  <si>
    <t xml:space="preserve">Socializaciones realizadas de la propuesta de delimitación de Distritos Mineros Especiales para la Diversificación Productiva </t>
  </si>
  <si>
    <t>Actos adminsitrativos elaborados para delimitación de distritos mineros en regiones carboniferas</t>
  </si>
  <si>
    <t>Socializaciones realizadas del acto administrativo para la delimitación de los distritos mineros en territorio.</t>
  </si>
  <si>
    <t xml:space="preserve">Información suministrada por entidades nacionales y territoriales para la propuesta de delimitación de distritos </t>
  </si>
  <si>
    <t xml:space="preserve">Elaboración de documento de propuesta justificativa para la delimitación de los distritos mineros </t>
  </si>
  <si>
    <t>Socializaciones realizadas de la propuesta de delimitación de Distritos Mineros Especiales para la Diversificación Productiva.</t>
  </si>
  <si>
    <t>Proyecto de Acto Adminsitrativo elaborado para delimitación de distritos mineros en regiones carboniferas</t>
  </si>
  <si>
    <t>Socialización del acto administrativo para la delimitación de los distritos mineros en territorio.</t>
  </si>
  <si>
    <t xml:space="preserve">Documento elaborado que contenga líneas de acción en el marco de encadenamientos productivos </t>
  </si>
  <si>
    <t>Plan Nacional de Conocimiento Geocientífico</t>
  </si>
  <si>
    <t>Documento actualizado  con los lineamientos de conocimiento para el plan Nacional Geocientífico</t>
  </si>
  <si>
    <t xml:space="preserve">Documento actualizado con los lineamientos de fiscalización minera </t>
  </si>
  <si>
    <t>Proyectos ejecutados  de cadenas productivas de bienes y servicios con alta capacidad de generación de valor agregado y procesos de minería circular, diversificación productiva</t>
  </si>
  <si>
    <t>Energía</t>
  </si>
  <si>
    <t>Socioambiental</t>
  </si>
  <si>
    <t>Hidrocarburos</t>
  </si>
  <si>
    <t>Asuntos Nucleares</t>
  </si>
  <si>
    <t>Minería</t>
  </si>
  <si>
    <t>DIRECCIÓN DE FORMALIZACIÓN MINERA</t>
  </si>
  <si>
    <t>DIRECCIÓN DE HIDROCARBUROS</t>
  </si>
  <si>
    <t>DIRECCIÓN DE MINERÍA EMPRESARIAL</t>
  </si>
  <si>
    <t>GRUPO DE REGALÍAS</t>
  </si>
  <si>
    <t>OFICINA DE ASUNTOS AMBIENTALES Y SOCIALES</t>
  </si>
  <si>
    <t>OFICINA DE ASUNTOS REGULATORIOS Y EMPRESARIALES</t>
  </si>
  <si>
    <t>Etiquetas de fila</t>
  </si>
  <si>
    <t>Total general</t>
  </si>
  <si>
    <t>Promedio de PROGRAMACIÓN % JUNIO</t>
  </si>
  <si>
    <t>Promedio de AVANCE % JUNIO</t>
  </si>
  <si>
    <t>Meta 2024</t>
  </si>
  <si>
    <t>Valor planeado 2do trimestre</t>
  </si>
  <si>
    <t>Valor ejecutado 2do trimestre</t>
  </si>
  <si>
    <t>Prog</t>
  </si>
  <si>
    <t>Eje</t>
  </si>
  <si>
    <t>Validación</t>
  </si>
  <si>
    <t>Cuenta de AVANCE % JUNIO</t>
  </si>
  <si>
    <t>Numero de espacios realizados para la conformación de la instancia de dialogo y seguimiento para la TEJ con las autoridades indígenas del área de afectación directa del proyecto (indicar a qué proyecto se hace referencia)</t>
  </si>
  <si>
    <t>Numero de consultas previas realizadas  para el cumplimiento de acuerdos de los proyectos FNCER y Líneas de Trasmisón.</t>
  </si>
  <si>
    <t>Numero de espacios realizados para la construccion del  documento orientador  para la administracion de los recursos de transferencias segun a lo previsto en el Decreto 1302 de 2022 o la norma que lo sustituya</t>
  </si>
  <si>
    <t>Numero de espacios de dialogo realizados para la construccion social para el movimiento social y popular del SME para la TEJ</t>
  </si>
  <si>
    <t xml:space="preserve">Sistema de informacion diseñado sobre cambio climatico que gestione estrategias y acciones sectoriales en  mitigacion y adaptacion para contribuir a las metas de carbonizacion y resiliencia climatica  </t>
  </si>
  <si>
    <t>Documento elaborado con la investigacion sobre el diseño metodologico de acompañamiento al PIGCCe</t>
  </si>
  <si>
    <t xml:space="preserve">Documento elaborado con estrategia de reducción de riesgo de conflictividad  generadas por cambio climatico </t>
  </si>
  <si>
    <t>Documento elaborado con los lineamientos para impulsar acciones en biodiversad bajo criterios de justicia climatica y social y aplicativo para orientar decisiones en biodiversidad</t>
  </si>
  <si>
    <t>Documento elaborado con la propuesta de indicador de gobernanza ambiental de acuerdo a practicas del sector minero energetico y armonizado con los pilares del acuerdo de Escazú.</t>
  </si>
  <si>
    <t>SEGUIMIENTO INDICADORES PLAN DE ACCIÓN SEGUNDO TRIMESTRE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</si>
</sst>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0"/>
      <name val="Aptos Estrechos"/>
    </font>
    <font>
      <sz val="10"/>
      <color rgb="FF000000"/>
      <name val="Aptos Estrechos"/>
    </font>
    <font>
      <sz val="10"/>
      <color theme="0"/>
      <name val="Aptos Narrow"/>
      <scheme val="minor"/>
    </font>
    <font>
      <sz val="10"/>
      <name val="Aptos Narrow"/>
      <scheme val="minor"/>
    </font>
    <font>
      <sz val="10"/>
      <name val="Aptos Narrow"/>
    </font>
    <font>
      <sz val="10"/>
      <name val="Aptos Narrow"/>
      <family val="2"/>
    </font>
    <font>
      <sz val="8"/>
      <name val="Aptos Narrow"/>
    </font>
    <font>
      <sz val="8"/>
      <name val="Aptos Narrow"/>
      <family val="2"/>
    </font>
    <font>
      <sz val="9"/>
      <name val="Aptos Narrow"/>
      <family val="2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name val="Aptos Estrechos"/>
    </font>
    <font>
      <b/>
      <sz val="16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10" fontId="3" fillId="0" borderId="0" xfId="1" applyNumberFormat="1" applyFont="1" applyAlignment="1">
      <alignment vertical="center" wrapText="1"/>
    </xf>
    <xf numFmtId="10" fontId="3" fillId="0" borderId="0" xfId="0" applyNumberFormat="1" applyFont="1" applyAlignment="1">
      <alignment vertical="center" wrapText="1"/>
    </xf>
    <xf numFmtId="0" fontId="3" fillId="4" borderId="0" xfId="0" applyFont="1" applyFill="1" applyAlignment="1">
      <alignment horizontal="left" vertical="center"/>
    </xf>
    <xf numFmtId="9" fontId="3" fillId="0" borderId="0" xfId="0" applyNumberFormat="1" applyFont="1" applyAlignment="1">
      <alignment horizontal="left" vertical="center"/>
    </xf>
    <xf numFmtId="0" fontId="12" fillId="3" borderId="2" xfId="0" applyFont="1" applyFill="1" applyBorder="1" applyAlignment="1">
      <alignment horizontal="center" vertical="center" wrapText="1"/>
    </xf>
    <xf numFmtId="9" fontId="12" fillId="3" borderId="2" xfId="0" applyNumberFormat="1" applyFont="1" applyFill="1" applyBorder="1" applyAlignment="1">
      <alignment horizontal="center" vertical="center" wrapText="1"/>
    </xf>
    <xf numFmtId="9" fontId="12" fillId="0" borderId="2" xfId="0" applyNumberFormat="1" applyFont="1" applyBorder="1" applyAlignment="1">
      <alignment horizontal="center" vertical="center" wrapText="1"/>
    </xf>
    <xf numFmtId="9" fontId="12" fillId="0" borderId="2" xfId="1" applyFont="1" applyBorder="1" applyAlignment="1">
      <alignment horizontal="center" vertical="center"/>
    </xf>
    <xf numFmtId="9" fontId="12" fillId="6" borderId="2" xfId="1" applyFont="1" applyFill="1" applyBorder="1" applyAlignment="1">
      <alignment horizontal="center" vertical="center"/>
    </xf>
    <xf numFmtId="9" fontId="12" fillId="0" borderId="2" xfId="1" applyFont="1" applyFill="1" applyBorder="1" applyAlignment="1">
      <alignment horizontal="center" vertical="center"/>
    </xf>
    <xf numFmtId="9" fontId="12" fillId="0" borderId="2" xfId="1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/>
    </xf>
    <xf numFmtId="10" fontId="0" fillId="0" borderId="2" xfId="2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0" fillId="4" borderId="2" xfId="0" applyFont="1" applyFill="1" applyBorder="1" applyAlignment="1">
      <alignment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9" fontId="12" fillId="4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9" fontId="12" fillId="5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left" vertical="center"/>
    </xf>
    <xf numFmtId="0" fontId="7" fillId="3" borderId="2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wrapText="1"/>
    </xf>
    <xf numFmtId="0" fontId="9" fillId="3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wrapText="1"/>
    </xf>
    <xf numFmtId="9" fontId="12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3" borderId="2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wrapText="1"/>
    </xf>
    <xf numFmtId="0" fontId="10" fillId="3" borderId="2" xfId="0" applyFont="1" applyFill="1" applyBorder="1"/>
    <xf numFmtId="0" fontId="10" fillId="0" borderId="2" xfId="0" applyFont="1" applyBorder="1" applyAlignment="1">
      <alignment wrapText="1"/>
    </xf>
    <xf numFmtId="0" fontId="10" fillId="0" borderId="2" xfId="0" applyFont="1" applyBorder="1"/>
    <xf numFmtId="9" fontId="12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0" fontId="4" fillId="2" borderId="1" xfId="1" applyNumberFormat="1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Porcentaje" xfId="1" builtinId="5"/>
    <cellStyle name="Porcentaje 2" xfId="2" xr:uid="{5872E7E8-4A54-40F4-81ED-3E5373FF6BCF}"/>
  </cellStyles>
  <dxfs count="21">
    <dxf>
      <font>
        <color rgb="FF9C0006"/>
      </font>
      <fill>
        <patternFill>
          <bgColor rgb="FFFFC7CE"/>
        </patternFill>
      </fill>
    </dxf>
    <dxf>
      <alignment vertical="center"/>
    </dxf>
    <dxf>
      <alignment horizontal="center"/>
    </dxf>
    <dxf>
      <numFmt numFmtId="164" formatCode="0.0%"/>
    </dxf>
    <dxf>
      <alignment vertical="center"/>
    </dxf>
    <dxf>
      <alignment horizontal="center"/>
    </dxf>
    <dxf>
      <numFmt numFmtId="164" formatCode="0.0%"/>
    </dxf>
    <dxf>
      <alignment vertical="center"/>
    </dxf>
    <dxf>
      <alignment horizontal="center"/>
    </dxf>
    <dxf>
      <numFmt numFmtId="164" formatCode="0.0%"/>
    </dxf>
    <dxf>
      <numFmt numFmtId="2" formatCode="0.00"/>
    </dxf>
    <dxf>
      <alignment vertical="center"/>
    </dxf>
    <dxf>
      <alignment horizontal="center"/>
    </dxf>
    <dxf>
      <numFmt numFmtId="164" formatCode="0.0%"/>
    </dxf>
    <dxf>
      <alignment vertical="center"/>
    </dxf>
    <dxf>
      <alignment wrapText="1"/>
    </dxf>
    <dxf>
      <alignment horizontal="center"/>
    </dxf>
    <dxf>
      <numFmt numFmtId="164" formatCode="0.0%"/>
    </dxf>
    <dxf>
      <alignment vertical="center"/>
    </dxf>
    <dxf>
      <alignment horizontal="center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[Seguimiento segundo trimestre 2024.xlsx]Avance por dependencia!TablaDinámica2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Desempeño por dependencia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'Avance por dependencia'!$B$1</c:f>
              <c:strCache>
                <c:ptCount val="1"/>
                <c:pt idx="0">
                  <c:v>Promedio de PROGRAMACIÓN % JUNIO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'Avance por dependencia'!$A$2:$A$24</c:f>
              <c:strCache>
                <c:ptCount val="22"/>
                <c:pt idx="0">
                  <c:v>DIRECCIÓN DE ENERGÍA ELÉCTRICA</c:v>
                </c:pt>
                <c:pt idx="1">
                  <c:v>DIRECCIÓN DE FORMALIZACIÓN MINERA</c:v>
                </c:pt>
                <c:pt idx="2">
                  <c:v>DIRECCIÓN DE HIDROCARBUROS</c:v>
                </c:pt>
                <c:pt idx="3">
                  <c:v>DIRECCIÓN DE MINERÍA EMPRESARIAL</c:v>
                </c:pt>
                <c:pt idx="4">
                  <c:v>GRUPO DE ASUNTOS LEGISLATIVOS</c:v>
                </c:pt>
                <c:pt idx="5">
                  <c:v>GRUPO DE COMUNICACIÓN Y PRENSA</c:v>
                </c:pt>
                <c:pt idx="6">
                  <c:v>GRUPO DE EJECUCIÓN PRESUPUESTAL</c:v>
                </c:pt>
                <c:pt idx="7">
                  <c:v>GRUPO DE GESTIÓN CONTRACTUAL</c:v>
                </c:pt>
                <c:pt idx="8">
                  <c:v>GRUPO DE GESTIÓN FINANCIERA Y CONTABLE</c:v>
                </c:pt>
                <c:pt idx="9">
                  <c:v>GRUPO DE JURISDICCIÓN COACTIVA</c:v>
                </c:pt>
                <c:pt idx="10">
                  <c:v>GRUPO DE REGALÍAS</c:v>
                </c:pt>
                <c:pt idx="11">
                  <c:v>GRUPO DE RELACIONAMIENTO CON EL CIUDADANO Y GESTIÓN DE LA INFORMACIÓN</c:v>
                </c:pt>
                <c:pt idx="12">
                  <c:v>GRUPO DE SERVICIOS ADMINISTRATIVOS</c:v>
                </c:pt>
                <c:pt idx="13">
                  <c:v>GRUPO DE TECNOLOGÍAS DE INFORMACIÓN Y LAS COMUNICACIONES</c:v>
                </c:pt>
                <c:pt idx="14">
                  <c:v>GRUPO DE TESORERÍA</c:v>
                </c:pt>
                <c:pt idx="15">
                  <c:v>OFICINA ASESORA JURÍDICA</c:v>
                </c:pt>
                <c:pt idx="16">
                  <c:v>OFICINA DE ASUNTOS AMBIENTALES Y SOCIALES</c:v>
                </c:pt>
                <c:pt idx="17">
                  <c:v>OFICINA DE ASUNTOS REGULATORIOS Y EMPRESARIALES</c:v>
                </c:pt>
                <c:pt idx="18">
                  <c:v>OFICINA DE CONTROL DISCIPLINARIO INTERNO</c:v>
                </c:pt>
                <c:pt idx="19">
                  <c:v>OFICINA DE CONTROL INTERNO</c:v>
                </c:pt>
                <c:pt idx="20">
                  <c:v>OFICINA DE PLANEACIÓN Y GESTIÓN INTERNACIONAL</c:v>
                </c:pt>
                <c:pt idx="21">
                  <c:v>SUBDIRECCIÓN DE TALENTO HUMANO</c:v>
                </c:pt>
              </c:strCache>
            </c:strRef>
          </c:cat>
          <c:val>
            <c:numRef>
              <c:f>'Avance por dependencia'!$B$2:$B$24</c:f>
              <c:numCache>
                <c:formatCode>0.0%</c:formatCode>
                <c:ptCount val="22"/>
                <c:pt idx="0">
                  <c:v>0.27166666666666672</c:v>
                </c:pt>
                <c:pt idx="1">
                  <c:v>0.23325000000000001</c:v>
                </c:pt>
                <c:pt idx="2">
                  <c:v>0.15939393939393942</c:v>
                </c:pt>
                <c:pt idx="3">
                  <c:v>7.6666666666666689E-2</c:v>
                </c:pt>
                <c:pt idx="4">
                  <c:v>0.5</c:v>
                </c:pt>
                <c:pt idx="5">
                  <c:v>0.5</c:v>
                </c:pt>
                <c:pt idx="6">
                  <c:v>0</c:v>
                </c:pt>
                <c:pt idx="7">
                  <c:v>0.66666666666666663</c:v>
                </c:pt>
                <c:pt idx="8">
                  <c:v>0.5</c:v>
                </c:pt>
                <c:pt idx="9">
                  <c:v>0.46666666666666667</c:v>
                </c:pt>
                <c:pt idx="10">
                  <c:v>0.30249999999999999</c:v>
                </c:pt>
                <c:pt idx="11">
                  <c:v>0.18153409090909089</c:v>
                </c:pt>
                <c:pt idx="12">
                  <c:v>0.66666666666666663</c:v>
                </c:pt>
                <c:pt idx="13">
                  <c:v>0.47857142857142859</c:v>
                </c:pt>
                <c:pt idx="14">
                  <c:v>0.3</c:v>
                </c:pt>
                <c:pt idx="15">
                  <c:v>0.31818181818181818</c:v>
                </c:pt>
                <c:pt idx="16">
                  <c:v>0.22999999999999995</c:v>
                </c:pt>
                <c:pt idx="17">
                  <c:v>0.35714285714285715</c:v>
                </c:pt>
                <c:pt idx="18">
                  <c:v>0.45113636363636361</c:v>
                </c:pt>
                <c:pt idx="19">
                  <c:v>0.39192546583850929</c:v>
                </c:pt>
                <c:pt idx="20">
                  <c:v>0.44430555555555556</c:v>
                </c:pt>
                <c:pt idx="21">
                  <c:v>0.52380952380952395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C-4D04-803E-70FBF7B15086}"/>
            </c:ext>
          </c:extLst>
        </c:ser>
        <c:ser>
          <c:idx val="1"/>
          <c:order val="1"/>
          <c:tx>
            <c:strRef>
              <c:f>'Avance por dependencia'!$C$1</c:f>
              <c:strCache>
                <c:ptCount val="1"/>
                <c:pt idx="0">
                  <c:v>Promedio de AVANCE % JUNIO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'Avance por dependencia'!$A$2:$A$24</c:f>
              <c:strCache>
                <c:ptCount val="22"/>
                <c:pt idx="0">
                  <c:v>DIRECCIÓN DE ENERGÍA ELÉCTRICA</c:v>
                </c:pt>
                <c:pt idx="1">
                  <c:v>DIRECCIÓN DE FORMALIZACIÓN MINERA</c:v>
                </c:pt>
                <c:pt idx="2">
                  <c:v>DIRECCIÓN DE HIDROCARBUROS</c:v>
                </c:pt>
                <c:pt idx="3">
                  <c:v>DIRECCIÓN DE MINERÍA EMPRESARIAL</c:v>
                </c:pt>
                <c:pt idx="4">
                  <c:v>GRUPO DE ASUNTOS LEGISLATIVOS</c:v>
                </c:pt>
                <c:pt idx="5">
                  <c:v>GRUPO DE COMUNICACIÓN Y PRENSA</c:v>
                </c:pt>
                <c:pt idx="6">
                  <c:v>GRUPO DE EJECUCIÓN PRESUPUESTAL</c:v>
                </c:pt>
                <c:pt idx="7">
                  <c:v>GRUPO DE GESTIÓN CONTRACTUAL</c:v>
                </c:pt>
                <c:pt idx="8">
                  <c:v>GRUPO DE GESTIÓN FINANCIERA Y CONTABLE</c:v>
                </c:pt>
                <c:pt idx="9">
                  <c:v>GRUPO DE JURISDICCIÓN COACTIVA</c:v>
                </c:pt>
                <c:pt idx="10">
                  <c:v>GRUPO DE REGALÍAS</c:v>
                </c:pt>
                <c:pt idx="11">
                  <c:v>GRUPO DE RELACIONAMIENTO CON EL CIUDADANO Y GESTIÓN DE LA INFORMACIÓN</c:v>
                </c:pt>
                <c:pt idx="12">
                  <c:v>GRUPO DE SERVICIOS ADMINISTRATIVOS</c:v>
                </c:pt>
                <c:pt idx="13">
                  <c:v>GRUPO DE TECNOLOGÍAS DE INFORMACIÓN Y LAS COMUNICACIONES</c:v>
                </c:pt>
                <c:pt idx="14">
                  <c:v>GRUPO DE TESORERÍA</c:v>
                </c:pt>
                <c:pt idx="15">
                  <c:v>OFICINA ASESORA JURÍDICA</c:v>
                </c:pt>
                <c:pt idx="16">
                  <c:v>OFICINA DE ASUNTOS AMBIENTALES Y SOCIALES</c:v>
                </c:pt>
                <c:pt idx="17">
                  <c:v>OFICINA DE ASUNTOS REGULATORIOS Y EMPRESARIALES</c:v>
                </c:pt>
                <c:pt idx="18">
                  <c:v>OFICINA DE CONTROL DISCIPLINARIO INTERNO</c:v>
                </c:pt>
                <c:pt idx="19">
                  <c:v>OFICINA DE CONTROL INTERNO</c:v>
                </c:pt>
                <c:pt idx="20">
                  <c:v>OFICINA DE PLANEACIÓN Y GESTIÓN INTERNACIONAL</c:v>
                </c:pt>
                <c:pt idx="21">
                  <c:v>SUBDIRECCIÓN DE TALENTO HUMANO</c:v>
                </c:pt>
              </c:strCache>
            </c:strRef>
          </c:cat>
          <c:val>
            <c:numRef>
              <c:f>'Avance por dependencia'!$C$2:$C$24</c:f>
              <c:numCache>
                <c:formatCode>0.0%</c:formatCode>
                <c:ptCount val="22"/>
                <c:pt idx="0">
                  <c:v>0.4917696201635457</c:v>
                </c:pt>
                <c:pt idx="1">
                  <c:v>0.21551875000000001</c:v>
                </c:pt>
                <c:pt idx="2">
                  <c:v>0.1424242424242424</c:v>
                </c:pt>
                <c:pt idx="3">
                  <c:v>5.1250000000000011E-2</c:v>
                </c:pt>
                <c:pt idx="4">
                  <c:v>0.5</c:v>
                </c:pt>
                <c:pt idx="5">
                  <c:v>0.57642372194264069</c:v>
                </c:pt>
                <c:pt idx="6">
                  <c:v>0.8</c:v>
                </c:pt>
                <c:pt idx="7">
                  <c:v>0.66666666666666663</c:v>
                </c:pt>
                <c:pt idx="8">
                  <c:v>0.5</c:v>
                </c:pt>
                <c:pt idx="9">
                  <c:v>0.66666666666666663</c:v>
                </c:pt>
                <c:pt idx="10">
                  <c:v>0.27</c:v>
                </c:pt>
                <c:pt idx="11">
                  <c:v>0.32551136363636363</c:v>
                </c:pt>
                <c:pt idx="12">
                  <c:v>0.77777777777777779</c:v>
                </c:pt>
                <c:pt idx="13">
                  <c:v>0.68571428571428572</c:v>
                </c:pt>
                <c:pt idx="14">
                  <c:v>0.3</c:v>
                </c:pt>
                <c:pt idx="15">
                  <c:v>0.3856598043062201</c:v>
                </c:pt>
                <c:pt idx="16">
                  <c:v>0.35076923076923072</c:v>
                </c:pt>
                <c:pt idx="17">
                  <c:v>0.435</c:v>
                </c:pt>
                <c:pt idx="18">
                  <c:v>0.57613636363636367</c:v>
                </c:pt>
                <c:pt idx="19">
                  <c:v>0.42049689440993782</c:v>
                </c:pt>
                <c:pt idx="20">
                  <c:v>0.52440277777777777</c:v>
                </c:pt>
                <c:pt idx="21">
                  <c:v>0.52380952380952395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5C-4D04-803E-70FBF7B150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51481007"/>
        <c:axId val="551478607"/>
      </c:barChart>
      <c:catAx>
        <c:axId val="5514810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1478607"/>
        <c:crosses val="autoZero"/>
        <c:auto val="1"/>
        <c:lblAlgn val="ctr"/>
        <c:lblOffset val="100"/>
        <c:noMultiLvlLbl val="0"/>
      </c:catAx>
      <c:valAx>
        <c:axId val="551478607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148100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'Avance por dependencia'!$B$27</c:f>
              <c:strCache>
                <c:ptCount val="1"/>
                <c:pt idx="0">
                  <c:v>Valor planeado 2do trimestre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'Avance por dependencia'!$C$27</c:f>
              <c:numCache>
                <c:formatCode>0.00%</c:formatCode>
                <c:ptCount val="1"/>
                <c:pt idx="0">
                  <c:v>0.36454928983510998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6-4401-830A-8F5D79D0B434}"/>
            </c:ext>
          </c:extLst>
        </c:ser>
        <c:ser>
          <c:idx val="1"/>
          <c:order val="1"/>
          <c:tx>
            <c:strRef>
              <c:f>'Avance por dependencia'!$B$28</c:f>
              <c:strCache>
                <c:ptCount val="1"/>
                <c:pt idx="0">
                  <c:v>Valor ejecutado 2do trimestre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'Avance por dependencia'!$C$28</c:f>
              <c:numCache>
                <c:formatCode>0.00%</c:formatCode>
                <c:ptCount val="1"/>
                <c:pt idx="0">
                  <c:v>9.8450605151310211E-2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6-4401-830A-8F5D79D0B434}"/>
            </c:ext>
          </c:extLst>
        </c:ser>
        <c:ser>
          <c:idx val="2"/>
          <c:order val="2"/>
          <c:tx>
            <c:strRef>
              <c:f>'Avance por dependencia'!$B$29</c:f>
              <c:strCache>
                <c:ptCount val="1"/>
                <c:pt idx="0">
                  <c:v>Meta 2024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'Avance por dependencia'!$C$29</c:f>
              <c:numCache>
                <c:formatCode>0.00%</c:formatCode>
                <c:ptCount val="1"/>
                <c:pt idx="0">
                  <c:v>0.53700010501357975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16-4401-830A-8F5D79D0B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1494687"/>
        <c:axId val="1061495647"/>
      </c:barChart>
      <c:catAx>
        <c:axId val="106149468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61495647"/>
        <c:crosses val="autoZero"/>
        <c:auto val="1"/>
        <c:lblAlgn val="ctr"/>
        <c:lblOffset val="100"/>
        <c:noMultiLvlLbl val="0"/>
      </c:catAx>
      <c:valAx>
        <c:axId val="10614956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61494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[Seguimiento segundo trimestre 2024.xlsx]Objetivos del SIG!TablaDinámica3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Desempeño por objetivos del SIG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'Objetivos del SIG'!$B$1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'Objetivos del SIG'!$A$2:$A$11</c:f>
              <c:strCache>
                <c:ptCount val="9"/>
                <c:pt idx="0">
                  <c:v>Incorporar nuevas tecnologías a la gestión del Ministerio, en función de minimizar los impactos ambientales y mejorar el ciclo de vida de los insumos utilizados.</c:v>
                </c:pt>
                <c:pt idx="1">
                  <c:v>Aplicar buenas prácticas ambientales en las actividades desarrolladas por el Ministerio</c:v>
                </c:pt>
                <c:pt idx="2">
                  <c:v>Asegurar el cumplimiento de los requisitos legales vigentes y demás compromisos que el Ministerio suscriba relacionados con la calidad, la seguridad y la salud en el trabajo, el medio ambiente y el Modelo Integrado de Planeación y Gestión.</c:v>
                </c:pt>
                <c:pt idx="3">
                  <c:v>Fortalecer la gestión del conocimiento, la información y la innovación de acuerdo con las necesidades de la entidad y a las expectativas de los trabajadores, convirtiéndolo en parte de la cultura institucional.</c:v>
                </c:pt>
                <c:pt idx="4">
                  <c:v>Facilitar el mejoramiento institucional al establecer indicadores y realizar auditorías que permitan evaluar el desempeño y eficacia del sistema integrado de gestión</c:v>
                </c:pt>
                <c:pt idx="5">
                  <c:v>Implementar y cumplir los planes, proyectos o programas orientados al uso racional y eficiente de los recursos conforme a sus aspectos e impactos ambientales</c:v>
                </c:pt>
                <c:pt idx="6">
                  <c:v>Aumentar el nivel de satisfacer de los grupos de valor del Ministerio, frente a los productos y servicios generados</c:v>
                </c:pt>
                <c:pt idx="7">
                  <c:v>Identificar, valorar, controlar y dar tratamiento a los riesgos que puedan afectar la consecución de los objetivos estratégicos de la Entidad y su misionalidad</c:v>
                </c:pt>
                <c:pt idx="8">
                  <c:v>Desarrollar una estrategia de identificación, implementación e integración de los sistemas de gestión que existen actualmente en el Ministerio.</c:v>
                </c:pt>
              </c:strCache>
            </c:strRef>
          </c:cat>
          <c:val>
            <c:numRef>
              <c:f>'Objetivos del SIG'!$B$2:$B$11</c:f>
              <c:numCache>
                <c:formatCode>0.0%</c:formatCode>
                <c:ptCount val="9"/>
                <c:pt idx="0">
                  <c:v>0.68571428571428572</c:v>
                </c:pt>
                <c:pt idx="1">
                  <c:v>0.50545454545454538</c:v>
                </c:pt>
                <c:pt idx="2">
                  <c:v>0.48597941176470594</c:v>
                </c:pt>
                <c:pt idx="3">
                  <c:v>0.4650845171489052</c:v>
                </c:pt>
                <c:pt idx="4">
                  <c:v>0.41607378129117262</c:v>
                </c:pt>
                <c:pt idx="5">
                  <c:v>0.40565476190476185</c:v>
                </c:pt>
                <c:pt idx="6">
                  <c:v>0.35934493881377161</c:v>
                </c:pt>
                <c:pt idx="7">
                  <c:v>0.22484848484848483</c:v>
                </c:pt>
                <c:pt idx="8">
                  <c:v>0.11161904761904763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9-4942-BF69-ACDD81C80F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52564223"/>
        <c:axId val="1252561823"/>
      </c:barChart>
      <c:catAx>
        <c:axId val="12525642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52561823"/>
        <c:crosses val="autoZero"/>
        <c:auto val="1"/>
        <c:lblAlgn val="ctr"/>
        <c:lblOffset val="100"/>
        <c:noMultiLvlLbl val="0"/>
      </c:catAx>
      <c:valAx>
        <c:axId val="1252561823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5256422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[Seguimiento segundo trimestre 2024.xlsx]Tipo de indicador!TablaDinámica4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Desempeño por tipo de indicador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'Tipo de indicador'!$B$1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'Tipo de indicador'!$A$2:$A$9</c:f>
              <c:strCache>
                <c:ptCount val="7"/>
                <c:pt idx="0">
                  <c:v>Calidad</c:v>
                </c:pt>
                <c:pt idx="1">
                  <c:v>Efectividad</c:v>
                </c:pt>
                <c:pt idx="2">
                  <c:v>Eficacia</c:v>
                </c:pt>
                <c:pt idx="3">
                  <c:v>Gestión</c:v>
                </c:pt>
                <c:pt idx="4">
                  <c:v>Proceso</c:v>
                </c:pt>
                <c:pt idx="5">
                  <c:v>Producto</c:v>
                </c:pt>
                <c:pt idx="6">
                  <c:v>Resultado</c:v>
                </c:pt>
              </c:strCache>
            </c:strRef>
          </c:cat>
          <c:val>
            <c:numRef>
              <c:f>'Tipo de indicador'!$B$2:$B$9</c:f>
              <c:numCache>
                <c:formatCode>0.0%</c:formatCode>
                <c:ptCount val="7"/>
                <c:pt idx="0">
                  <c:v>0.43484848484848482</c:v>
                </c:pt>
                <c:pt idx="1">
                  <c:v>0.75</c:v>
                </c:pt>
                <c:pt idx="2">
                  <c:v>0.45513377926421406</c:v>
                </c:pt>
                <c:pt idx="3">
                  <c:v>0.23045454545454536</c:v>
                </c:pt>
                <c:pt idx="4">
                  <c:v>0.8</c:v>
                </c:pt>
                <c:pt idx="5">
                  <c:v>0.27108900634249478</c:v>
                </c:pt>
                <c:pt idx="6">
                  <c:v>0.55601343886970278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17-4AC4-AAEF-3938DCBCD6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201996879"/>
        <c:axId val="1201992559"/>
      </c:barChart>
      <c:catAx>
        <c:axId val="12019968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1992559"/>
        <c:crosses val="autoZero"/>
        <c:auto val="1"/>
        <c:lblAlgn val="ctr"/>
        <c:lblOffset val="100"/>
        <c:noMultiLvlLbl val="0"/>
      </c:catAx>
      <c:valAx>
        <c:axId val="1201992559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1996879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[Seguimiento segundo trimestre 2024.xlsx]Por proceso!TablaDinámica6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Desempeño por proceso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'Por proceso'!$B$1</c:f>
              <c:strCache>
                <c:ptCount val="1"/>
                <c:pt idx="0">
                  <c:v>Promedio de PROGRAMACIÓN % JUNIO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'Por proceso'!$A$2:$A$21</c:f>
              <c:strCache>
                <c:ptCount val="19"/>
                <c:pt idx="0">
                  <c:v>Control disciplinario</c:v>
                </c:pt>
                <c:pt idx="1">
                  <c:v>Evaluación independiente</c:v>
                </c:pt>
                <c:pt idx="2">
                  <c:v>Gestión contractual</c:v>
                </c:pt>
                <c:pt idx="3">
                  <c:v>Gestión de comunicaciones</c:v>
                </c:pt>
                <c:pt idx="4">
                  <c:v>Gestión de conocimiento, la información y la innovación</c:v>
                </c:pt>
                <c:pt idx="5">
                  <c:v>Gestión de recursos físicos</c:v>
                </c:pt>
                <c:pt idx="6">
                  <c:v>Gestión del relacionamiento con grupos de valor</c:v>
                </c:pt>
                <c:pt idx="7">
                  <c:v>Gestión Documental</c:v>
                </c:pt>
                <c:pt idx="8">
                  <c:v>Gestión Financiera</c:v>
                </c:pt>
                <c:pt idx="9">
                  <c:v>Gestión jurídica</c:v>
                </c:pt>
                <c:pt idx="10">
                  <c:v>Gestión talento humano</c:v>
                </c:pt>
                <c:pt idx="11">
                  <c:v>Gestión tecnológica</c:v>
                </c:pt>
                <c:pt idx="12">
                  <c:v>Asuntos Nucleares</c:v>
                </c:pt>
                <c:pt idx="13">
                  <c:v>Energía</c:v>
                </c:pt>
                <c:pt idx="14">
                  <c:v>Hidrocarburos</c:v>
                </c:pt>
                <c:pt idx="15">
                  <c:v>Minería</c:v>
                </c:pt>
                <c:pt idx="16">
                  <c:v>Socioambiental</c:v>
                </c:pt>
                <c:pt idx="17">
                  <c:v>Mejoramiento</c:v>
                </c:pt>
                <c:pt idx="18">
                  <c:v>Direccionamiento estratégico</c:v>
                </c:pt>
              </c:strCache>
            </c:strRef>
          </c:cat>
          <c:val>
            <c:numRef>
              <c:f>'Por proceso'!$B$2:$B$21</c:f>
              <c:numCache>
                <c:formatCode>0.0%</c:formatCode>
                <c:ptCount val="19"/>
                <c:pt idx="0">
                  <c:v>0.45113636363636361</c:v>
                </c:pt>
                <c:pt idx="1">
                  <c:v>0.39192546583850929</c:v>
                </c:pt>
                <c:pt idx="2">
                  <c:v>0.66666666666666663</c:v>
                </c:pt>
                <c:pt idx="3">
                  <c:v>0.5</c:v>
                </c:pt>
                <c:pt idx="4">
                  <c:v>0</c:v>
                </c:pt>
                <c:pt idx="5">
                  <c:v>0.66666666666666663</c:v>
                </c:pt>
                <c:pt idx="6">
                  <c:v>0.25357142857142856</c:v>
                </c:pt>
                <c:pt idx="7">
                  <c:v>0.1709090909090909</c:v>
                </c:pt>
                <c:pt idx="8">
                  <c:v>0.22999999999999998</c:v>
                </c:pt>
                <c:pt idx="9">
                  <c:v>0.34102564102564104</c:v>
                </c:pt>
                <c:pt idx="10">
                  <c:v>0.52380952380952395</c:v>
                </c:pt>
                <c:pt idx="11">
                  <c:v>0.47857142857142859</c:v>
                </c:pt>
                <c:pt idx="12">
                  <c:v>0.38333333333333336</c:v>
                </c:pt>
                <c:pt idx="13">
                  <c:v>0.3</c:v>
                </c:pt>
                <c:pt idx="14">
                  <c:v>0.188</c:v>
                </c:pt>
                <c:pt idx="15">
                  <c:v>0.13929999999999992</c:v>
                </c:pt>
                <c:pt idx="16">
                  <c:v>0.22999999999999995</c:v>
                </c:pt>
                <c:pt idx="17">
                  <c:v>0.14777777777777779</c:v>
                </c:pt>
                <c:pt idx="18">
                  <c:v>0.66666666666666674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34-445E-9410-C15D69B2D65F}"/>
            </c:ext>
          </c:extLst>
        </c:ser>
        <c:ser>
          <c:idx val="1"/>
          <c:order val="1"/>
          <c:tx>
            <c:strRef>
              <c:f>'Por proceso'!$C$1</c:f>
              <c:strCache>
                <c:ptCount val="1"/>
                <c:pt idx="0">
                  <c:v>Promedio de AVANCE % JUNIO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'Por proceso'!$A$2:$A$21</c:f>
              <c:strCache>
                <c:ptCount val="19"/>
                <c:pt idx="0">
                  <c:v>Control disciplinario</c:v>
                </c:pt>
                <c:pt idx="1">
                  <c:v>Evaluación independiente</c:v>
                </c:pt>
                <c:pt idx="2">
                  <c:v>Gestión contractual</c:v>
                </c:pt>
                <c:pt idx="3">
                  <c:v>Gestión de comunicaciones</c:v>
                </c:pt>
                <c:pt idx="4">
                  <c:v>Gestión de conocimiento, la información y la innovación</c:v>
                </c:pt>
                <c:pt idx="5">
                  <c:v>Gestión de recursos físicos</c:v>
                </c:pt>
                <c:pt idx="6">
                  <c:v>Gestión del relacionamiento con grupos de valor</c:v>
                </c:pt>
                <c:pt idx="7">
                  <c:v>Gestión Documental</c:v>
                </c:pt>
                <c:pt idx="8">
                  <c:v>Gestión Financiera</c:v>
                </c:pt>
                <c:pt idx="9">
                  <c:v>Gestión jurídica</c:v>
                </c:pt>
                <c:pt idx="10">
                  <c:v>Gestión talento humano</c:v>
                </c:pt>
                <c:pt idx="11">
                  <c:v>Gestión tecnológica</c:v>
                </c:pt>
                <c:pt idx="12">
                  <c:v>Asuntos Nucleares</c:v>
                </c:pt>
                <c:pt idx="13">
                  <c:v>Energía</c:v>
                </c:pt>
                <c:pt idx="14">
                  <c:v>Hidrocarburos</c:v>
                </c:pt>
                <c:pt idx="15">
                  <c:v>Minería</c:v>
                </c:pt>
                <c:pt idx="16">
                  <c:v>Socioambiental</c:v>
                </c:pt>
                <c:pt idx="17">
                  <c:v>Mejoramiento</c:v>
                </c:pt>
                <c:pt idx="18">
                  <c:v>Direccionamiento estratégico</c:v>
                </c:pt>
              </c:strCache>
            </c:strRef>
          </c:cat>
          <c:val>
            <c:numRef>
              <c:f>'Por proceso'!$C$2:$C$21</c:f>
              <c:numCache>
                <c:formatCode>0.0%</c:formatCode>
                <c:ptCount val="19"/>
                <c:pt idx="0">
                  <c:v>0.57613636363636367</c:v>
                </c:pt>
                <c:pt idx="1">
                  <c:v>0.42049689440993782</c:v>
                </c:pt>
                <c:pt idx="2">
                  <c:v>0.66666666666666663</c:v>
                </c:pt>
                <c:pt idx="3">
                  <c:v>0.57642372194264069</c:v>
                </c:pt>
                <c:pt idx="4">
                  <c:v>0.4</c:v>
                </c:pt>
                <c:pt idx="5">
                  <c:v>0.77777777777777779</c:v>
                </c:pt>
                <c:pt idx="6">
                  <c:v>0.37428571428571428</c:v>
                </c:pt>
                <c:pt idx="7">
                  <c:v>0.29363636363636364</c:v>
                </c:pt>
                <c:pt idx="8">
                  <c:v>0.63</c:v>
                </c:pt>
                <c:pt idx="9">
                  <c:v>0.42889162928475033</c:v>
                </c:pt>
                <c:pt idx="10">
                  <c:v>0.52380952380952395</c:v>
                </c:pt>
                <c:pt idx="11">
                  <c:v>0.68571428571428572</c:v>
                </c:pt>
                <c:pt idx="12">
                  <c:v>0.49833333333333329</c:v>
                </c:pt>
                <c:pt idx="13">
                  <c:v>0.39582198531480384</c:v>
                </c:pt>
                <c:pt idx="14">
                  <c:v>0.16175</c:v>
                </c:pt>
                <c:pt idx="15">
                  <c:v>0.11695749999999996</c:v>
                </c:pt>
                <c:pt idx="16">
                  <c:v>0.35076923076923072</c:v>
                </c:pt>
                <c:pt idx="17">
                  <c:v>0.21044444444444446</c:v>
                </c:pt>
                <c:pt idx="18">
                  <c:v>0.73511904761904767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34-445E-9410-C15D69B2D6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938351295"/>
        <c:axId val="938358495"/>
      </c:barChart>
      <c:catAx>
        <c:axId val="9383512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8358495"/>
        <c:crosses val="autoZero"/>
        <c:auto val="1"/>
        <c:lblAlgn val="ctr"/>
        <c:lblOffset val="100"/>
        <c:noMultiLvlLbl val="0"/>
      </c:catAx>
      <c:valAx>
        <c:axId val="93835849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835129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[Seguimiento segundo trimestre 2024.xlsx]Por tipo de proceso!TablaDinámica7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Desempeño por tipo de proceso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'Por tipo de proceso'!$B$1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'Por tipo de proceso'!$A$2:$A$6</c:f>
              <c:strCache>
                <c:ptCount val="4"/>
                <c:pt idx="0">
                  <c:v>Evaluación y Control</c:v>
                </c:pt>
                <c:pt idx="1">
                  <c:v>Transversal</c:v>
                </c:pt>
                <c:pt idx="2">
                  <c:v>Misional</c:v>
                </c:pt>
                <c:pt idx="3">
                  <c:v>Estratégico</c:v>
                </c:pt>
              </c:strCache>
            </c:strRef>
          </c:cat>
          <c:val>
            <c:numRef>
              <c:f>'Por tipo de proceso'!$B$2:$B$6</c:f>
              <c:numCache>
                <c:formatCode>0.0%</c:formatCode>
                <c:ptCount val="4"/>
                <c:pt idx="0">
                  <c:v>0.47709306503772914</c:v>
                </c:pt>
                <c:pt idx="1">
                  <c:v>0.54092193685156353</c:v>
                </c:pt>
                <c:pt idx="2">
                  <c:v>0.23495357038917022</c:v>
                </c:pt>
                <c:pt idx="3">
                  <c:v>0.52440277777777777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A1-40FD-9730-7B0B5F0AA3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005944544"/>
        <c:axId val="1005949344"/>
      </c:barChart>
      <c:catAx>
        <c:axId val="100594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05949344"/>
        <c:crosses val="autoZero"/>
        <c:auto val="1"/>
        <c:lblAlgn val="ctr"/>
        <c:lblOffset val="100"/>
        <c:noMultiLvlLbl val="0"/>
      </c:catAx>
      <c:valAx>
        <c:axId val="100594934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05944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761999</xdr:colOff>
      <xdr:row>0</xdr:row>
      <xdr:rowOff>28575</xdr:rowOff>
    </xdr:from>
    <xdr:to>
      <xdr:col>17</xdr:col>
      <xdr:colOff>657224</xdr:colOff>
      <xdr:row>32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0463F44-8383-B705-1D75-2EFC6F9A1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119062</xdr:colOff>
      <xdr:row>25</xdr:row>
      <xdr:rowOff>14287</xdr:rowOff>
    </xdr:from>
    <xdr:to>
      <xdr:col>0</xdr:col>
      <xdr:colOff>4691062</xdr:colOff>
      <xdr:row>39</xdr:row>
      <xdr:rowOff>90487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BFF30D6-7FA7-9FCB-E1DF-74EDEDD29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4760</xdr:colOff>
      <xdr:row>0</xdr:row>
      <xdr:rowOff>4762</xdr:rowOff>
    </xdr:from>
    <xdr:to>
      <xdr:col>13</xdr:col>
      <xdr:colOff>466725</xdr:colOff>
      <xdr:row>22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D211205-8F35-1985-ACC5-DB4926039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0</xdr:row>
      <xdr:rowOff>47625</xdr:rowOff>
    </xdr:from>
    <xdr:to>
      <xdr:col>8</xdr:col>
      <xdr:colOff>742949</xdr:colOff>
      <xdr:row>18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5E15374-9530-72B1-F325-EF0FAF9ED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0</xdr:row>
      <xdr:rowOff>190499</xdr:rowOff>
    </xdr:from>
    <xdr:to>
      <xdr:col>13</xdr:col>
      <xdr:colOff>752474</xdr:colOff>
      <xdr:row>26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FC6B047-0908-4011-0D93-5F231A8C6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9525</xdr:rowOff>
    </xdr:from>
    <xdr:to>
      <xdr:col>9</xdr:col>
      <xdr:colOff>9525</xdr:colOff>
      <xdr:row>15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AB2A2D-C6A6-D245-7097-92902D6F0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varo Peña" refreshedDate="45512.72142858796" createdVersion="8" refreshedVersion="8" minRefreshableVersion="3" recordCount="247" xr:uid="{0A925B55-D737-4DB5-8440-60B5CF391798}">
  <cacheSource type="worksheet">
    <worksheetSource ref="A4:L251" sheet="Datos"/>
  </cacheSource>
  <cacheFields count="12">
    <cacheField name="DEPENDENCIA" numFmtId="0">
      <sharedItems count="22">
        <s v="GRUPO DE ASUNTOS LEGISLATIVOS"/>
        <s v="GRUPO DE COMUNICACIÓN Y PRENSA"/>
        <s v="GRUPO DE EJECUCIÓN PRESUPUESTAL"/>
        <s v="GRUPO DE GESTIÓN CONTRACTUAL"/>
        <s v="GRUPO DE GESTIÓN FINANCIERA Y CONTABLE"/>
        <s v="GRUPO DE JURISDICCIÓN COACTIVA"/>
        <s v="GRUPO DE RELACIONAMIENTO CON EL CIUDADANO Y GESTIÓN DE LA INFORMACIÓN"/>
        <s v="GRUPO DE SERVICIOS ADMINISTRATIVOS"/>
        <s v="GRUPO DE TECNOLOGÍAS DE INFORMACIÓN Y LAS COMUNICACIONES"/>
        <s v="GRUPO DE TESORERÍA"/>
        <s v="OFICINA ASESORA JURÍDICA"/>
        <s v="OFICINA DE CONTROL DISCIPLINARIO INTERNO"/>
        <s v="OFICINA DE CONTROL INTERNO"/>
        <s v="OFICINA DE PLANEACIÓN Y GESTIÓN INTERNACIONAL"/>
        <s v="SUBDIRECCIÓN DE TALENTO HUMANO"/>
        <s v="DIRECCIÓN DE ENERGÍA ELÉCTRICA"/>
        <s v="OFICINA DE ASUNTOS AMBIENTALES Y SOCIALES"/>
        <s v="OFICINA DE ASUNTOS REGULATORIOS Y EMPRESARIALES"/>
        <s v="GRUPO DE REGALÍAS"/>
        <s v="DIRECCIÓN DE FORMALIZACIÓN MINERA"/>
        <s v="DIRECCIÓN DE HIDROCARBUROS"/>
        <s v="DIRECCIÓN DE MINERÍA EMPRESARIAL"/>
      </sharedItems>
    </cacheField>
    <cacheField name="PRIORIDAD" numFmtId="0">
      <sharedItems/>
    </cacheField>
    <cacheField name="PROCESO" numFmtId="0">
      <sharedItems count="19">
        <s v="Gestión del relacionamiento con grupos de valor"/>
        <s v="Gestión de comunicaciones"/>
        <s v="Gestión Financiera"/>
        <s v="Gestión contractual"/>
        <s v="Gestión jurídica"/>
        <s v="Gestión Documental"/>
        <s v="Gestión de recursos físicos"/>
        <s v="Gestión tecnológica"/>
        <s v="Control disciplinario"/>
        <s v="Evaluación independiente"/>
        <s v="Direccionamiento estratégico"/>
        <s v="Mejoramiento"/>
        <s v="Gestión de conocimiento, la información y la innovación"/>
        <s v="Gestión talento humano"/>
        <s v="Energía"/>
        <s v="Socioambiental"/>
        <s v="Hidrocarburos"/>
        <s v="Asuntos Nucleares"/>
        <s v="Minería"/>
      </sharedItems>
    </cacheField>
    <cacheField name="NIVEL DE PROCESO" numFmtId="0">
      <sharedItems count="4">
        <s v="Transversal"/>
        <s v="Evaluación y Control"/>
        <s v="Estratégico"/>
        <s v="Misional"/>
      </sharedItems>
    </cacheField>
    <cacheField name="OBJETIVO SISTEMA INTEGRADO DE GESTIÓN" numFmtId="0">
      <sharedItems count="14">
        <s v="Aumentar el nivel de satisfacer de los grupos de valor del Ministerio, frente a los productos y servicios generados"/>
        <s v="Fortalecer la gestión del conocimiento, la información y la innovación de acuerdo con las necesidades de la entidad y a las expectativas de los trabajadores, convirtiéndolo en parte de la cultura institucional."/>
        <s v="Asegurar el cumplimiento de los requisitos legales vigentes y demás compromisos que el Ministerio suscriba relacionados con la calidad, la seguridad y la salud en el trabajo, el medio ambiente y el Modelo Integrado de Planeación y Gestión."/>
        <s v="Implementar y cumplir los planes, proyectos o programas orientados al uso racional y eficiente de los recursos conforme a sus aspectos e impactos ambientales"/>
        <s v="Incorporar nuevas tecnologías a la gestión del Ministerio, en función de minimizar los impactos ambientales y mejorar el ciclo de vida de los insumos utilizados."/>
        <s v="Identificar, valorar, controlar y dar tratamiento a los riesgos que puedan afectar la consecución de los objetivos estratégicos de la Entidad y su misionalidad"/>
        <s v="Facilitar el mejoramiento institucional al establecer indicadores y realizar auditorías que permitan evaluar el desempeño y eficacia del sistema integrado de gestión"/>
        <s v="Aplicar buenas prácticas ambientales en las actividades desarrolladas por el Ministerio"/>
        <s v="Desarrollar una estrategia de identificación, implementación e integración de los sistemas de gestión que existen actualmente en el Ministerio."/>
        <s v="Aumentar el nivel de satisfacer de los grupos de valor del Ministerio, frente a los productos y servicios generados." u="1"/>
        <s v="Identificar, valorar, controlar y dar tratamiento a los riesgos que puedan afectar la consecución de los objetivos estratégicos de la Entidad y su misionalidad." u="1"/>
        <s v="Implementar y cumplir los planes, proyectos o programas orientados al uso racional y eficiente de los recursos conforme a sus aspectos e impactos ambientales." u="1"/>
        <s v="Aplicar buenas prácticas ambientales en las actividades desarrolladas por el Ministerio." u="1"/>
        <s v="Facilitar el mejoramiento institucional al establecer indicadores y realizar auditorías que permitan evaluar el desempeño y eficacia del sistema integrado de gestión." u="1"/>
      </sharedItems>
    </cacheField>
    <cacheField name="TIPO DE INDICADOR" numFmtId="0">
      <sharedItems count="7">
        <s v="Resultado"/>
        <s v="Calidad"/>
        <s v="Producto"/>
        <s v="Proceso"/>
        <s v="Eficacia"/>
        <s v="Efectividad"/>
        <s v="Gestión"/>
      </sharedItems>
    </cacheField>
    <cacheField name="INDICADOR DE PRODUCTO" numFmtId="0">
      <sharedItems longText="1"/>
    </cacheField>
    <cacheField name="META INDICADOR DE PRODUCTO" numFmtId="0">
      <sharedItems containsSemiMixedTypes="0" containsString="0" containsNumber="1" containsInteger="1" minValue="1" maxValue="2090000000"/>
    </cacheField>
    <cacheField name="PROGRAMACIÓN JUNIO" numFmtId="0">
      <sharedItems containsSemiMixedTypes="0" containsString="0" containsNumber="1" minValue="0" maxValue="600000000"/>
    </cacheField>
    <cacheField name="AVANCE CUANTITATIVO JUNIO" numFmtId="0">
      <sharedItems containsSemiMixedTypes="0" containsString="0" containsNumber="1" minValue="0" maxValue="11086570543"/>
    </cacheField>
    <cacheField name="PROGRAMACIÓN % JUNIO" numFmtId="0">
      <sharedItems containsSemiMixedTypes="0" containsString="0" containsNumber="1" minValue="0" maxValue="1"/>
    </cacheField>
    <cacheField name="AVANCE % JUNIO" numFmtId="0">
      <sharedItems containsSemiMixedTypes="0" containsString="0" containsNumb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7">
  <r>
    <x v="0"/>
    <s v="Fortalecimiento de la Gestión Institucional"/>
    <x v="0"/>
    <x v="0"/>
    <x v="0"/>
    <x v="0"/>
    <s v="Informe de seguimiento de los requerimientos y solicitudes de información basados en la Ley 5 de 1992."/>
    <n v="12"/>
    <n v="6"/>
    <n v="6"/>
    <n v="0.5"/>
    <n v="0.5"/>
  </r>
  <r>
    <x v="0"/>
    <s v="Fortalecimiento de la Gestión Institucional"/>
    <x v="0"/>
    <x v="0"/>
    <x v="0"/>
    <x v="0"/>
    <s v="Informe de seguimiento de los requerimientos de control Político y/o invitaciones presentadas por el Congreso de la República."/>
    <n v="12"/>
    <n v="6"/>
    <n v="6"/>
    <n v="0.5"/>
    <n v="0.5"/>
  </r>
  <r>
    <x v="0"/>
    <s v="Fortalecimiento de la Gestión Institucional"/>
    <x v="0"/>
    <x v="0"/>
    <x v="0"/>
    <x v="0"/>
    <s v="Matriz de conceptos de Proyectos de Ley"/>
    <n v="12"/>
    <n v="6"/>
    <n v="6"/>
    <n v="0.5"/>
    <n v="0.5"/>
  </r>
  <r>
    <x v="1"/>
    <s v="Fortalecimiento de la Gestión Institucional"/>
    <x v="1"/>
    <x v="0"/>
    <x v="1"/>
    <x v="0"/>
    <s v="Impresiones de publicaciones realizadas por el Grupo de Comunicaciones y Prensa a través del perfil oficial del ministerio en la red social LinkedIn"/>
    <n v="2800000"/>
    <n v="1400000"/>
    <n v="1271572"/>
    <n v="0.5"/>
    <n v="0.45413285714285712"/>
  </r>
  <r>
    <x v="1"/>
    <s v="Fortalecimiento de la Gestión Institucional"/>
    <x v="1"/>
    <x v="0"/>
    <x v="1"/>
    <x v="0"/>
    <s v="Impresiones de publicaciones realizadas por el Grupo de Comunicaciones y Prensa a través del perfil oficial del ministerio en la red social Instagram"/>
    <n v="3200000"/>
    <n v="1600000"/>
    <n v="2501929"/>
    <n v="0.5"/>
    <n v="0.78185281250000005"/>
  </r>
  <r>
    <x v="1"/>
    <s v="Fortalecimiento de la Gestión Institucional"/>
    <x v="1"/>
    <x v="0"/>
    <x v="1"/>
    <x v="0"/>
    <s v="Impresiones de publicaciones realizadas por el Grupo de Comunicaciones y Prensa a través del perfil oficial del ministerio en la red social Twitter"/>
    <n v="3500000"/>
    <n v="1750000"/>
    <n v="2325615"/>
    <n v="0.5"/>
    <n v="0.66446142857142854"/>
  </r>
  <r>
    <x v="1"/>
    <s v="Fortalecimiento de la Gestión Institucional"/>
    <x v="1"/>
    <x v="0"/>
    <x v="1"/>
    <x v="0"/>
    <s v="Impresiones de publicaciones realizadas por el Grupo de Comunicaciones y Prensa a través del perfil oficial del ministerio en la red social Facebook"/>
    <n v="3400000"/>
    <n v="1700000"/>
    <n v="15018786"/>
    <n v="0.5"/>
    <n v="1"/>
  </r>
  <r>
    <x v="1"/>
    <s v="Fortalecimiento de la Gestión Institucional"/>
    <x v="1"/>
    <x v="0"/>
    <x v="1"/>
    <x v="0"/>
    <s v="Impresiones de publicaciones realizadas por el Grupo de Comunicaciones y Prensa a través del perfil oficial del ministerio en la red social de TikTok."/>
    <n v="1200000"/>
    <n v="600000"/>
    <n v="289396"/>
    <n v="0.5"/>
    <n v="0.24116333333333334"/>
  </r>
  <r>
    <x v="1"/>
    <s v="Fortalecimiento de la Gestión Institucional"/>
    <x v="1"/>
    <x v="0"/>
    <x v="1"/>
    <x v="0"/>
    <s v="Visualizaciones de publicaciones realizadas por el Grupo de Comunicaciones y Prensa a través del perfil oficial del ministerio en la red social de YouTube."/>
    <n v="1500000"/>
    <n v="750000"/>
    <n v="1389622"/>
    <n v="0.5"/>
    <n v="0.92641466666666672"/>
  </r>
  <r>
    <x v="1"/>
    <s v="Fortalecimiento de la Gestión Institucional"/>
    <x v="1"/>
    <x v="0"/>
    <x v="0"/>
    <x v="1"/>
    <s v="Desarrollo de programas de contenidos en Vivo"/>
    <n v="88"/>
    <n v="44"/>
    <n v="33"/>
    <n v="0.5"/>
    <n v="0.375"/>
  </r>
  <r>
    <x v="1"/>
    <s v="Fortalecimiento de la Gestión Institucional"/>
    <x v="1"/>
    <x v="0"/>
    <x v="0"/>
    <x v="1"/>
    <s v="Boletines informativos emitidos a través del Canal Vivo Minenergia"/>
    <n v="132"/>
    <n v="66"/>
    <n v="73"/>
    <n v="0.5"/>
    <n v="0.55303030303030298"/>
  </r>
  <r>
    <x v="1"/>
    <s v="Fortalecimiento de la Gestión Institucional"/>
    <x v="1"/>
    <x v="0"/>
    <x v="0"/>
    <x v="1"/>
    <s v="Numero de Piezas graficas creadas para la comunicación interna de contenidos de importancia para el Ministerio."/>
    <n v="1320"/>
    <n v="660"/>
    <n v="497"/>
    <n v="0.5"/>
    <n v="0.37651515151515152"/>
  </r>
  <r>
    <x v="1"/>
    <s v="Fortalecimiento de la Gestión Institucional"/>
    <x v="1"/>
    <x v="0"/>
    <x v="2"/>
    <x v="2"/>
    <s v="Boletines de prensa generados desde el Grupo de Comunicaciones y Prensa sobre asuntos del ministerio de Minas y Energía"/>
    <n v="120"/>
    <n v="60"/>
    <n v="47"/>
    <n v="0.5"/>
    <n v="0.39166666666666666"/>
  </r>
  <r>
    <x v="2"/>
    <s v="Fortalecimiento de la Gestión Institucional"/>
    <x v="2"/>
    <x v="0"/>
    <x v="1"/>
    <x v="3"/>
    <s v="Definición Requerimiento de la plantilla"/>
    <n v="100"/>
    <n v="0"/>
    <n v="100"/>
    <n v="0"/>
    <n v="1"/>
  </r>
  <r>
    <x v="2"/>
    <s v="Fortalecimiento de la Gestión Institucional"/>
    <x v="2"/>
    <x v="0"/>
    <x v="1"/>
    <x v="3"/>
    <s v="Desarrollo del reporte"/>
    <n v="100"/>
    <n v="0"/>
    <n v="100"/>
    <n v="0"/>
    <n v="1"/>
  </r>
  <r>
    <x v="2"/>
    <s v="Fortalecimiento de la Gestión Institucional"/>
    <x v="2"/>
    <x v="0"/>
    <x v="1"/>
    <x v="3"/>
    <s v="Pruebas del Reporte"/>
    <n v="100"/>
    <n v="0"/>
    <n v="50"/>
    <n v="0"/>
    <n v="0.5"/>
  </r>
  <r>
    <x v="2"/>
    <s v="Fortalecimiento de la Gestión Institucional"/>
    <x v="2"/>
    <x v="0"/>
    <x v="1"/>
    <x v="3"/>
    <s v="Correcciones al reporte"/>
    <n v="100"/>
    <n v="0"/>
    <n v="50"/>
    <n v="0"/>
    <n v="0.5"/>
  </r>
  <r>
    <x v="2"/>
    <s v="Fortalecimiento de la Gestión Institucional"/>
    <x v="2"/>
    <x v="0"/>
    <x v="1"/>
    <x v="3"/>
    <s v="Paso a Producción de la plantilla"/>
    <n v="100"/>
    <n v="0"/>
    <n v="100"/>
    <n v="0"/>
    <n v="1"/>
  </r>
  <r>
    <x v="3"/>
    <s v="Fortalecimiento de la Gestión Institucional"/>
    <x v="3"/>
    <x v="0"/>
    <x v="1"/>
    <x v="0"/>
    <s v="Implementar la plataforma neon como medio para gestionar y controlar los trámites de liquidaciones contractuales"/>
    <n v="1"/>
    <n v="0"/>
    <n v="0"/>
    <n v="0"/>
    <n v="0"/>
  </r>
  <r>
    <x v="3"/>
    <s v="Fortalecimiento de la Gestión Institucional"/>
    <x v="3"/>
    <x v="0"/>
    <x v="1"/>
    <x v="0"/>
    <s v="Implementar formato para certificación de balance financiero y acta de liquidación dentro del sistema integrado de gestión"/>
    <n v="2"/>
    <n v="1"/>
    <n v="1"/>
    <n v="0.5"/>
    <n v="0.5"/>
  </r>
  <r>
    <x v="3"/>
    <s v="Fortalecimiento de la Gestión Institucional"/>
    <x v="3"/>
    <x v="0"/>
    <x v="1"/>
    <x v="0"/>
    <s v="Socializar mediante mesas de trabajo y comunicaciones remitidas los formatos implementados"/>
    <n v="2"/>
    <n v="1"/>
    <n v="1"/>
    <n v="0.5"/>
    <n v="0.5"/>
  </r>
  <r>
    <x v="3"/>
    <s v="Fortalecimiento de la Gestión Institucional"/>
    <x v="3"/>
    <x v="0"/>
    <x v="2"/>
    <x v="0"/>
    <s v="Diseñar e implementar el Procedimiento para imposición de multas, sanciones y declaratorias de incumplimiento dentro del sistema integrado de gestión"/>
    <n v="1"/>
    <n v="1"/>
    <n v="1"/>
    <n v="1"/>
    <n v="1"/>
  </r>
  <r>
    <x v="3"/>
    <s v="Fortalecimiento de la Gestión Institucional"/>
    <x v="3"/>
    <x v="0"/>
    <x v="2"/>
    <x v="0"/>
    <s v="Socializar el procedimiento a todos los servidores con rol de supervisores y partes interesadas"/>
    <n v="1"/>
    <n v="1"/>
    <n v="1"/>
    <n v="1"/>
    <n v="1"/>
  </r>
  <r>
    <x v="3"/>
    <s v="Fortalecimiento de la Gestión Institucional"/>
    <x v="3"/>
    <x v="0"/>
    <x v="2"/>
    <x v="0"/>
    <s v="Diseñar y mantener actualizada matriz de procesos de incumplimiento radicados y estado de los mismos"/>
    <n v="1"/>
    <n v="1"/>
    <n v="1"/>
    <n v="1"/>
    <n v="1"/>
  </r>
  <r>
    <x v="4"/>
    <s v="Fortalecimiento de la Gestión Institucional"/>
    <x v="2"/>
    <x v="0"/>
    <x v="3"/>
    <x v="4"/>
    <s v="registro y control de la informacion interna y externa de acuerdo al Regimen de Contabilidad Publica, Resoluciones, circulares etc, de la CGN"/>
    <n v="12"/>
    <n v="6"/>
    <n v="6"/>
    <n v="0.5"/>
    <n v="0.5"/>
  </r>
  <r>
    <x v="4"/>
    <s v="Fortalecimiento de la Gestión Institucional"/>
    <x v="2"/>
    <x v="0"/>
    <x v="3"/>
    <x v="4"/>
    <s v="Control y Registro de la información de ingresos en el  aplicativo correspondiente"/>
    <n v="12"/>
    <n v="6"/>
    <n v="6"/>
    <n v="0.5"/>
    <n v="0.5"/>
  </r>
  <r>
    <x v="4"/>
    <s v="Fortalecimiento de la Gestión Institucional"/>
    <x v="2"/>
    <x v="0"/>
    <x v="3"/>
    <x v="4"/>
    <s v="Análisis de las cuentas del Balance"/>
    <n v="12"/>
    <n v="6"/>
    <n v="6"/>
    <n v="0.5"/>
    <n v="0.5"/>
  </r>
  <r>
    <x v="4"/>
    <s v="Fortalecimiento de la Gestión Institucional"/>
    <x v="2"/>
    <x v="0"/>
    <x v="3"/>
    <x v="4"/>
    <s v="Elaboración y Publicación de los Estados Financieros"/>
    <n v="4"/>
    <n v="2"/>
    <n v="2"/>
    <n v="0.5"/>
    <n v="0.5"/>
  </r>
  <r>
    <x v="5"/>
    <s v="Fortalecimiento de la Gestión Institucional"/>
    <x v="4"/>
    <x v="0"/>
    <x v="2"/>
    <x v="0"/>
    <s v="Total del monto de cartera recaudada"/>
    <n v="1000000000"/>
    <n v="600000000"/>
    <n v="11086570543"/>
    <n v="0.6"/>
    <n v="1"/>
  </r>
  <r>
    <x v="5"/>
    <s v="Fortalecimiento de la Gestión Institucional"/>
    <x v="4"/>
    <x v="0"/>
    <x v="2"/>
    <x v="0"/>
    <s v="Autos de avocar conocimiento expedidos"/>
    <n v="6"/>
    <n v="2"/>
    <n v="2"/>
    <n v="0.33333333333333331"/>
    <n v="0.33333333333333331"/>
  </r>
  <r>
    <x v="6"/>
    <s v="Fortalecimiento de la Gestión Institucional"/>
    <x v="0"/>
    <x v="0"/>
    <x v="1"/>
    <x v="2"/>
    <s v="Procesos o tramites institucionales automatizados"/>
    <n v="100"/>
    <n v="0"/>
    <n v="0"/>
    <n v="0"/>
    <n v="0"/>
  </r>
  <r>
    <x v="6"/>
    <s v="Fortalecimiento de la Gestión Institucional"/>
    <x v="5"/>
    <x v="0"/>
    <x v="1"/>
    <x v="2"/>
    <s v="Plan Institucional de Archivos - PINAR"/>
    <n v="50"/>
    <n v="0"/>
    <n v="0"/>
    <n v="0"/>
    <n v="0"/>
  </r>
  <r>
    <x v="6"/>
    <s v="Fortalecimiento de la Gestión Institucional"/>
    <x v="5"/>
    <x v="0"/>
    <x v="1"/>
    <x v="2"/>
    <s v="Servicios de integración implementados entre el SGDEA-ARGO y Aplicativos institucinales"/>
    <n v="100"/>
    <n v="0"/>
    <n v="0"/>
    <n v="0"/>
    <n v="0"/>
  </r>
  <r>
    <x v="6"/>
    <s v="Fortalecimiento de la Gestión Institucional"/>
    <x v="5"/>
    <x v="0"/>
    <x v="1"/>
    <x v="2"/>
    <s v="Acompañamiento técnico a los responsables de los archivos de gestión del Ministerio "/>
    <n v="11"/>
    <n v="5"/>
    <n v="9"/>
    <n v="0.45454545454545453"/>
    <n v="0.81818181818181812"/>
  </r>
  <r>
    <x v="6"/>
    <s v="Fortalecimiento de la Gestión Institucional"/>
    <x v="0"/>
    <x v="0"/>
    <x v="0"/>
    <x v="4"/>
    <s v="FOROS como mecanismo de Participación ciudadana"/>
    <n v="1"/>
    <n v="0"/>
    <n v="22"/>
    <n v="0"/>
    <n v="1"/>
  </r>
  <r>
    <x v="6"/>
    <s v="Fortalecimiento de la Gestión Institucional"/>
    <x v="0"/>
    <x v="0"/>
    <x v="0"/>
    <x v="4"/>
    <s v="Apoyar la realización de la Audiencia Publica aplicando las etapas de Rendición de Cuentas 2022-2024"/>
    <n v="100"/>
    <n v="0"/>
    <n v="5"/>
    <n v="0"/>
    <n v="0.05"/>
  </r>
  <r>
    <x v="6"/>
    <s v="Fortalecimiento de la Gestión Institucional"/>
    <x v="0"/>
    <x v="0"/>
    <x v="0"/>
    <x v="4"/>
    <s v="Reportar tramites y servicio y otros procedimientos de OPAS  "/>
    <n v="100"/>
    <n v="40"/>
    <n v="40"/>
    <n v="0.4"/>
    <n v="0.4"/>
  </r>
  <r>
    <x v="6"/>
    <s v="Fortalecimiento de la Gestión Institucional"/>
    <x v="0"/>
    <x v="0"/>
    <x v="0"/>
    <x v="4"/>
    <s v="Fortalecimiento y/o actualización de los Canales de Atención a la Ciudadanía"/>
    <n v="100"/>
    <n v="50"/>
    <n v="50"/>
    <n v="0.5"/>
    <n v="0.5"/>
  </r>
  <r>
    <x v="6"/>
    <s v="Fortalecimiento de la Gestión Institucional"/>
    <x v="0"/>
    <x v="0"/>
    <x v="0"/>
    <x v="4"/>
    <s v="Realizar la medición y seguimiento de la encuesta de satisfacción a la ciudadanía y grupos de valor de la entidad"/>
    <n v="100"/>
    <n v="0"/>
    <n v="24"/>
    <n v="0"/>
    <n v="0.24"/>
  </r>
  <r>
    <x v="6"/>
    <s v="Fortalecimiento de la Gestión Institucional"/>
    <x v="0"/>
    <x v="0"/>
    <x v="0"/>
    <x v="4"/>
    <s v="Fortalecimiento de atención al ciudadano y grupos de valor a través de canal virtual, mediante agendamiento de las interacciones"/>
    <n v="100"/>
    <n v="0"/>
    <n v="30"/>
    <n v="0"/>
    <n v="0.3"/>
  </r>
  <r>
    <x v="6"/>
    <s v="Fortalecimiento de la Gestión Institucional"/>
    <x v="5"/>
    <x v="0"/>
    <x v="0"/>
    <x v="4"/>
    <s v="Implementación de la ventanilla única del MME, con el fin de actuar de manera  articulada con las entidades adscritas al MME "/>
    <n v="100"/>
    <n v="40"/>
    <n v="40"/>
    <n v="0.4"/>
    <n v="0.4"/>
  </r>
  <r>
    <x v="6"/>
    <s v="Fortalecimiento de la Gestión Institucional"/>
    <x v="5"/>
    <x v="0"/>
    <x v="0"/>
    <x v="4"/>
    <s v="Mejora en el sistema de alertas tempranas de prevención automáticas a través del sistema ARGO"/>
    <n v="100"/>
    <n v="0"/>
    <n v="25"/>
    <n v="0"/>
    <n v="0.25"/>
  </r>
  <r>
    <x v="6"/>
    <s v="Fortalecimiento de la Gestión Institucional"/>
    <x v="0"/>
    <x v="0"/>
    <x v="0"/>
    <x v="4"/>
    <s v="Diseño y ejecución de campañas de comunicación para sensibilizar sobre la importancia de dar respuesta oportuna a los Derechos de Petición"/>
    <n v="5"/>
    <n v="2"/>
    <n v="3"/>
    <n v="0.4"/>
    <n v="0.60000000000000009"/>
  </r>
  <r>
    <x v="6"/>
    <s v="Fortalecimiento de la Gestión Institucional"/>
    <x v="0"/>
    <x v="0"/>
    <x v="0"/>
    <x v="4"/>
    <s v="Estrategias de lenguaje claro "/>
    <n v="100"/>
    <n v="20"/>
    <n v="20"/>
    <n v="0.2"/>
    <n v="0.2"/>
  </r>
  <r>
    <x v="6"/>
    <s v="Fortalecimiento de la Gestión Institucional"/>
    <x v="0"/>
    <x v="0"/>
    <x v="0"/>
    <x v="4"/>
    <s v="Espacios de diálogo ciudadanos al interior y exterior de la entidad "/>
    <n v="100"/>
    <n v="25"/>
    <n v="25"/>
    <n v="0.25"/>
    <n v="0.25"/>
  </r>
  <r>
    <x v="6"/>
    <s v="Fortalecimiento de la Gestión Institucional"/>
    <x v="0"/>
    <x v="0"/>
    <x v="0"/>
    <x v="4"/>
    <s v="Fortalecer la estrategia SOLARIS de relacionamiento con el ciudadano al interior de la entidad"/>
    <n v="100"/>
    <n v="30"/>
    <n v="20"/>
    <n v="0.3"/>
    <n v="0.19999999999999998"/>
  </r>
  <r>
    <x v="7"/>
    <s v="Fortalecimiento de la Gestión Institucional"/>
    <x v="6"/>
    <x v="0"/>
    <x v="2"/>
    <x v="2"/>
    <s v="Informe de seguimiento a comisiones y desplazamientos pendientes de legalizar elaborado."/>
    <n v="12"/>
    <n v="6"/>
    <n v="6"/>
    <n v="0.5"/>
    <n v="0.5"/>
  </r>
  <r>
    <x v="7"/>
    <s v="Fortalecimiento de la Gestión Institucional"/>
    <x v="6"/>
    <x v="0"/>
    <x v="2"/>
    <x v="2"/>
    <s v="Informes de días promedio de seguimiento de para el trámite y pago de legalizaciones"/>
    <n v="5"/>
    <n v="5"/>
    <n v="5"/>
    <n v="1"/>
    <n v="1"/>
  </r>
  <r>
    <x v="7"/>
    <s v="Fortalecimiento de la Gestión Institucional"/>
    <x v="6"/>
    <x v="0"/>
    <x v="2"/>
    <x v="4"/>
    <s v="Plan ambiental con contenidos a desarrollar"/>
    <n v="1"/>
    <n v="1"/>
    <n v="1"/>
    <n v="1"/>
    <n v="1"/>
  </r>
  <r>
    <x v="7"/>
    <s v="Fortalecimiento de la Gestión Institucional"/>
    <x v="6"/>
    <x v="0"/>
    <x v="2"/>
    <x v="4"/>
    <s v="Socializar plan ambiental"/>
    <n v="4"/>
    <n v="2"/>
    <n v="4"/>
    <n v="0.5"/>
    <n v="1"/>
  </r>
  <r>
    <x v="7"/>
    <s v="Fortalecimiento de la Gestión Institucional"/>
    <x v="6"/>
    <x v="0"/>
    <x v="2"/>
    <x v="4"/>
    <s v="Informe de seguimiento al plan ambiental - PA"/>
    <n v="2"/>
    <n v="1"/>
    <n v="1"/>
    <n v="0.5"/>
    <n v="0.5"/>
  </r>
  <r>
    <x v="7"/>
    <s v="Fortalecimiento de la Gestión Institucional"/>
    <x v="6"/>
    <x v="0"/>
    <x v="2"/>
    <x v="5"/>
    <s v="Plan de abastecimiento estratégico a ejecutar en la vigencia"/>
    <n v="1"/>
    <n v="1"/>
    <n v="1"/>
    <n v="1"/>
    <n v="1"/>
  </r>
  <r>
    <x v="7"/>
    <s v="Fortalecimiento de la Gestión Institucional"/>
    <x v="6"/>
    <x v="0"/>
    <x v="2"/>
    <x v="5"/>
    <s v="Informe de seguimiento plan de abastecimiento estratégico "/>
    <n v="2"/>
    <n v="1"/>
    <n v="1"/>
    <n v="0.5"/>
    <n v="0.5"/>
  </r>
  <r>
    <x v="7"/>
    <s v="Fortalecimiento de la Gestión Institucional"/>
    <x v="6"/>
    <x v="0"/>
    <x v="2"/>
    <x v="5"/>
    <s v="Realizar conciliación entre almacén y gestión contable"/>
    <n v="4"/>
    <n v="2"/>
    <n v="2"/>
    <n v="0.5"/>
    <n v="0.5"/>
  </r>
  <r>
    <x v="7"/>
    <s v="Fortalecimiento de la Gestión Institucional"/>
    <x v="6"/>
    <x v="0"/>
    <x v="2"/>
    <x v="5"/>
    <s v="Resoluciones de baja de activos."/>
    <n v="2"/>
    <n v="1"/>
    <n v="4"/>
    <n v="0.5"/>
    <n v="1"/>
  </r>
  <r>
    <x v="8"/>
    <s v="Fortalecimiento de la Gestión Institucional"/>
    <x v="7"/>
    <x v="0"/>
    <x v="4"/>
    <x v="0"/>
    <s v="Mejoras a sistemas de información en funcionamiento"/>
    <n v="100"/>
    <n v="60"/>
    <n v="80"/>
    <n v="0.6"/>
    <n v="0.79999999999999993"/>
  </r>
  <r>
    <x v="8"/>
    <s v="Fortalecimiento de la Gestión Institucional"/>
    <x v="7"/>
    <x v="0"/>
    <x v="4"/>
    <x v="0"/>
    <s v="Disponibilidad de los servicios de los canales de comunicación de la entidad"/>
    <n v="90"/>
    <n v="90"/>
    <n v="90"/>
    <n v="1"/>
    <n v="1"/>
  </r>
  <r>
    <x v="8"/>
    <s v="Fortalecimiento de la Gestión Institucional"/>
    <x v="7"/>
    <x v="0"/>
    <x v="4"/>
    <x v="0"/>
    <s v="Nivel de satisfacción de los usuarios en la atención de la mesa de ayuda"/>
    <n v="90"/>
    <n v="90"/>
    <n v="94.9"/>
    <n v="1"/>
    <n v="1"/>
  </r>
  <r>
    <x v="8"/>
    <s v="Fortalecimiento de la Gestión Institucional"/>
    <x v="7"/>
    <x v="0"/>
    <x v="4"/>
    <x v="0"/>
    <s v="Servicio de suscripción y/o adquisición de herramientas colaborativas o de gestión"/>
    <n v="2"/>
    <n v="0"/>
    <n v="1"/>
    <n v="0"/>
    <n v="0.5"/>
  </r>
  <r>
    <x v="8"/>
    <s v="Fortalecimiento de la Gestión Institucional"/>
    <x v="7"/>
    <x v="0"/>
    <x v="4"/>
    <x v="0"/>
    <s v="Seguimiento al plan estratégico de tecnologías de la información PETI vigencia 2024"/>
    <n v="4"/>
    <n v="1"/>
    <n v="2"/>
    <n v="0.25"/>
    <n v="0.5"/>
  </r>
  <r>
    <x v="8"/>
    <s v="Fortalecimiento de la Gestión Institucional"/>
    <x v="7"/>
    <x v="0"/>
    <x v="4"/>
    <x v="0"/>
    <s v="Seguimiento al plan de tratamiento de riesgos de seguridad de la información"/>
    <n v="4"/>
    <n v="1"/>
    <n v="2"/>
    <n v="0.25"/>
    <n v="0.5"/>
  </r>
  <r>
    <x v="8"/>
    <s v="Fortalecimiento de la Gestión Institucional"/>
    <x v="7"/>
    <x v="0"/>
    <x v="4"/>
    <x v="0"/>
    <s v="Seguimiento al plan de seguridad y privacidad de la información"/>
    <n v="4"/>
    <n v="1"/>
    <n v="2"/>
    <n v="0.25"/>
    <n v="0.5"/>
  </r>
  <r>
    <x v="9"/>
    <s v="Fortalecimiento de la Gestión Institucional"/>
    <x v="2"/>
    <x v="0"/>
    <x v="3"/>
    <x v="2"/>
    <s v="Herramienta para el seguimiento al Programa Anual Mensualizado de Caja - PAC"/>
    <n v="100"/>
    <n v="30"/>
    <n v="30"/>
    <n v="0.3"/>
    <n v="0.3"/>
  </r>
  <r>
    <x v="10"/>
    <s v="Fortalecimiento de la Gestión Institucional"/>
    <x v="4"/>
    <x v="0"/>
    <x v="0"/>
    <x v="0"/>
    <s v="Proyectos normativos, regulatorios y legislativos del sector minero energético"/>
    <n v="100"/>
    <n v="50"/>
    <n v="50"/>
    <n v="0.5"/>
    <n v="0.5"/>
  </r>
  <r>
    <x v="10"/>
    <s v="Fortalecimiento de la Gestión Institucional"/>
    <x v="4"/>
    <x v="0"/>
    <x v="0"/>
    <x v="0"/>
    <s v="Resoluciones que resuelven solicitudes y recursos de reposición de aplazamiento de fecha de entrada en operación de proyectos sector eléctrico"/>
    <n v="100"/>
    <n v="50"/>
    <n v="50"/>
    <n v="0.5"/>
    <n v="0.5"/>
  </r>
  <r>
    <x v="10"/>
    <s v="Fortalecimiento de la Gestión Institucional"/>
    <x v="4"/>
    <x v="0"/>
    <x v="0"/>
    <x v="0"/>
    <s v="Resoluciones Ejecutivas que declara de utilidad pública e interés social proyectos eléctricos y áreas  necesarias para su construcción y protección. "/>
    <n v="100"/>
    <n v="50"/>
    <n v="50"/>
    <n v="0.5"/>
    <n v="0.5"/>
  </r>
  <r>
    <x v="10"/>
    <s v="Fortalecimiento de la Gestión Institucional"/>
    <x v="4"/>
    <x v="0"/>
    <x v="0"/>
    <x v="0"/>
    <s v="Conceptos sobre temas del sector minero-energético emitidos"/>
    <n v="100"/>
    <n v="50"/>
    <n v="50"/>
    <n v="0.5"/>
    <n v="0.5"/>
  </r>
  <r>
    <x v="10"/>
    <s v="Fortalecimiento de la Gestión Institucional"/>
    <x v="4"/>
    <x v="0"/>
    <x v="0"/>
    <x v="0"/>
    <s v="Actuaciones procesales y extraprocesales realizadas"/>
    <n v="640"/>
    <n v="320"/>
    <n v="413"/>
    <n v="0.5"/>
    <n v="0.64531249999999996"/>
  </r>
  <r>
    <x v="10"/>
    <s v="Fortalecimiento de la Gestión Institucional"/>
    <x v="4"/>
    <x v="0"/>
    <x v="0"/>
    <x v="0"/>
    <s v="Tasa de éxito procesal"/>
    <n v="92"/>
    <n v="92"/>
    <n v="92"/>
    <n v="1"/>
    <n v="1"/>
  </r>
  <r>
    <x v="10"/>
    <s v="Fortalecimiento de la Gestión Institucional"/>
    <x v="4"/>
    <x v="0"/>
    <x v="0"/>
    <x v="0"/>
    <s v="Presupuesto Ejecutado proyecto Implementación del Litigio de Alto Impacto en el MME por $2.090.000.000"/>
    <n v="2090000000"/>
    <n v="0"/>
    <n v="1247615776"/>
    <n v="0"/>
    <n v="0.59694534736842109"/>
  </r>
  <r>
    <x v="10"/>
    <s v="Fortalecimiento de la Gestión Institucional"/>
    <x v="4"/>
    <x v="0"/>
    <x v="0"/>
    <x v="0"/>
    <s v="Documentos Metodológicos nueva política de Gobierno"/>
    <n v="4"/>
    <n v="0"/>
    <n v="0"/>
    <n v="0"/>
    <n v="0"/>
  </r>
  <r>
    <x v="10"/>
    <s v="Fortalecimiento de la Gestión Institucional"/>
    <x v="4"/>
    <x v="0"/>
    <x v="0"/>
    <x v="0"/>
    <s v="Documentos de Investigación Sobre Litigiosidad"/>
    <n v="1"/>
    <n v="0"/>
    <n v="0"/>
    <n v="0"/>
    <n v="0"/>
  </r>
  <r>
    <x v="10"/>
    <s v="Fortalecimiento de la Gestión Institucional"/>
    <x v="4"/>
    <x v="0"/>
    <x v="0"/>
    <x v="0"/>
    <s v="Documentos de Investigación sobre Esquemas Normativos"/>
    <n v="1"/>
    <n v="0"/>
    <n v="0"/>
    <n v="0"/>
    <n v="0"/>
  </r>
  <r>
    <x v="10"/>
    <s v="Fortalecimiento de la Gestión Institucional"/>
    <x v="4"/>
    <x v="0"/>
    <x v="0"/>
    <x v="0"/>
    <s v="Documentos de Lineamientos Técnicos"/>
    <n v="11"/>
    <n v="0"/>
    <n v="0"/>
    <n v="0"/>
    <n v="0"/>
  </r>
  <r>
    <x v="11"/>
    <s v="Fortalecimiento de la Gestión Institucional"/>
    <x v="8"/>
    <x v="1"/>
    <x v="5"/>
    <x v="0"/>
    <s v="Remitir al Grupo de comunicación y Prensa para publicación, piezas de sensibilización para la prevención de conductas disciplinarias recurrentes"/>
    <n v="5"/>
    <n v="3"/>
    <n v="3"/>
    <n v="0.6"/>
    <n v="0.6"/>
  </r>
  <r>
    <x v="11"/>
    <s v="Fortalecimiento de la Gestión Institucional"/>
    <x v="8"/>
    <x v="1"/>
    <x v="5"/>
    <x v="0"/>
    <s v="Sesiones de instancia de evaluación de la gestión y compromisos"/>
    <n v="11"/>
    <n v="5"/>
    <n v="5"/>
    <n v="0.45454545454545453"/>
    <n v="0.45454545454545453"/>
  </r>
  <r>
    <x v="11"/>
    <s v="Fortalecimiento de la Gestión Institucional"/>
    <x v="8"/>
    <x v="1"/>
    <x v="5"/>
    <x v="0"/>
    <s v="Publicación de informes de gestion: quejas recibidas y tramites realizados"/>
    <n v="4"/>
    <n v="1"/>
    <n v="1"/>
    <n v="0.25"/>
    <n v="0.25"/>
  </r>
  <r>
    <x v="11"/>
    <s v="Fortalecimiento de la Gestión Institucional"/>
    <x v="8"/>
    <x v="1"/>
    <x v="5"/>
    <x v="0"/>
    <s v="Actividad de prevension resultado de las conductas disciplinarias recurrentes "/>
    <n v="2"/>
    <n v="1"/>
    <n v="4"/>
    <n v="0.5"/>
    <n v="1"/>
  </r>
  <r>
    <x v="12"/>
    <s v="Fortalecimiento de la Gestión Institucional"/>
    <x v="9"/>
    <x v="1"/>
    <x v="6"/>
    <x v="4"/>
    <s v="Informe de Auditoria del Sistema de Administración de Riesgos del Ministerio de Minas y Energía "/>
    <n v="1"/>
    <n v="0"/>
    <n v="0"/>
    <n v="0"/>
    <n v="0"/>
  </r>
  <r>
    <x v="12"/>
    <s v="Fortalecimiento de la Gestión Institucional"/>
    <x v="9"/>
    <x v="1"/>
    <x v="6"/>
    <x v="4"/>
    <s v="Mesas de Asesoria y Prevención por área organizacional "/>
    <n v="4"/>
    <n v="2"/>
    <n v="2"/>
    <n v="0.5"/>
    <n v="0.5"/>
  </r>
  <r>
    <x v="12"/>
    <s v="Fortalecimiento de la Gestión Institucional"/>
    <x v="9"/>
    <x v="1"/>
    <x v="6"/>
    <x v="4"/>
    <s v="Mesas de análisis y valoración de riesgos y controles por área organizacional "/>
    <n v="5"/>
    <n v="1"/>
    <n v="2"/>
    <n v="0.2"/>
    <n v="0.4"/>
  </r>
  <r>
    <x v="12"/>
    <s v="Fortalecimiento de la Gestión Institucional"/>
    <x v="9"/>
    <x v="1"/>
    <x v="6"/>
    <x v="4"/>
    <s v="Informe de seguimiento atención a la CGR "/>
    <n v="2"/>
    <n v="1"/>
    <n v="1"/>
    <n v="0.5"/>
    <n v="0.5"/>
  </r>
  <r>
    <x v="12"/>
    <s v="Fortalecimiento de la Gestión Institucional"/>
    <x v="9"/>
    <x v="1"/>
    <x v="6"/>
    <x v="4"/>
    <s v="Seguimiento al  Programa de Auditoria Interna Independiente"/>
    <n v="4"/>
    <n v="2"/>
    <n v="2"/>
    <n v="0.5"/>
    <n v="0.5"/>
  </r>
  <r>
    <x v="12"/>
    <s v="Fortalecimiento de la Gestión Institucional"/>
    <x v="9"/>
    <x v="1"/>
    <x v="6"/>
    <x v="4"/>
    <s v="Mesas de seguimiento a la gestión del PAA por área organizacional"/>
    <n v="23"/>
    <n v="1"/>
    <n v="1"/>
    <n v="4.3478260869565216E-2"/>
    <n v="4.3478260869565216E-2"/>
  </r>
  <r>
    <x v="12"/>
    <s v="Fortalecimiento de la Gestión Institucional"/>
    <x v="9"/>
    <x v="1"/>
    <x v="6"/>
    <x v="4"/>
    <s v=" Programa de Auditoria Interna Independiente 2024"/>
    <n v="1"/>
    <n v="1"/>
    <n v="1"/>
    <n v="1"/>
    <n v="1"/>
  </r>
  <r>
    <x v="13"/>
    <s v="Fortalecimiento de la Gestión Institucional"/>
    <x v="10"/>
    <x v="2"/>
    <x v="7"/>
    <x v="0"/>
    <s v="Plan Estratégico Sectorial formulado "/>
    <n v="1"/>
    <n v="1"/>
    <n v="1"/>
    <n v="1"/>
    <n v="1"/>
  </r>
  <r>
    <x v="13"/>
    <s v="Fortalecimiento de la Gestión Institucional"/>
    <x v="11"/>
    <x v="2"/>
    <x v="8"/>
    <x v="2"/>
    <s v="Culminar la transición del Sistema de Gestión de Calidad SGC de acuerdo con el nuevo mapa de procesos"/>
    <n v="100"/>
    <n v="50"/>
    <n v="55"/>
    <n v="0.5"/>
    <n v="0.55000000000000004"/>
  </r>
  <r>
    <x v="13"/>
    <s v="Fortalecimiento de la Gestión Institucional"/>
    <x v="11"/>
    <x v="2"/>
    <x v="8"/>
    <x v="2"/>
    <s v="Ejecutar plan de integración de los sistemas SGA y SST (fase I)"/>
    <n v="100"/>
    <n v="0"/>
    <n v="51.4"/>
    <n v="0"/>
    <n v="0.51400000000000001"/>
  </r>
  <r>
    <x v="13"/>
    <s v="Fortalecimiento de la Gestión Institucional"/>
    <x v="12"/>
    <x v="2"/>
    <x v="8"/>
    <x v="2"/>
    <s v="Gestionar el Plan sectorial del Sistema Nacional Estadístico."/>
    <n v="100"/>
    <n v="0"/>
    <n v="40"/>
    <n v="0"/>
    <n v="0.4"/>
  </r>
  <r>
    <x v="13"/>
    <s v="Fortalecimiento de la Gestión Institucional"/>
    <x v="11"/>
    <x v="2"/>
    <x v="0"/>
    <x v="2"/>
    <s v="Realizar el diagnóstico sectorial de los sistemas de gestión"/>
    <n v="1"/>
    <n v="0"/>
    <n v="0"/>
    <n v="0"/>
    <n v="0"/>
  </r>
  <r>
    <x v="13"/>
    <s v="Fortalecimiento de la Gestión Institucional"/>
    <x v="11"/>
    <x v="2"/>
    <x v="0"/>
    <x v="2"/>
    <s v="Desarrollar los Comités Sectoriales de Gestión y Desempeño que resalte las acciones colaborativas y den cuenta de la mejora y retos de la gestión del sector"/>
    <n v="2"/>
    <n v="0"/>
    <n v="0"/>
    <n v="0"/>
    <n v="0"/>
  </r>
  <r>
    <x v="13"/>
    <s v="Fortalecimiento de la Gestión Institucional"/>
    <x v="11"/>
    <x v="2"/>
    <x v="2"/>
    <x v="2"/>
    <s v="Diseñar y ejectuar colaborativamente el repositorio de gestión del MME"/>
    <n v="1"/>
    <n v="0"/>
    <n v="0"/>
    <n v="0"/>
    <n v="0"/>
  </r>
  <r>
    <x v="13"/>
    <s v="Fortalecimiento de la Gestión Institucional"/>
    <x v="11"/>
    <x v="2"/>
    <x v="2"/>
    <x v="2"/>
    <s v="Cerrar las brechas de cada política de MIPG mediante estrategias que generen consciencia ante la importancia de su cumplimiento"/>
    <n v="100"/>
    <n v="0"/>
    <n v="0"/>
    <n v="0"/>
    <n v="0"/>
  </r>
  <r>
    <x v="13"/>
    <s v="Fortalecimiento de la Gestión Institucional"/>
    <x v="11"/>
    <x v="2"/>
    <x v="2"/>
    <x v="2"/>
    <s v="Desarrollar una estrategia de socialización, conocimiento y acercamiento con los colaboradores que genere apropiación del Modelo"/>
    <n v="1"/>
    <n v="0"/>
    <n v="0"/>
    <n v="0"/>
    <n v="0"/>
  </r>
  <r>
    <x v="13"/>
    <s v="Fortalecimiento de la Gestión Institucional"/>
    <x v="11"/>
    <x v="2"/>
    <x v="0"/>
    <x v="2"/>
    <s v="Ejecutar las actividades del programa institucional de transparencia y ética pública"/>
    <n v="100"/>
    <n v="33"/>
    <n v="33"/>
    <n v="0.33"/>
    <n v="0.33"/>
  </r>
  <r>
    <x v="13"/>
    <s v="Fortalecimiento de la Gestión Institucional"/>
    <x v="11"/>
    <x v="2"/>
    <x v="0"/>
    <x v="2"/>
    <s v="Fortalecer la gestión de riesgos mediante la formulación y seguimiento de los riesgos de gestión por procesos"/>
    <n v="100"/>
    <n v="50"/>
    <n v="50"/>
    <n v="0.5"/>
    <n v="0.5"/>
  </r>
  <r>
    <x v="13"/>
    <s v="Fortalecimiento de la Gestión Institucional"/>
    <x v="10"/>
    <x v="2"/>
    <x v="3"/>
    <x v="2"/>
    <s v="Gestión de recursos de cooperación para la implementación de proyectos y apoyo en convocatorias para el MME - Comunidades energéticas, distritos mineros, electromovilidad, eficiencia energética y demás prioridades del MME._x000a_"/>
    <n v="8"/>
    <n v="4"/>
    <n v="7"/>
    <n v="0.5"/>
    <n v="0.875"/>
  </r>
  <r>
    <x v="13"/>
    <s v="Fortalecimiento de la Gestión Institucional"/>
    <x v="10"/>
    <x v="2"/>
    <x v="3"/>
    <x v="2"/>
    <s v="Gestión de recursos de cooperación para la estructuración de proyectos y apoyo en convocatorias para el MME - Comunidades energéticas, distritos mineros, electromovilidad, eficiencia energética y demás prioridades del MME."/>
    <n v="4"/>
    <n v="2"/>
    <n v="7"/>
    <n v="0.5"/>
    <n v="1"/>
  </r>
  <r>
    <x v="13"/>
    <s v="Fortalecimiento de la Gestión Institucional"/>
    <x v="10"/>
    <x v="2"/>
    <x v="3"/>
    <x v="2"/>
    <s v="Número de escenarios generados para visibilidad internacional del MME._x000a_"/>
    <n v="12"/>
    <n v="6"/>
    <n v="7"/>
    <n v="0.5"/>
    <n v="0.58333333333333337"/>
  </r>
  <r>
    <x v="13"/>
    <s v="Fortalecimiento de la Gestión Institucional"/>
    <x v="10"/>
    <x v="2"/>
    <x v="7"/>
    <x v="0"/>
    <s v="Plan Estratégico Institucional formulado"/>
    <n v="1"/>
    <n v="1"/>
    <n v="1"/>
    <n v="1"/>
    <n v="1"/>
  </r>
  <r>
    <x v="13"/>
    <s v="Fortalecimiento de la Gestión Institucional"/>
    <x v="10"/>
    <x v="2"/>
    <x v="6"/>
    <x v="0"/>
    <s v="Reportes de balance de la gestión y seguimiento de los instrumentos de planeación (PES-PEI-PAA) y compromisos territoriales "/>
    <n v="3"/>
    <n v="1"/>
    <n v="1"/>
    <n v="0.33333333333333331"/>
    <n v="0.33333333333333331"/>
  </r>
  <r>
    <x v="13"/>
    <s v="Fortalecimiento de la Gestión Institucional"/>
    <x v="10"/>
    <x v="2"/>
    <x v="6"/>
    <x v="0"/>
    <s v="Reporte de avance en el cumplimiento de los compromisos Conpes "/>
    <n v="2"/>
    <n v="1"/>
    <n v="1"/>
    <n v="0.5"/>
    <n v="0.5"/>
  </r>
  <r>
    <x v="13"/>
    <s v="Fortalecimiento de la Gestión Institucional"/>
    <x v="10"/>
    <x v="2"/>
    <x v="6"/>
    <x v="0"/>
    <s v="Reportes a la alta dirección del balance de avance de las prioridades estratégicas "/>
    <n v="6"/>
    <n v="3"/>
    <n v="3"/>
    <n v="0.5"/>
    <n v="0.5"/>
  </r>
  <r>
    <x v="13"/>
    <s v="Fortalecimiento de la Gestión Institucional"/>
    <x v="10"/>
    <x v="2"/>
    <x v="3"/>
    <x v="2"/>
    <s v="Realizar la desagregación del Gasto de los proyectos de inversión del MME"/>
    <n v="100"/>
    <n v="50"/>
    <n v="50"/>
    <n v="0.5"/>
    <n v="0.5"/>
  </r>
  <r>
    <x v="13"/>
    <s v="Fortalecimiento de la Gestión Institucional"/>
    <x v="10"/>
    <x v="2"/>
    <x v="3"/>
    <x v="2"/>
    <s v="Formulación, registro y actualización de los proyectos de inversión"/>
    <n v="100"/>
    <n v="50"/>
    <n v="50"/>
    <n v="0.5"/>
    <n v="0.5"/>
  </r>
  <r>
    <x v="13"/>
    <s v="Fortalecimiento de la Gestión Institucional"/>
    <x v="10"/>
    <x v="2"/>
    <x v="3"/>
    <x v="2"/>
    <s v="Informe de seguimiento a la ejecución presupuestal de los proyectos de inversión"/>
    <n v="12"/>
    <n v="6"/>
    <n v="6"/>
    <n v="0.5"/>
    <n v="0.5"/>
  </r>
  <r>
    <x v="13"/>
    <s v="Fortalecimiento de la Gestión Institucional"/>
    <x v="10"/>
    <x v="2"/>
    <x v="3"/>
    <x v="2"/>
    <s v="Elaborar y presentar informe de Anteproyecto de Presupuesto"/>
    <n v="1"/>
    <n v="1"/>
    <n v="1"/>
    <n v="1"/>
    <n v="1"/>
  </r>
  <r>
    <x v="13"/>
    <s v="Fortalecimiento de la Gestión Institucional"/>
    <x v="10"/>
    <x v="2"/>
    <x v="3"/>
    <x v="2"/>
    <s v="Elaborar y presentar informe de Marco de Gasto de Mediano Plazo"/>
    <n v="1"/>
    <n v="1"/>
    <n v="1"/>
    <n v="1"/>
    <n v="1"/>
  </r>
  <r>
    <x v="13"/>
    <s v="Fortalecimiento de la Gestión Institucional"/>
    <x v="10"/>
    <x v="2"/>
    <x v="3"/>
    <x v="2"/>
    <s v="Atender solicitudes de modificaciones y trámites presupuestales de los proyectos de inversión ante el DNP y MinHacienda"/>
    <n v="100"/>
    <n v="100"/>
    <n v="100"/>
    <n v="1"/>
    <n v="1"/>
  </r>
  <r>
    <x v="14"/>
    <s v="Fortalecimiento de la Gestión Institucional"/>
    <x v="13"/>
    <x v="0"/>
    <x v="1"/>
    <x v="0"/>
    <s v="Formular Plan Anual de vacantes"/>
    <n v="1"/>
    <n v="0"/>
    <n v="1"/>
    <n v="1"/>
    <n v="1"/>
  </r>
  <r>
    <x v="14"/>
    <s v="Fortalecimiento de la Gestión Institucional"/>
    <x v="13"/>
    <x v="0"/>
    <x v="1"/>
    <x v="0"/>
    <s v="Formular Plan previsión de recursos humanos"/>
    <n v="1"/>
    <n v="0"/>
    <n v="1"/>
    <n v="1"/>
    <n v="1"/>
  </r>
  <r>
    <x v="14"/>
    <s v="Fortalecimiento de la Gestión Institucional"/>
    <x v="13"/>
    <x v="0"/>
    <x v="1"/>
    <x v="0"/>
    <s v="Seguimiento al Plan de Bienestar del MME"/>
    <n v="90"/>
    <n v="30"/>
    <n v="30"/>
    <n v="0.33333333333333331"/>
    <n v="0.33333333333333331"/>
  </r>
  <r>
    <x v="14"/>
    <s v="Fortalecimiento de la Gestión Institucional"/>
    <x v="13"/>
    <x v="0"/>
    <x v="1"/>
    <x v="0"/>
    <s v="Seguimiento al Plan de Capacitación del MME"/>
    <n v="90"/>
    <n v="30"/>
    <n v="30"/>
    <n v="0.33333333333333331"/>
    <n v="0.33333333333333331"/>
  </r>
  <r>
    <x v="14"/>
    <s v="Fortalecimiento de la Gestión Institucional"/>
    <x v="13"/>
    <x v="0"/>
    <x v="1"/>
    <x v="0"/>
    <s v="Seguimiento al Programa de Salud y Seguridad en el Trabajo - SST"/>
    <n v="90"/>
    <n v="30"/>
    <n v="30"/>
    <n v="0.33333333333333331"/>
    <n v="0.33333333333333331"/>
  </r>
  <r>
    <x v="14"/>
    <s v="Fortalecimiento de la Gestión Institucional"/>
    <x v="13"/>
    <x v="0"/>
    <x v="1"/>
    <x v="0"/>
    <s v="Seguimiento al Plan Estratégico de Talento Humano"/>
    <n v="90"/>
    <n v="30"/>
    <n v="30"/>
    <n v="0.33333333333333331"/>
    <n v="0.33333333333333331"/>
  </r>
  <r>
    <x v="14"/>
    <s v="Fortalecimiento de la Gestión Institucional"/>
    <x v="13"/>
    <x v="0"/>
    <x v="1"/>
    <x v="0"/>
    <s v="Seguimiento al Plan de incentivos institucional"/>
    <n v="90"/>
    <n v="30"/>
    <n v="30"/>
    <n v="0.33333333333333331"/>
    <n v="0.33333333333333331"/>
  </r>
  <r>
    <x v="15"/>
    <s v="Proyectos FNCER a gran escala"/>
    <x v="14"/>
    <x v="3"/>
    <x v="0"/>
    <x v="6"/>
    <s v="Actualización de la matriz maestra de proyectos de generación de energía a partir de Fuentes No Convencionales de Energía Renovable (FNCER) actualizada"/>
    <n v="1"/>
    <n v="0.5"/>
    <n v="0.5"/>
    <n v="0.5"/>
    <n v="0.5"/>
  </r>
  <r>
    <x v="15"/>
    <s v="Proyectos FNCER a gran escala"/>
    <x v="14"/>
    <x v="3"/>
    <x v="0"/>
    <x v="0"/>
    <s v="Nuevos usuarios con servicio de energía eléctrica mediante FNCER beneficiados con recursos públicos y privados"/>
    <n v="9256"/>
    <n v="2684.24"/>
    <n v="8793.1999999999989"/>
    <n v="0.28999999999999998"/>
    <n v="0.95"/>
  </r>
  <r>
    <x v="15"/>
    <s v="No aplica"/>
    <x v="14"/>
    <x v="3"/>
    <x v="0"/>
    <x v="0"/>
    <s v="Nuevos usuarios de servicio de energía eléctrica en zonas rurales del país mediante recursos públicos y privados"/>
    <n v="28249"/>
    <n v="8192.2099999999991"/>
    <n v="26854"/>
    <n v="0.28999999999999998"/>
    <n v="0.95061772098127373"/>
  </r>
  <r>
    <x v="15"/>
    <s v="Costos de la energía y Modernización del Sector Eléctrico"/>
    <x v="14"/>
    <x v="3"/>
    <x v="5"/>
    <x v="2"/>
    <s v="Resolución expedida sobre el Programa de normalización de redes eléctricas (Artículo 238 PND)"/>
    <n v="1"/>
    <n v="0.1"/>
    <n v="0.1"/>
    <n v="0.1"/>
    <n v="0.1"/>
  </r>
  <r>
    <x v="15"/>
    <s v="Costos de la energía y Modernización del Sector Eléctrico"/>
    <x v="14"/>
    <x v="3"/>
    <x v="5"/>
    <x v="2"/>
    <s v="Resolución expedida sobre Confiabilidad del servicio (Artículo 249) "/>
    <n v="1"/>
    <n v="0.1"/>
    <n v="0.1"/>
    <n v="0.1"/>
    <n v="0.1"/>
  </r>
  <r>
    <x v="15"/>
    <s v="Costos de la energía y Modernización del Sector Eléctrico"/>
    <x v="14"/>
    <x v="3"/>
    <x v="5"/>
    <x v="2"/>
    <s v="Decreto expedidosobre Fondo de Energía social -FOES - (Artículo 248 PND) "/>
    <n v="1"/>
    <n v="0.35"/>
    <n v="0.35"/>
    <n v="0.35"/>
    <n v="0.35"/>
  </r>
  <r>
    <x v="16"/>
    <s v="No aplica"/>
    <x v="15"/>
    <x v="3"/>
    <x v="3"/>
    <x v="2"/>
    <s v="Documento elaborado con la Hoja de Ruta del Plan Operativo del Pacto por la Transción Energética Justa "/>
    <n v="1"/>
    <n v="0"/>
    <n v="0"/>
    <n v="0"/>
    <n v="0"/>
  </r>
  <r>
    <x v="16"/>
    <s v="No aplica"/>
    <x v="15"/>
    <x v="3"/>
    <x v="3"/>
    <x v="2"/>
    <s v="Numero de espacios realizados para la conformación de la instancia de dialogo y seguimiento para la TEJ con las autoridades indígenas del área de afectación directa del proyecto (indicar a qué proyecto se hace referencia)"/>
    <n v="20"/>
    <n v="0"/>
    <n v="3"/>
    <n v="0"/>
    <n v="0.15"/>
  </r>
  <r>
    <x v="16"/>
    <s v="No aplica"/>
    <x v="15"/>
    <x v="3"/>
    <x v="3"/>
    <x v="2"/>
    <s v="Número de atención a conflictividades socio- culturales realizadas para las comunidades del área de influencia de los proyectos de energía y líneas de trasmisión"/>
    <n v="70"/>
    <n v="0"/>
    <n v="0"/>
    <n v="0"/>
    <n v="0.15"/>
  </r>
  <r>
    <x v="16"/>
    <s v="Proyectos FNCER a gran escala"/>
    <x v="15"/>
    <x v="3"/>
    <x v="3"/>
    <x v="2"/>
    <s v="Numero de consultas previas realizadas  para el cumplimiento de acuerdos de los proyectos FNCER y Líneas de Trasmisón."/>
    <n v="77"/>
    <n v="0"/>
    <n v="6.16"/>
    <n v="0"/>
    <n v="0.08"/>
  </r>
  <r>
    <x v="16"/>
    <s v="Costos de la energía y modernización"/>
    <x v="15"/>
    <x v="3"/>
    <x v="3"/>
    <x v="2"/>
    <s v="Numero de espacios realizados para la construccion del  documento orientador  para la administracion de los recursos de transferencias segun a lo previsto en el Decreto 1302 de 2022 o la norma que lo sustituya"/>
    <n v="3"/>
    <n v="0"/>
    <n v="0"/>
    <n v="0"/>
    <n v="0"/>
  </r>
  <r>
    <x v="16"/>
    <s v="Hidrógeno"/>
    <x v="15"/>
    <x v="3"/>
    <x v="0"/>
    <x v="2"/>
    <s v="Documento elaborado con lineamientos sociales para el desarrollo de nuevos energeticos"/>
    <n v="1"/>
    <n v="0.5"/>
    <n v="0.72"/>
    <n v="0.5"/>
    <n v="0.72"/>
  </r>
  <r>
    <x v="16"/>
    <s v="No aplica "/>
    <x v="15"/>
    <x v="3"/>
    <x v="0"/>
    <x v="2"/>
    <s v="Aplicativo (Dash) de la conflictividad mesas y espacios de dialogo del SME y Reporteria operativa de la conflictividad y su estadistica diseñado e implementado"/>
    <n v="1"/>
    <n v="0.2"/>
    <n v="0.47"/>
    <n v="0.2"/>
    <n v="0.47"/>
  </r>
  <r>
    <x v="16"/>
    <s v="Comunidades energéticas"/>
    <x v="15"/>
    <x v="3"/>
    <x v="0"/>
    <x v="2"/>
    <s v="Documento elaborado con estrategias pedagogicas y de fortalecimiento de capacidades que faciliten la participacion de las comunidades en espacios de interes del sector minero energetico (Movimiento social y popular del SME para la TEJ, Comunidades energetica)"/>
    <n v="1"/>
    <n v="0.15"/>
    <n v="0.37"/>
    <n v="0.15"/>
    <n v="0.37"/>
  </r>
  <r>
    <x v="16"/>
    <s v="Comunidades energéticas"/>
    <x v="15"/>
    <x v="3"/>
    <x v="0"/>
    <x v="2"/>
    <s v="Numero de espacios de dialogo realizados para la construccion de la estrategia social de comunidades energeticas"/>
    <n v="200"/>
    <n v="50"/>
    <n v="50"/>
    <n v="0.25"/>
    <n v="0.25"/>
  </r>
  <r>
    <x v="16"/>
    <s v="No aplica "/>
    <x v="15"/>
    <x v="3"/>
    <x v="0"/>
    <x v="2"/>
    <s v="Numero de espacios de dialogo realizados para la construccion social para el movimiento social y popular del SME para la TEJ"/>
    <n v="50"/>
    <n v="20"/>
    <n v="22"/>
    <n v="0.4"/>
    <n v="0.44"/>
  </r>
  <r>
    <x v="16"/>
    <s v="Nuevo marco regulatorio para la minería"/>
    <x v="15"/>
    <x v="3"/>
    <x v="0"/>
    <x v="6"/>
    <s v="Número de espacios realizados para la socializacion del Decreto 1396 de 2023 donde se hace la modificacion del capitulo V ley 70 "/>
    <n v="15"/>
    <n v="15"/>
    <n v="15"/>
    <n v="1"/>
    <n v="1"/>
  </r>
  <r>
    <x v="16"/>
    <s v="Comunidades energéticas"/>
    <x v="15"/>
    <x v="3"/>
    <x v="3"/>
    <x v="2"/>
    <s v="Documento sobre emisiones evitadas en proyectos energeticos basados en FNCER y  sintesis de los estandares y  metodologias para el calculo de emisiones evitadas en proyectos eneregeticos basados en FNCER"/>
    <n v="1"/>
    <n v="0.2"/>
    <n v="0.2"/>
    <n v="0.2"/>
    <n v="0.2"/>
  </r>
  <r>
    <x v="16"/>
    <s v="Gobernanza del dato y monitoreo"/>
    <x v="15"/>
    <x v="3"/>
    <x v="3"/>
    <x v="2"/>
    <s v="Sistema de informacion diseñado sobre cambio climatico que gestione estrategias y acciones sectoriales en  mitigacion y adaptacion para contribuir a las metas de carbonizacion y resiliencia climatica  "/>
    <n v="2"/>
    <n v="0.5"/>
    <n v="0.5"/>
    <n v="0.25"/>
    <n v="0.25"/>
  </r>
  <r>
    <x v="16"/>
    <s v="No aplica"/>
    <x v="15"/>
    <x v="3"/>
    <x v="3"/>
    <x v="2"/>
    <s v="Documento elaborado con la investigacion sobre el diseño metodologico de acompañamiento al PIGCCe"/>
    <n v="1"/>
    <n v="0.4"/>
    <n v="0.4"/>
    <n v="0.4"/>
    <n v="0.4"/>
  </r>
  <r>
    <x v="16"/>
    <s v="No aplica "/>
    <x v="15"/>
    <x v="3"/>
    <x v="3"/>
    <x v="2"/>
    <s v="Documento elaborado con estrategia de reducción de riesgo de conflictividad  generadas por cambio climatico "/>
    <n v="1"/>
    <n v="0.2"/>
    <n v="0.25"/>
    <n v="0.2"/>
    <n v="0.25"/>
  </r>
  <r>
    <x v="16"/>
    <s v="No aplica "/>
    <x v="15"/>
    <x v="3"/>
    <x v="3"/>
    <x v="2"/>
    <s v="Documento elaborado con los lineamientos para impulsar acciones en biodiversad bajo criterios de justicia climatica y social y aplicativo para orientar decisiones en biodiversidad"/>
    <n v="1"/>
    <n v="0.4"/>
    <n v="0.4"/>
    <n v="0.4"/>
    <n v="0.4"/>
  </r>
  <r>
    <x v="16"/>
    <s v="Nuevo marco regulatorio para la minería"/>
    <x v="15"/>
    <x v="3"/>
    <x v="7"/>
    <x v="2"/>
    <s v="Documento elaborado con insumos tecnicos y diagnosticos sectoriales  en el marco de la Ley   2327 de Pasivo Ambiental"/>
    <n v="1"/>
    <n v="0.1"/>
    <n v="0.6"/>
    <n v="0.1"/>
    <n v="0.6"/>
  </r>
  <r>
    <x v="16"/>
    <s v="Nuevo marco regulatorio para la minería"/>
    <x v="15"/>
    <x v="3"/>
    <x v="7"/>
    <x v="2"/>
    <s v="Documento elaborado con insumos tecnicos para el cumplimiento de la orden 3 de ventanilla minera"/>
    <n v="1"/>
    <n v="0.3"/>
    <n v="0.47"/>
    <n v="0.3"/>
    <n v="0.47"/>
  </r>
  <r>
    <x v="16"/>
    <s v="Nuevo marco regulatorio para la minería"/>
    <x v="15"/>
    <x v="3"/>
    <x v="7"/>
    <x v="2"/>
    <s v="Documento elaborado con insumos tecnicos para la implementacion del programa de sustitución de actividades mineras"/>
    <n v="1"/>
    <n v="0.05"/>
    <n v="0.2"/>
    <n v="0.05"/>
    <n v="0.2"/>
  </r>
  <r>
    <x v="16"/>
    <s v="Proyectos FNCER a gran escala"/>
    <x v="15"/>
    <x v="3"/>
    <x v="7"/>
    <x v="2"/>
    <s v="Número de informes elaborados con los resultados de la gestión de las  mesas de alto nivel de energia desarrolladas"/>
    <n v="2"/>
    <n v="0.6"/>
    <n v="1"/>
    <n v="0.3"/>
    <n v="0.5"/>
  </r>
  <r>
    <x v="16"/>
    <s v="No aplica"/>
    <x v="15"/>
    <x v="3"/>
    <x v="7"/>
    <x v="2"/>
    <s v="Documento elaborado con la propuesta de indicador de gobernanza ambiental de acuerdo a practicas del sector minero energetico y armonizado con los pilares del acuerdo de Escazú."/>
    <n v="1"/>
    <n v="0.3"/>
    <n v="0.05"/>
    <n v="0.3"/>
    <n v="0.05"/>
  </r>
  <r>
    <x v="16"/>
    <s v="No aplica"/>
    <x v="15"/>
    <x v="3"/>
    <x v="7"/>
    <x v="2"/>
    <s v="Documento elaborado con la propuesta de orientaciones en ordenamiento territorial y ambiental del sector mineroenergetico en el marco de la transicion energetica justa "/>
    <n v="1"/>
    <n v="0.15"/>
    <n v="0.33"/>
    <n v="0.15"/>
    <n v="0.33"/>
  </r>
  <r>
    <x v="16"/>
    <s v="Hidrógeno"/>
    <x v="15"/>
    <x v="3"/>
    <x v="7"/>
    <x v="2"/>
    <s v="Documento elaborado con las directrices de buenas practicas de hidroenergia sostenible "/>
    <n v="1"/>
    <n v="0.1"/>
    <n v="0.1"/>
    <n v="0.1"/>
    <n v="0.1"/>
  </r>
  <r>
    <x v="16"/>
    <s v="No aplica"/>
    <x v="15"/>
    <x v="3"/>
    <x v="7"/>
    <x v="2"/>
    <s v="Talleres realizados para el fortalecimiento de capacidades en practicas ambientales del  sector en hidrocarburos, energia y compensaciones ambientales "/>
    <n v="10"/>
    <n v="1"/>
    <n v="10"/>
    <n v="0.1"/>
    <n v="1"/>
  </r>
  <r>
    <x v="16"/>
    <s v="No aplica"/>
    <x v="15"/>
    <x v="3"/>
    <x v="0"/>
    <x v="2"/>
    <s v="Numero de hojas de ruta desarrolladas para el fortalecimiento de la participación sectorial frente a la Gestión del Riesgo de Desastres que contemplen espacios de interacción entre el sector minero-energético, el sector privado y las entidades territoriales en el marco de un enfoque colaborativo. "/>
    <n v="3"/>
    <n v="0.99"/>
    <n v="1.08"/>
    <n v="0.33"/>
    <n v="0.36"/>
  </r>
  <r>
    <x v="16"/>
    <s v="Gobernanza del dato y monitoreo"/>
    <x v="15"/>
    <x v="3"/>
    <x v="0"/>
    <x v="6"/>
    <s v="Documento elaborado que contenga diseño y validacion del sistema de seguimiento y evaluacion de la politica de GRD  y  lineamientos de sistematizacion lecciones aprendidas"/>
    <n v="1"/>
    <n v="0.3"/>
    <n v="0.38"/>
    <n v="0.3"/>
    <n v="0.38"/>
  </r>
  <r>
    <x v="17"/>
    <s v="Electromovilidad"/>
    <x v="14"/>
    <x v="3"/>
    <x v="1"/>
    <x v="2"/>
    <s v="Documentos elaborados para fundamentar el Plan maestro para el despliegue de infraestructura de carga de vehículos eléctricos y del desarrollo de los estándares de eficiencia energética para vehículos livianos nuevos"/>
    <n v="2"/>
    <n v="0.6"/>
    <n v="0.6"/>
    <n v="0.3"/>
    <n v="0.3"/>
  </r>
  <r>
    <x v="17"/>
    <s v="Plantas"/>
    <x v="14"/>
    <x v="3"/>
    <x v="5"/>
    <x v="2"/>
    <s v="Acto administrativo expedido que establezca lineamientos de política y medidas regulatorias para determinar las condiciones del servicio de los sistemas de almacenamiento energético, su implementación, y la sustitución progresiva de plantas eléctricas."/>
    <n v="1"/>
    <n v="0.3"/>
    <n v="0.3"/>
    <n v="0.3"/>
    <n v="0.3"/>
  </r>
  <r>
    <x v="17"/>
    <s v="No aplica "/>
    <x v="16"/>
    <x v="3"/>
    <x v="1"/>
    <x v="6"/>
    <s v="Documento elaborado con la estratégia de desarrollo del Proyecto Rutas del Carbón, Gas y Combustibles Liquidos, asi como las regulaciones habilitantes correspondientes"/>
    <n v="1"/>
    <n v="0.3"/>
    <n v="0.3"/>
    <n v="0.3"/>
    <n v="0.3"/>
  </r>
  <r>
    <x v="17"/>
    <s v="Proyectos FNCER a gran escala "/>
    <x v="14"/>
    <x v="3"/>
    <x v="5"/>
    <x v="2"/>
    <s v="Acto administrativo expedido con respecto a las condiciones de compras de energía de los agentes a partir de FNCER, y las condiciones de participación de los agentes en el mercado "/>
    <n v="1"/>
    <n v="0.3"/>
    <n v="0.3"/>
    <n v="0.3"/>
    <n v="0.3"/>
  </r>
  <r>
    <x v="17"/>
    <s v="Proyectos FNCER a gran escala "/>
    <x v="14"/>
    <x v="3"/>
    <x v="5"/>
    <x v="2"/>
    <s v="Documento elaborado sobre habilitadores normativos de la TEJ"/>
    <n v="1"/>
    <n v="0.3"/>
    <n v="1"/>
    <n v="0.3"/>
    <n v="1"/>
  </r>
  <r>
    <x v="17"/>
    <s v="Eólica offshore"/>
    <x v="14"/>
    <x v="3"/>
    <x v="6"/>
    <x v="6"/>
    <s v="Porcentaje de avance del proceso de asignación de permisos de ocupación temporal para la zona denominada &quot;Caribe Central&quot; "/>
    <n v="1"/>
    <n v="0.3"/>
    <n v="0.3"/>
    <n v="0.3"/>
    <n v="0.3"/>
  </r>
  <r>
    <x v="17"/>
    <s v="Comunidades energéticas"/>
    <x v="14"/>
    <x v="3"/>
    <x v="1"/>
    <x v="2"/>
    <s v="_x000a_Documento técnico realizado  para el desarrollo proyectos pilotos de comunidades energeticas."/>
    <n v="1"/>
    <n v="0.6"/>
    <n v="0.3"/>
    <n v="0.6"/>
    <n v="0.3"/>
  </r>
  <r>
    <x v="17"/>
    <s v="Hidrógeno"/>
    <x v="16"/>
    <x v="3"/>
    <x v="5"/>
    <x v="2"/>
    <s v="Acto administrativo expedido que contenga la implementación de una estrategia para el desarrollo del mercado del Hidrógeno a nivel nacional."/>
    <n v="1"/>
    <n v="0.3"/>
    <n v="0.3"/>
    <n v="0.3"/>
    <n v="0.3"/>
  </r>
  <r>
    <x v="17"/>
    <s v="No aplica"/>
    <x v="17"/>
    <x v="3"/>
    <x v="2"/>
    <x v="2"/>
    <s v="Normas elaboradas para el uso seguro de materiales nuclearaes y radiactivos"/>
    <n v="7"/>
    <n v="2.8000000000000003"/>
    <n v="3.15"/>
    <n v="0.4"/>
    <n v="0.45"/>
  </r>
  <r>
    <x v="17"/>
    <s v="No aplica"/>
    <x v="17"/>
    <x v="3"/>
    <x v="2"/>
    <x v="2"/>
    <s v="Número de documentos elaborados relacionados con  actividades realizadas ante organismos nacionales e internacionales en materia nuclear."/>
    <n v="24"/>
    <n v="9.6000000000000014"/>
    <n v="10.08"/>
    <n v="0.4"/>
    <n v="0.42"/>
  </r>
  <r>
    <x v="17"/>
    <s v="No aplica"/>
    <x v="17"/>
    <x v="3"/>
    <x v="2"/>
    <x v="2"/>
    <s v="Documentos elaborados en atención a trámites de autorizaciones para empresas usuarias de materiales radiactivos y servicios asociados con la protección radiológica"/>
    <n v="6"/>
    <n v="2.4000000000000004"/>
    <n v="4.0200000000000005"/>
    <n v="0.4"/>
    <n v="0.67"/>
  </r>
  <r>
    <x v="17"/>
    <s v="No aplica"/>
    <x v="17"/>
    <x v="3"/>
    <x v="2"/>
    <x v="2"/>
    <s v="Inspecciones realizadas a empresas usuarias de materiales radiactivos y servicios asociados con la protección radiológica"/>
    <n v="8"/>
    <n v="2.4"/>
    <n v="2"/>
    <n v="0.3"/>
    <n v="0.25"/>
  </r>
  <r>
    <x v="17"/>
    <s v="No aplica"/>
    <x v="17"/>
    <x v="3"/>
    <x v="2"/>
    <x v="2"/>
    <s v="Comunicaciones elaboradas a partir del desarrollo de actividades de seguimiento y/o direccionamiento a la delegación de funciones en el SGC"/>
    <n v="10"/>
    <n v="4"/>
    <n v="8"/>
    <n v="0.4"/>
    <n v="0.8"/>
  </r>
  <r>
    <x v="17"/>
    <s v="No aplica"/>
    <x v="17"/>
    <x v="3"/>
    <x v="2"/>
    <x v="2"/>
    <s v="Documentos elaborados para el mejoramiento del acceso a tecnologías o aplicaciones nucleares avanzadas"/>
    <n v="4"/>
    <n v="1.6"/>
    <n v="1.6"/>
    <n v="0.4"/>
    <n v="0.4"/>
  </r>
  <r>
    <x v="18"/>
    <s v="Regalías para la TEJ"/>
    <x v="14"/>
    <x v="3"/>
    <x v="0"/>
    <x v="2"/>
    <s v="Número de proyectos del sector Minero Energético aprobados con recursos del Incentivo a la Producción, Exploración y Formalización que aporten a la TEJ."/>
    <n v="30"/>
    <n v="0"/>
    <n v="0"/>
    <n v="0"/>
    <n v="0"/>
  </r>
  <r>
    <x v="18"/>
    <s v="Regalías para la TEJ"/>
    <x v="16"/>
    <x v="3"/>
    <x v="0"/>
    <x v="2"/>
    <s v="Número de proyectos de otros sectores aprobados con recursos del Incentivo a la Producción Exploración y Formalización que dentro de sus componentes tengan FNCER"/>
    <n v="30"/>
    <n v="0"/>
    <n v="0.89999999999999991"/>
    <n v="0"/>
    <n v="0.03"/>
  </r>
  <r>
    <x v="18"/>
    <s v="Regalías para la TEJ"/>
    <x v="14"/>
    <x v="3"/>
    <x v="0"/>
    <x v="2"/>
    <s v="Número de documentos elaborados y publicados que faciliten la inversión de las regalías en los territorios, en proyectos orientados a la TEJ.​"/>
    <n v="2"/>
    <n v="0"/>
    <n v="0"/>
    <n v="0"/>
    <n v="0"/>
  </r>
  <r>
    <x v="18"/>
    <s v="Regalías para la TEJ"/>
    <x v="14"/>
    <x v="3"/>
    <x v="0"/>
    <x v="0"/>
    <s v="Número de nuevos usuarios de energía eléctrica en proyectos del SGR- Aprobados"/>
    <n v="12000"/>
    <n v="6240"/>
    <n v="1080"/>
    <n v="0.52"/>
    <n v="0.09"/>
  </r>
  <r>
    <x v="18"/>
    <s v="Regalías para la TEJ"/>
    <x v="14"/>
    <x v="3"/>
    <x v="0"/>
    <x v="0"/>
    <s v="Número de nuevos usuarios de energía eléctrica con recursos SGR (proyectos terminados)"/>
    <n v="9400"/>
    <n v="4230"/>
    <n v="4512"/>
    <n v="0.45"/>
    <n v="0.48"/>
  </r>
  <r>
    <x v="18"/>
    <s v="Regalías para la TEJ"/>
    <x v="16"/>
    <x v="3"/>
    <x v="0"/>
    <x v="0"/>
    <s v="Número de Nuevos usuarios de gas domiciliario en proyectos aprobados con recursos del SGR"/>
    <n v="39000"/>
    <n v="12870"/>
    <n v="6240"/>
    <n v="0.33"/>
    <n v="0.16"/>
  </r>
  <r>
    <x v="18"/>
    <s v="Regalías para la TEJ"/>
    <x v="16"/>
    <x v="3"/>
    <x v="0"/>
    <x v="0"/>
    <s v="Número de nuevos usuarios de gas domiciliario en proyectos del SGR terminados"/>
    <n v="21000"/>
    <n v="7560"/>
    <n v="7770"/>
    <n v="0.36"/>
    <n v="0.37"/>
  </r>
  <r>
    <x v="18"/>
    <s v="Regalías para la TEJ"/>
    <x v="16"/>
    <x v="3"/>
    <x v="0"/>
    <x v="2"/>
    <s v="Número de socializaciones realizadas de proyectos financiados con recursos del Incentivo a la Producción, Exploración y Formalización acompañadas por el MME."/>
    <n v="35"/>
    <n v="19.95"/>
    <n v="11.9"/>
    <n v="0.56999999999999995"/>
    <n v="0.34"/>
  </r>
  <r>
    <x v="18"/>
    <s v="Regalías para la TEJ"/>
    <x v="16"/>
    <x v="3"/>
    <x v="0"/>
    <x v="2"/>
    <s v="Número de entregas de proyectos financiados con recursos del Incentivo a la Producción, Exploración y Formalización acompañadas por el MME."/>
    <n v="30"/>
    <n v="12"/>
    <n v="8.1000000000000014"/>
    <n v="0.4"/>
    <n v="0.27"/>
  </r>
  <r>
    <x v="18"/>
    <s v="Regalías para la TEJ"/>
    <x v="14"/>
    <x v="3"/>
    <x v="2"/>
    <x v="2"/>
    <s v="Número de Documentos consolidados para la presentación del Proyecto de Ley bienal del presupuesto del Sistema General de Regalías para la vigencia 2025-2026."/>
    <n v="3"/>
    <n v="0"/>
    <n v="0"/>
    <n v="0"/>
    <n v="0"/>
  </r>
  <r>
    <x v="18"/>
    <s v="Regalías para la TEJ"/>
    <x v="14"/>
    <x v="3"/>
    <x v="0"/>
    <x v="6"/>
    <s v="Porcentaje de avance en el proceso de socialización de la Resolución por medio de la cual se establecen los objetivos y fines del incentivo a la exploración, producción y formalización mediante la cual se incorpora el componente de la TEJ expedida."/>
    <n v="1"/>
    <n v="1"/>
    <n v="1"/>
    <n v="1"/>
    <n v="1"/>
  </r>
  <r>
    <x v="18"/>
    <s v="Regalías para la TEJ"/>
    <x v="14"/>
    <x v="3"/>
    <x v="0"/>
    <x v="2"/>
    <s v="Porcentaje de avance en la elaboración y expedición del Decreto por medio del cual se establecen los lineamientos para la financiación de proyectos de inversión con cargo a los recursos del 5% del mayor recaudo del Sistema General de Regalías expedido."/>
    <n v="1"/>
    <n v="0"/>
    <n v="0.5"/>
    <n v="0"/>
    <n v="0.5"/>
  </r>
  <r>
    <x v="19"/>
    <s v="Distritos mineros especiales para la diversificación productiva"/>
    <x v="18"/>
    <x v="3"/>
    <x v="0"/>
    <x v="2"/>
    <s v="Número de pequeños mineros, mineros tradicionales y mineros de subsistencia (artesanales) en reconversión productiva y/o laboral capacitados"/>
    <n v="91"/>
    <n v="9.1"/>
    <n v="0"/>
    <n v="0.1"/>
    <n v="0"/>
  </r>
  <r>
    <x v="19"/>
    <s v="Distritos mineros especiales para la diversificación productiva"/>
    <x v="18"/>
    <x v="3"/>
    <x v="3"/>
    <x v="2"/>
    <s v="Número de documentos elaborados que evaluen  la implementación de la estrategia con  las acciones tendientes a fortalecer el conocimiento de los mineros de pequeña escala, para mejorar el desempeño de sus operaciones mineras bajo una visión integral con el ambiente y con el territorio."/>
    <n v="5"/>
    <n v="1"/>
    <n v="1"/>
    <n v="0.2"/>
    <n v="0.2"/>
  </r>
  <r>
    <x v="19"/>
    <s v="Distritos mineros especiales para la diversificación productiva"/>
    <x v="18"/>
    <x v="3"/>
    <x v="0"/>
    <x v="2"/>
    <s v="Número de pequeños mineros, mineros tradicionales o mineros de subsistencia (artesanales)  en reconversión productiva y/o laboral vinculados a proyectos productivos formulados."/>
    <n v="55"/>
    <n v="5.5"/>
    <n v="0"/>
    <n v="0.1"/>
    <n v="0"/>
  </r>
  <r>
    <x v="19"/>
    <s v="Distritos mineros especiales para la diversificación productiva"/>
    <x v="18"/>
    <x v="3"/>
    <x v="0"/>
    <x v="2"/>
    <s v="Documento de caracterización elaborado para el fortalecimiento de alternativas productivas y laborales del sector minero"/>
    <n v="1"/>
    <n v="0.18"/>
    <n v="0.18"/>
    <n v="0.18"/>
    <n v="0.18"/>
  </r>
  <r>
    <x v="19"/>
    <s v="Distritos mineros especiales para la diversificación productiva"/>
    <x v="18"/>
    <x v="3"/>
    <x v="0"/>
    <x v="2"/>
    <s v="Número de documentos elaborados con las estrategias formuladas para pilotos de asociatividad y encadenamiento productivos"/>
    <n v="2"/>
    <n v="0.6"/>
    <n v="0.6"/>
    <n v="0.3"/>
    <n v="0.3"/>
  </r>
  <r>
    <x v="19"/>
    <s v="Distritos mineros especiales para la diversificación productiva"/>
    <x v="18"/>
    <x v="3"/>
    <x v="0"/>
    <x v="2"/>
    <s v="Documento elaborado con análisis de aspectos socio-economicos de la mineria de Subsistencia - artesanal"/>
    <n v="1"/>
    <n v="0.3"/>
    <n v="0.3"/>
    <n v="0.3"/>
    <n v="0.3"/>
  </r>
  <r>
    <x v="19"/>
    <s v="Distritos mineros especiales para la diversificación productiva"/>
    <x v="18"/>
    <x v="3"/>
    <x v="0"/>
    <x v="2"/>
    <s v="Número de capacitaciones realizadas dirigidas a los mineros de subsistencia (artesanales) y a las autoridades locales y regionales"/>
    <n v="30"/>
    <n v="9.9"/>
    <n v="6.9"/>
    <n v="0.33"/>
    <n v="0.23"/>
  </r>
  <r>
    <x v="19"/>
    <s v="Distritos mineros especiales para la diversificación productiva"/>
    <x v="18"/>
    <x v="3"/>
    <x v="0"/>
    <x v="2"/>
    <s v="Documento elaborado con análisis de efectividad de mecanismos de formalización a partir de pilotos en zonas priorizadas por el Ministerio de Minas y Energía"/>
    <n v="1"/>
    <n v="0.33"/>
    <n v="0.2"/>
    <n v="0.33"/>
    <n v="0.2"/>
  </r>
  <r>
    <x v="19"/>
    <s v="Distritos mineros especiales para la diversificación productiva"/>
    <x v="18"/>
    <x v="3"/>
    <x v="0"/>
    <x v="2"/>
    <s v="Número de asociaciones apoyadas en procesos de formalización colectiva desde el componente tecnico- juridico "/>
    <n v="15"/>
    <n v="4.9950000000000001"/>
    <n v="3.75"/>
    <n v="0.33300000000000002"/>
    <n v="0.25"/>
  </r>
  <r>
    <x v="19"/>
    <s v="Distritos mineros especiales para la diversificación productiva"/>
    <x v="18"/>
    <x v="3"/>
    <x v="7"/>
    <x v="2"/>
    <s v="Número de eventos y espacios para impulsar la formalización minera  en el marco del plan único de legación Minera- PULF- programas para la vigencia 2024"/>
    <n v="45"/>
    <n v="14.985000000000001"/>
    <n v="13.95"/>
    <n v="0.33300000000000002"/>
    <n v="0.31"/>
  </r>
  <r>
    <x v="19"/>
    <s v="Nuevo marco regulatorio para la minería"/>
    <x v="18"/>
    <x v="3"/>
    <x v="2"/>
    <x v="2"/>
    <s v="Número de mesas mineras desarrolladas como mecanismos para dialogos previstos para pactos y normas "/>
    <n v="20"/>
    <n v="6"/>
    <n v="9"/>
    <n v="0.3"/>
    <n v="0.45"/>
  </r>
  <r>
    <x v="19"/>
    <s v="Nuevo marco regulatorio para la minería"/>
    <x v="18"/>
    <x v="3"/>
    <x v="2"/>
    <x v="2"/>
    <s v="Número de compromisos departamentales establecidos para promover y apoyar la formalización minera, incluyendo la implementación de políticas, programas y recursos específicos."/>
    <n v="50"/>
    <n v="18"/>
    <n v="11.1"/>
    <n v="0.36"/>
    <n v="0.222"/>
  </r>
  <r>
    <x v="19"/>
    <s v="Nuevo marco regulatorio para la minería"/>
    <x v="18"/>
    <x v="3"/>
    <x v="2"/>
    <x v="2"/>
    <s v="Número de jornadas realizadas  para identificación y levantamiento de insumos de línea base de mineros con vocación de legalidad por departamentos y/o subregiones con incidencia minera, en el marco de las acciones de Plan Unico de Legalización y Formalización Minera -PULF- programadas para la vigencia 2024"/>
    <n v="8"/>
    <n v="2.4"/>
    <n v="0"/>
    <n v="0.3"/>
    <n v="0"/>
  </r>
  <r>
    <x v="19"/>
    <s v="Nuevo marco regulatorio para la minería"/>
    <x v="18"/>
    <x v="3"/>
    <x v="2"/>
    <x v="2"/>
    <s v="Número de unidades productivas mineras beneficiarias de asistencia técnica en función de la vocación y tránsito hacia la formalización"/>
    <n v="950"/>
    <n v="214.70000000000002"/>
    <n v="746.98500000000001"/>
    <n v="0.22600000000000001"/>
    <n v="0.7863"/>
  </r>
  <r>
    <x v="19"/>
    <s v="Distritos mineros especiales para la diversificación productiva"/>
    <x v="18"/>
    <x v="3"/>
    <x v="3"/>
    <x v="2"/>
    <s v="Número de mineros acompañados a través de capacitacion y  asistencia  técnica en aspectos mineros, ambientales, normativos, empresariales,  jurídicos entre otros"/>
    <n v="2500"/>
    <n v="50"/>
    <n v="0"/>
    <n v="0.02"/>
    <n v="0"/>
  </r>
  <r>
    <x v="19"/>
    <s v="Distritos mineros especiales para la diversificación productiva"/>
    <x v="18"/>
    <x v="3"/>
    <x v="3"/>
    <x v="2"/>
    <s v="Número de mineros acompañados a través de capacitacion y  asistencia  técnica  con las diferentes acciones que hacen parte de la política Nacional de Seguridad Minera"/>
    <n v="6550"/>
    <n v="131"/>
    <n v="131"/>
    <n v="0.02"/>
    <n v="0.02"/>
  </r>
  <r>
    <x v="20"/>
    <s v="Gestión y aumento eficiente de reservas y producción de hidrocarburos"/>
    <x v="16"/>
    <x v="3"/>
    <x v="5"/>
    <x v="2"/>
    <s v="Acto administrativo expedido que establezca Reglamentación Técnica para proyectos de recobro mejorado y producción incremental  o reglamentación operaciones de recobro mejorado (EOR) expedido"/>
    <n v="1"/>
    <n v="1"/>
    <n v="0"/>
    <n v="0"/>
    <n v="0"/>
  </r>
  <r>
    <x v="20"/>
    <s v="Geotermia"/>
    <x v="16"/>
    <x v="3"/>
    <x v="1"/>
    <x v="6"/>
    <s v="Porcentaje de avance en la elaboración de mapas elaborados donde se identifiquen proyectos del sector de hidrocarburos que generen información técnica"/>
    <n v="1"/>
    <n v="0.2"/>
    <n v="0.72"/>
    <n v="0.2"/>
    <n v="0.72"/>
  </r>
  <r>
    <x v="20"/>
    <s v="Geotermia"/>
    <x v="16"/>
    <x v="3"/>
    <x v="1"/>
    <x v="2"/>
    <s v="Informe elaborado sobre geología y regulaciones relacionadas con los recursos del subsuelo"/>
    <n v="1"/>
    <n v="0.26"/>
    <n v="0.64"/>
    <n v="0.26"/>
    <n v="0.64"/>
  </r>
  <r>
    <x v="20"/>
    <s v="Geotermia"/>
    <x v="16"/>
    <x v="3"/>
    <x v="5"/>
    <x v="2"/>
    <s v="Proyecto de Acto administrativo que modifique el Decreto 1318 del 2022 elaborado"/>
    <n v="1"/>
    <n v="0"/>
    <n v="0"/>
    <n v="0"/>
    <n v="0"/>
  </r>
  <r>
    <x v="20"/>
    <s v="Geotermia"/>
    <x v="16"/>
    <x v="3"/>
    <x v="5"/>
    <x v="2"/>
    <s v="Acto administrativo expedido que autorice o rechace el permiso de coproducción "/>
    <n v="1"/>
    <n v="0"/>
    <n v="1"/>
    <n v="0"/>
    <n v="1"/>
  </r>
  <r>
    <x v="20"/>
    <s v="No aplica"/>
    <x v="16"/>
    <x v="3"/>
    <x v="5"/>
    <x v="2"/>
    <s v="Acto administrativo expedido sobre el reglamento técnico aplicable al recibo, almacenamiento y distribución de gas licuado de petróleo, GLP "/>
    <n v="1"/>
    <n v="0"/>
    <n v="0"/>
    <n v="0"/>
    <n v="0"/>
  </r>
  <r>
    <x v="20"/>
    <s v="No aplica"/>
    <x v="16"/>
    <x v="3"/>
    <x v="5"/>
    <x v="2"/>
    <s v="Reglamento técnico elaborado para las facilidades e infraestructura a pequeña y gran escala de GNL, onshore y offshore "/>
    <n v="1"/>
    <n v="0"/>
    <n v="0"/>
    <n v="0"/>
    <n v="0"/>
  </r>
  <r>
    <x v="20"/>
    <s v="No aplica"/>
    <x v="16"/>
    <x v="3"/>
    <x v="5"/>
    <x v="2"/>
    <s v="Acto administrativo expedido de modificación de la Resolución 72145 de 2014 que reglamenta el transporte de petróleo por oleoducto "/>
    <n v="1"/>
    <n v="0.5"/>
    <n v="0"/>
    <n v="0.5"/>
    <n v="0"/>
  </r>
  <r>
    <x v="20"/>
    <s v="No aplica"/>
    <x v="16"/>
    <x v="3"/>
    <x v="5"/>
    <x v="2"/>
    <s v="Acto administrativo expedido de modificación de la Resolución 72146 de 2014 que reglamenta la metodología para la fijación de tarifaria para el transporte de petróleo por oleoductos"/>
    <n v="1"/>
    <n v="0.5"/>
    <n v="0"/>
    <n v="0.5"/>
    <n v="0"/>
  </r>
  <r>
    <x v="20"/>
    <s v="No aplica"/>
    <x v="16"/>
    <x v="3"/>
    <x v="5"/>
    <x v="2"/>
    <s v="_x000a_Número de reportes elaborados con el avance de la ejecución de los proyectos de infraestructura y conexiones de gas combustible, cofinanciados o financiados por el Ministerio de Minas y Energía"/>
    <n v="12"/>
    <n v="6"/>
    <n v="5.04"/>
    <n v="0.5"/>
    <n v="0.42"/>
  </r>
  <r>
    <x v="20"/>
    <s v="No aplica"/>
    <x v="16"/>
    <x v="3"/>
    <x v="5"/>
    <x v="2"/>
    <s v="Número de reportes elaborados con el avance de la ejecución presupuestal del rubro de subsidios  al consumo de gas por red a usuarios de estratos 1 y 2, mediante resolución  otorgados, realizados"/>
    <n v="4"/>
    <n v="2"/>
    <n v="2"/>
    <n v="0.5"/>
    <n v="0.5"/>
  </r>
  <r>
    <x v="20"/>
    <s v="No aplica"/>
    <x v="16"/>
    <x v="3"/>
    <x v="5"/>
    <x v="6"/>
    <s v="Porcentaje de ejecución de recursos asignados de Subsidios de GLP en cilindros regionalizado"/>
    <n v="1"/>
    <n v="0.5"/>
    <n v="0.42"/>
    <n v="0.5"/>
    <n v="0.42"/>
  </r>
  <r>
    <x v="20"/>
    <s v="Bioenergía"/>
    <x v="16"/>
    <x v="3"/>
    <x v="0"/>
    <x v="0"/>
    <s v="Número de nuevos usuarios que dejaron de usar leña para usar energéticos de  transición gas combustible"/>
    <n v="5000"/>
    <n v="1000"/>
    <n v="0"/>
    <n v="0.2"/>
    <n v="0"/>
  </r>
  <r>
    <x v="20"/>
    <s v="Bioenergía"/>
    <x v="16"/>
    <x v="3"/>
    <x v="5"/>
    <x v="2"/>
    <s v="Acto administrativo expedido por el cual se establecen los parámetros para el desarrollo del programa de sustitución de leña, carbón y residuos por energético de transición de gas combustible incluido el biogás en la cocción de alimentos y la entrega de subsidios al consumo a los beneficiarios del programa "/>
    <n v="1"/>
    <n v="0"/>
    <n v="1"/>
    <n v="0"/>
    <n v="1"/>
  </r>
  <r>
    <x v="20"/>
    <s v="No aplica"/>
    <x v="16"/>
    <x v="3"/>
    <x v="5"/>
    <x v="2"/>
    <s v="Decreto expedido para habilitar el desarrollo de lo establecido en el articulo 246 del Plan Nacional de Desarrollo &quot;2022-2026 “Colombia Potencial Mundial de la Vida” elaborado "/>
    <n v="1"/>
    <n v="1"/>
    <n v="0"/>
    <n v="1"/>
    <n v="0"/>
  </r>
  <r>
    <x v="20"/>
    <s v="No aplica"/>
    <x v="16"/>
    <x v="3"/>
    <x v="5"/>
    <x v="6"/>
    <s v="Porcentaje de avance en la expedición de acto administrativo que modifique los requisitos de los agentes de la cadena, bios y sus mezclas estableciento Estrategias de control y monitoreo  "/>
    <n v="1"/>
    <n v="0.2"/>
    <n v="0"/>
    <n v="0.2"/>
    <n v="0"/>
  </r>
  <r>
    <x v="20"/>
    <s v="No aplica"/>
    <x v="16"/>
    <x v="3"/>
    <x v="5"/>
    <x v="2"/>
    <s v="Documento elaborado por la cual se generan los lineamientos para garantizar el abastecimiento continuo de combustibles, en atención a las particularidades de cada situación y su ubicación geográfica  "/>
    <n v="1"/>
    <n v="0.1"/>
    <n v="0"/>
    <n v="0.1"/>
    <n v="0"/>
  </r>
  <r>
    <x v="20"/>
    <s v="No aplica"/>
    <x v="16"/>
    <x v="3"/>
    <x v="5"/>
    <x v="2"/>
    <s v="Acto administrativo expedido para la actualización del plan de abastecimiento de combustibles de departamentos de la periferia nacional"/>
    <n v="1"/>
    <n v="0"/>
    <n v="0"/>
    <n v="0"/>
    <n v="0"/>
  </r>
  <r>
    <x v="20"/>
    <s v="Gobernanza del dato y monitoreo"/>
    <x v="16"/>
    <x v="3"/>
    <x v="1"/>
    <x v="2"/>
    <s v="Documento metodológico elaborado  para garantizar la certeza en la información de SICOM, que sea información en tiempo real, información disponible por perfil de usuarios y responsabilidades de los agentes que incorporan información que deberán aplicarse al SICOM "/>
    <n v="1"/>
    <n v="0"/>
    <n v="0"/>
    <n v="0"/>
    <n v="0"/>
  </r>
  <r>
    <x v="20"/>
    <s v="Gobernanza del dato y monitoreo"/>
    <x v="16"/>
    <x v="3"/>
    <x v="5"/>
    <x v="2"/>
    <s v="Reglamento elaborado de acceso y uso de SICOM"/>
    <n v="1"/>
    <n v="0"/>
    <n v="0"/>
    <n v="0"/>
    <n v="0"/>
  </r>
  <r>
    <x v="20"/>
    <s v="No aplica"/>
    <x v="16"/>
    <x v="3"/>
    <x v="5"/>
    <x v="2"/>
    <s v="Documento elaborado con la actualización del plan de abastecimiento de combustibles en zonas de frontera "/>
    <n v="1"/>
    <n v="0"/>
    <n v="0"/>
    <n v="0"/>
    <n v="0"/>
  </r>
  <r>
    <x v="20"/>
    <s v="No aplica"/>
    <x v="16"/>
    <x v="3"/>
    <x v="5"/>
    <x v="2"/>
    <s v="Acto administrativo expedido para la implementación de un sistema y/o mecanismo de monitoreo tecnológico al combustible subsidiado expedido."/>
    <n v="1"/>
    <n v="0"/>
    <n v="0"/>
    <n v="0"/>
    <n v="0"/>
  </r>
  <r>
    <x v="20"/>
    <s v="No aplica"/>
    <x v="16"/>
    <x v="3"/>
    <x v="1"/>
    <x v="2"/>
    <s v="Piloto implimentado sobre el sistema y/o mecanismos de monitoreo tecnológico al combustible subsidiado implementado. Metodología de asignación de volúmenes máximos de combustible en zona de frontera"/>
    <n v="1"/>
    <n v="0"/>
    <n v="0"/>
    <n v="0"/>
    <n v="0"/>
  </r>
  <r>
    <x v="20"/>
    <s v="No aplica"/>
    <x v="16"/>
    <x v="3"/>
    <x v="5"/>
    <x v="2"/>
    <s v="Numero de convenios o contratos  interadministrativos establecidos  con municipios y entidades territoriales que promuevan generación de empleo legal y formal en zonas de frontera y lugares donde se da el hurto de combustibles"/>
    <n v="2"/>
    <n v="0"/>
    <n v="0"/>
    <n v="0"/>
    <n v="0"/>
  </r>
  <r>
    <x v="20"/>
    <s v="No aplica"/>
    <x v="16"/>
    <x v="3"/>
    <x v="0"/>
    <x v="2"/>
    <s v="Reglamento técnico elaborado del Etanol usado en la mezcla con gasolina con el fin de actualizar la calidad requerida e incorporar el indicador de cociente de inventario de emisiones GEI de acuerdos a las disposiciones ambientales"/>
    <n v="1"/>
    <n v="0"/>
    <n v="0"/>
    <n v="0"/>
    <n v="0"/>
  </r>
  <r>
    <x v="20"/>
    <s v="Bioenergía"/>
    <x v="16"/>
    <x v="3"/>
    <x v="1"/>
    <x v="2"/>
    <s v="Documento elaborado con la propuesta para un documento CONPES que incorpore la hoja de ruta de los biocombustibles de primera generación y segunda generación,  mayor flexibilidad en mezclas junto con su  logísticas de suministro"/>
    <n v="1"/>
    <n v="0"/>
    <n v="0"/>
    <n v="0"/>
    <n v="0"/>
  </r>
  <r>
    <x v="20"/>
    <s v="Bioenergía"/>
    <x v="16"/>
    <x v="3"/>
    <x v="5"/>
    <x v="2"/>
    <s v="Actualizacón de la resolucion de  reglamento tecnico combustibles de aviación Jet A y Jet A1, expedida"/>
    <n v="1"/>
    <n v="0"/>
    <n v="0"/>
    <n v="0"/>
    <n v="0"/>
  </r>
  <r>
    <x v="20"/>
    <s v="Bioenergía"/>
    <x v="16"/>
    <x v="3"/>
    <x v="5"/>
    <x v="2"/>
    <s v="Reglamento tecnico de calidad combustibles de aviación SAF expedido"/>
    <n v="1"/>
    <n v="0"/>
    <n v="0"/>
    <n v="0"/>
    <n v="0"/>
  </r>
  <r>
    <x v="20"/>
    <s v="No aplica"/>
    <x v="16"/>
    <x v="3"/>
    <x v="5"/>
    <x v="2"/>
    <s v="Acto administrativo por el  cual se establece la metodología de calculo del ingreso al productor del alcohol carburante elaborado y expedido"/>
    <n v="1"/>
    <n v="0.2"/>
    <n v="0"/>
    <n v="0.2"/>
    <n v="0"/>
  </r>
  <r>
    <x v="20"/>
    <s v="No aplica"/>
    <x v="16"/>
    <x v="3"/>
    <x v="5"/>
    <x v="2"/>
    <s v="Acto administrativo por el cual se establece la metodología de cálculo del ingreso al productor de biocombustible para uso en motores diésel elaborado y expedido"/>
    <n v="1"/>
    <n v="0.2"/>
    <n v="0"/>
    <n v="0.2"/>
    <n v="0"/>
  </r>
  <r>
    <x v="20"/>
    <s v="No aplica"/>
    <x v="16"/>
    <x v="3"/>
    <x v="5"/>
    <x v="2"/>
    <s v="Acto administrativo por ella cual se establece la metodología de calculo del ingreso al productor de la Gasolina Motor Corriente elaborado y expedido"/>
    <n v="1"/>
    <n v="0.2"/>
    <n v="0"/>
    <n v="0.2"/>
    <n v="0"/>
  </r>
  <r>
    <x v="20"/>
    <s v="No aplica"/>
    <x v="16"/>
    <x v="3"/>
    <x v="5"/>
    <x v="2"/>
    <s v="Acto administrativo por el  cual se establece la metodología de calculo del ingreso al productor del Disel elaborado y expedido "/>
    <n v="1"/>
    <n v="0.2"/>
    <n v="0"/>
    <n v="0.2"/>
    <n v="0"/>
  </r>
  <r>
    <x v="20"/>
    <s v="Gobernanza del dato y monitoreo"/>
    <x v="16"/>
    <x v="3"/>
    <x v="1"/>
    <x v="2"/>
    <s v="Guía digital implementada para petróleo y otros productos (sistema de información)"/>
    <n v="1"/>
    <n v="0"/>
    <n v="0"/>
    <n v="0"/>
    <n v="0"/>
  </r>
  <r>
    <x v="21"/>
    <s v="Nuevo marco regulatorio para la minería"/>
    <x v="18"/>
    <x v="3"/>
    <x v="2"/>
    <x v="2"/>
    <s v="Propuesta de política pública minera elaborada para ser entregada a la Oficina Asesora Jurídica. (proyectado octubre)"/>
    <n v="1"/>
    <n v="0.1"/>
    <n v="0.1"/>
    <n v="0.1"/>
    <n v="0.1"/>
  </r>
  <r>
    <x v="21"/>
    <s v="Nuevo marco regulatorio para la minería"/>
    <x v="18"/>
    <x v="3"/>
    <x v="2"/>
    <x v="2"/>
    <s v="Socializaciones acompañadas sobre los avances de la propuesta de la política pública en territorio (proyectado noviembre - diciciembre)"/>
    <n v="8"/>
    <n v="0"/>
    <n v="0.4"/>
    <n v="0"/>
    <n v="0.05"/>
  </r>
  <r>
    <x v="21"/>
    <s v="Empresa Pública para el Sector Minero"/>
    <x v="18"/>
    <x v="3"/>
    <x v="8"/>
    <x v="2"/>
    <s v="Documento elaborado con el diagnóstico sobre alternativas para creación de plataforma empresarial que permita lograr la creación de una empresa para el sector minero"/>
    <n v="1"/>
    <n v="0"/>
    <n v="0"/>
    <n v="0"/>
    <n v="0"/>
  </r>
  <r>
    <x v="21"/>
    <s v="Plantas"/>
    <x v="18"/>
    <x v="3"/>
    <x v="3"/>
    <x v="2"/>
    <s v="Elaboración de análisis de titulares no mineros afectados en la cadena de termoeléctricas"/>
    <n v="1"/>
    <n v="0.33"/>
    <n v="0"/>
    <n v="0.33"/>
    <n v="0"/>
  </r>
  <r>
    <x v="21"/>
    <s v="Distritos Mineros para la Transición Energética Justa"/>
    <x v="18"/>
    <x v="3"/>
    <x v="8"/>
    <x v="6"/>
    <s v="Eventos de socialización realizados con asociaciones mineras del sector carbinifero y entidades departamentales y municipales."/>
    <n v="10"/>
    <n v="0"/>
    <n v="0"/>
    <n v="0"/>
    <n v="0"/>
  </r>
  <r>
    <x v="21"/>
    <s v="Distritos Mineros para la Transición Energética Justa"/>
    <x v="18"/>
    <x v="3"/>
    <x v="8"/>
    <x v="6"/>
    <s v="Listado de proyectos ¿analizados? con inicitativas de autogeneración eléctrica en áreas mineras."/>
    <n v="40"/>
    <n v="0"/>
    <n v="0"/>
    <n v="0"/>
    <n v="0"/>
  </r>
  <r>
    <x v="21"/>
    <s v="Distritos Mineros para la Transición Energética Justa"/>
    <x v="18"/>
    <x v="3"/>
    <x v="8"/>
    <x v="6"/>
    <s v="Proyectos de autogeneración eléctrica formulados en las áreas mineras con acompañamiento de la dirección"/>
    <n v="40"/>
    <n v="0"/>
    <n v="0"/>
    <n v="0"/>
    <n v="0"/>
  </r>
  <r>
    <x v="21"/>
    <s v="Distritos Mineros para la Transición Energética Justa"/>
    <x v="18"/>
    <x v="3"/>
    <x v="8"/>
    <x v="2"/>
    <s v="Proyectos de  diversificación productiva y/o reindustrialización  de minería en pequeña y gran escala acompañados "/>
    <n v="5"/>
    <n v="0"/>
    <n v="0"/>
    <n v="0"/>
    <n v="0"/>
  </r>
  <r>
    <x v="21"/>
    <s v="Regalías para la TEJ"/>
    <x v="18"/>
    <x v="3"/>
    <x v="8"/>
    <x v="2"/>
    <s v="Documento elaborado con la propuesta de diversificación productiva para planes de desarrollo territoriales"/>
    <n v="1"/>
    <n v="0.33"/>
    <n v="0"/>
    <n v="0.33"/>
    <n v="0"/>
  </r>
  <r>
    <x v="21"/>
    <s v="Distritos Mineros para la Transición Energética Justa"/>
    <x v="18"/>
    <x v="3"/>
    <x v="8"/>
    <x v="2"/>
    <s v="Documento elaborado con la propuesta para el instrumento de planificación NDC-8 de cambio climático como apoyo a OAAS aplicado a los Distritos Mineros para la Transición Energética Justa "/>
    <n v="1"/>
    <n v="0.1"/>
    <n v="0.1"/>
    <n v="0.1"/>
    <n v="0.1"/>
  </r>
  <r>
    <x v="21"/>
    <s v="Regalías para la TEJ"/>
    <x v="18"/>
    <x v="3"/>
    <x v="8"/>
    <x v="6"/>
    <s v="Documento elaborado con la recopilación de información suministrada por entidades nacionales y territoriales para la propuesta de delimitación de distritos "/>
    <n v="1"/>
    <n v="0.05"/>
    <n v="0.05"/>
    <n v="0.05"/>
    <n v="0.05"/>
  </r>
  <r>
    <x v="21"/>
    <s v="Regalías para la TEJ"/>
    <x v="18"/>
    <x v="3"/>
    <x v="8"/>
    <x v="6"/>
    <s v="Documento elaborado con la  propuesta justificativa para la delimitación de los distritos mineros "/>
    <n v="1"/>
    <n v="0.1"/>
    <n v="0.1"/>
    <n v="0.1"/>
    <n v="0.1"/>
  </r>
  <r>
    <x v="21"/>
    <s v="Regalías para la TEJ"/>
    <x v="18"/>
    <x v="3"/>
    <x v="8"/>
    <x v="6"/>
    <s v="Socializaciones realizadas de la propuesta de delimitación de Distritos Mineros Especiales para la Diversificación Productiva "/>
    <n v="5"/>
    <n v="0.25"/>
    <n v="0.25"/>
    <n v="0.05"/>
    <n v="0.05"/>
  </r>
  <r>
    <x v="21"/>
    <s v="Regalías para la TEJ"/>
    <x v="18"/>
    <x v="3"/>
    <x v="8"/>
    <x v="6"/>
    <s v="Actos adminsitrativos elaborados para delimitación de distritos mineros en regiones carboniferas"/>
    <n v="2"/>
    <n v="0.1"/>
    <n v="0.1"/>
    <n v="0.05"/>
    <n v="0.05"/>
  </r>
  <r>
    <x v="21"/>
    <s v="Regalías para la TEJ"/>
    <x v="18"/>
    <x v="3"/>
    <x v="8"/>
    <x v="6"/>
    <s v="Socializaciones realizadas del acto administrativo para la delimitación de los distritos mineros en territorio."/>
    <n v="3"/>
    <n v="0"/>
    <n v="0"/>
    <n v="0"/>
    <n v="0"/>
  </r>
  <r>
    <x v="21"/>
    <s v="Distritos Mineros para la Transición Energética Justa"/>
    <x v="18"/>
    <x v="3"/>
    <x v="8"/>
    <x v="6"/>
    <s v="Información suministrada por entidades nacionales y territoriales para la propuesta de delimitación de distritos "/>
    <n v="1"/>
    <n v="0.05"/>
    <n v="0.05"/>
    <n v="0.05"/>
    <n v="0.05"/>
  </r>
  <r>
    <x v="21"/>
    <s v="Distritos Mineros para la Transición Energética Justa"/>
    <x v="18"/>
    <x v="3"/>
    <x v="8"/>
    <x v="6"/>
    <s v="Elaboración de documento de propuesta justificativa para la delimitación de los distritos mineros "/>
    <n v="1"/>
    <n v="0.05"/>
    <n v="0.1"/>
    <n v="0.05"/>
    <n v="0.1"/>
  </r>
  <r>
    <x v="21"/>
    <s v="Distritos Mineros para la Transición Energética Justa"/>
    <x v="18"/>
    <x v="3"/>
    <x v="8"/>
    <x v="6"/>
    <s v="Socializaciones realizadas de la propuesta de delimitación de Distritos Mineros Especiales para la Diversificación Productiva."/>
    <n v="5"/>
    <n v="0.25"/>
    <n v="0.25"/>
    <n v="0.05"/>
    <n v="0.05"/>
  </r>
  <r>
    <x v="21"/>
    <s v="Distritos Mineros para la Transición Energética Justa"/>
    <x v="18"/>
    <x v="3"/>
    <x v="8"/>
    <x v="6"/>
    <s v="Proyecto de Acto Adminsitrativo elaborado para delimitación de distritos mineros en regiones carboniferas"/>
    <n v="2"/>
    <n v="0.1"/>
    <n v="0"/>
    <n v="0.05"/>
    <n v="0"/>
  </r>
  <r>
    <x v="21"/>
    <s v="Distritos Mineros para la Transición Energética Justa"/>
    <x v="18"/>
    <x v="3"/>
    <x v="8"/>
    <x v="6"/>
    <s v="Socialización del acto administrativo para la delimitación de los distritos mineros en territorio."/>
    <n v="3"/>
    <n v="0"/>
    <n v="0"/>
    <n v="0"/>
    <n v="0"/>
  </r>
  <r>
    <x v="21"/>
    <s v="Distritos Mineros para la Transición Energética Justa"/>
    <x v="18"/>
    <x v="3"/>
    <x v="8"/>
    <x v="2"/>
    <s v="Documento elaborado que contenga líneas de acción en el marco de encadenamientos productivos "/>
    <n v="1"/>
    <n v="0.33"/>
    <n v="0.33"/>
    <n v="0.33"/>
    <n v="0.33"/>
  </r>
  <r>
    <x v="21"/>
    <s v="Plan Nacional de Conocimiento Geocientífico"/>
    <x v="18"/>
    <x v="3"/>
    <x v="2"/>
    <x v="2"/>
    <s v="Documento actualizado  con los lineamientos de conocimiento para el plan Nacional Geocientífico"/>
    <n v="1"/>
    <n v="0.1"/>
    <n v="0.1"/>
    <n v="0.1"/>
    <n v="0.1"/>
  </r>
  <r>
    <x v="21"/>
    <s v="Plan Nacional de Conocimiento Geocientífico"/>
    <x v="18"/>
    <x v="3"/>
    <x v="2"/>
    <x v="2"/>
    <s v="Documento actualizado con los lineamientos de fiscalización minera "/>
    <n v="1"/>
    <n v="0.1"/>
    <n v="0.1"/>
    <n v="0.1"/>
    <n v="0.1"/>
  </r>
  <r>
    <x v="21"/>
    <s v="Regalías para la TEJ"/>
    <x v="18"/>
    <x v="3"/>
    <x v="2"/>
    <x v="2"/>
    <s v="Proyectos ejecutados  de cadenas productivas de bienes y servicios con alta capacidad de generación de valor agregado y procesos de minería circular, diversificación productiva"/>
    <n v="1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8B4F92-8232-485F-8873-24DC6E8E89D5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0">
  <location ref="A1:C24" firstHeaderRow="0" firstDataRow="1" firstDataCol="1"/>
  <pivotFields count="12">
    <pivotField axis="axisRow" showAll="0">
      <items count="23">
        <item x="15"/>
        <item x="19"/>
        <item x="20"/>
        <item x="21"/>
        <item x="0"/>
        <item x="1"/>
        <item x="2"/>
        <item x="3"/>
        <item x="4"/>
        <item x="5"/>
        <item x="18"/>
        <item x="6"/>
        <item x="7"/>
        <item x="8"/>
        <item x="9"/>
        <item x="10"/>
        <item x="16"/>
        <item x="17"/>
        <item x="11"/>
        <item x="12"/>
        <item x="13"/>
        <item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Fields count="1">
    <field x="-2"/>
  </colFields>
  <colItems count="2">
    <i>
      <x/>
    </i>
    <i i="1">
      <x v="1"/>
    </i>
  </colItems>
  <dataFields count="2">
    <dataField name="Promedio de PROGRAMACIÓN % JUNIO" fld="10" subtotal="average" baseField="0" baseItem="12"/>
    <dataField name="Promedio de AVANCE % JUNIO" fld="11" subtotal="average" baseField="0" baseItem="12"/>
  </dataFields>
  <formats count="3">
    <format dxfId="20">
      <pivotArea outline="0" collapsedLevelsAreSubtotals="1" fieldPosition="0"/>
    </format>
    <format dxfId="19">
      <pivotArea outline="0" collapsedLevelsAreSubtotals="1" fieldPosition="0"/>
    </format>
    <format dxfId="18">
      <pivotArea outline="0" collapsedLevelsAreSubtotals="1" fieldPosition="0"/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22EB3D-59C4-4B3D-8C30-039A1AB30AF1}" name="TablaDinámica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1">
  <location ref="A1:B11" firstHeaderRow="1" firstDataRow="1" firstDataCol="1"/>
  <pivotFields count="12">
    <pivotField showAll="0"/>
    <pivotField showAll="0"/>
    <pivotField showAll="0"/>
    <pivotField showAll="0"/>
    <pivotField axis="axisRow" showAll="0" sortType="descending">
      <items count="15">
        <item x="7"/>
        <item m="1" x="12"/>
        <item x="2"/>
        <item x="0"/>
        <item m="1" x="9"/>
        <item x="8"/>
        <item x="6"/>
        <item m="1" x="13"/>
        <item x="1"/>
        <item x="5"/>
        <item m="1" x="10"/>
        <item x="3"/>
        <item m="1" x="11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4"/>
  </rowFields>
  <rowItems count="10">
    <i>
      <x v="13"/>
    </i>
    <i>
      <x/>
    </i>
    <i>
      <x v="2"/>
    </i>
    <i>
      <x v="8"/>
    </i>
    <i>
      <x v="6"/>
    </i>
    <i>
      <x v="11"/>
    </i>
    <i>
      <x v="3"/>
    </i>
    <i>
      <x v="9"/>
    </i>
    <i>
      <x v="5"/>
    </i>
    <i t="grand">
      <x/>
    </i>
  </rowItems>
  <colItems count="1">
    <i/>
  </colItems>
  <dataFields count="1">
    <dataField name="Promedio de AVANCE % JUNIO" fld="11" subtotal="average" baseField="4" baseItem="0" numFmtId="164"/>
  </dataFields>
  <formats count="4">
    <format dxfId="17">
      <pivotArea outline="0" collapsedLevelsAreSubtotals="1" fieldPosition="0"/>
    </format>
    <format dxfId="16">
      <pivotArea outline="0" collapsedLevelsAreSubtotals="1" fieldPosition="0"/>
    </format>
    <format dxfId="15">
      <pivotArea dataOnly="0" labelOnly="1" fieldPosition="0">
        <references count="1">
          <reference field="4" count="0"/>
        </references>
      </pivotArea>
    </format>
    <format dxfId="14">
      <pivotArea collapsedLevelsAreSubtotals="1" fieldPosition="0">
        <references count="1">
          <reference field="4" count="0"/>
        </references>
      </pivotArea>
    </format>
  </formats>
  <chartFormats count="1"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D05B90-57E7-44E7-9660-8C215E16BC52}" name="TablaDinámica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8">
  <location ref="A1:B9" firstHeaderRow="1" firstDataRow="1" firstDataCol="1"/>
  <pivotFields count="12">
    <pivotField showAll="0"/>
    <pivotField showAll="0"/>
    <pivotField showAll="0"/>
    <pivotField showAll="0"/>
    <pivotField showAll="0"/>
    <pivotField axis="axisRow" showAll="0">
      <items count="8">
        <item x="1"/>
        <item x="5"/>
        <item x="4"/>
        <item x="6"/>
        <item x="3"/>
        <item x="2"/>
        <item x="0"/>
        <item t="default"/>
      </items>
    </pivotField>
    <pivotField showAll="0"/>
    <pivotField showAll="0"/>
    <pivotField showAll="0"/>
    <pivotField showAll="0"/>
    <pivotField showAll="0"/>
    <pivotField dataField="1" showAll="0"/>
  </pivotFields>
  <rowFields count="1">
    <field x="5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Promedio de AVANCE % JUNIO" fld="11" subtotal="average" baseField="5" baseItem="0" numFmtId="164"/>
  </dataFields>
  <formats count="3">
    <format dxfId="9">
      <pivotArea outline="0" collapsedLevelsAreSubtotals="1" fieldPosition="0"/>
    </format>
    <format dxfId="8">
      <pivotArea outline="0" collapsedLevelsAreSubtotals="1" fieldPosition="0"/>
    </format>
    <format dxfId="7">
      <pivotArea outline="0" collapsedLevelsAreSubtotals="1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883046-453A-4C17-819B-4D54380D60ED}" name="TablaDinámica8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8">
  <location ref="A12:B20" firstHeaderRow="1" firstDataRow="1" firstDataCol="1"/>
  <pivotFields count="12">
    <pivotField showAll="0"/>
    <pivotField showAll="0"/>
    <pivotField showAll="0"/>
    <pivotField showAll="0"/>
    <pivotField showAll="0"/>
    <pivotField axis="axisRow" showAll="0" sortType="descending">
      <items count="8">
        <item x="1"/>
        <item x="5"/>
        <item x="4"/>
        <item x="6"/>
        <item x="3"/>
        <item x="2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dataField="1" showAll="0"/>
  </pivotFields>
  <rowFields count="1">
    <field x="5"/>
  </rowFields>
  <rowItems count="8">
    <i>
      <x v="5"/>
    </i>
    <i>
      <x v="6"/>
    </i>
    <i>
      <x v="2"/>
    </i>
    <i>
      <x v="3"/>
    </i>
    <i>
      <x v="4"/>
    </i>
    <i>
      <x v="1"/>
    </i>
    <i>
      <x/>
    </i>
    <i t="grand">
      <x/>
    </i>
  </rowItems>
  <colItems count="1">
    <i/>
  </colItems>
  <dataFields count="1">
    <dataField name="Cuenta de AVANCE % JUNIO" fld="11" subtotal="count" baseField="5" baseItem="1" numFmtId="2"/>
  </dataFields>
  <formats count="4">
    <format dxfId="13">
      <pivotArea outline="0" collapsedLevelsAreSubtotals="1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outline="0" collapsedLevelsAreSubtotals="1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4ABA19-D66E-42D4-8ABD-45835A6E32B1}" name="TablaDinámica6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3">
  <location ref="A1:C21" firstHeaderRow="0" firstDataRow="1" firstDataCol="1"/>
  <pivotFields count="12">
    <pivotField showAll="0"/>
    <pivotField showAll="0"/>
    <pivotField axis="axisRow" showAll="0">
      <items count="20">
        <item x="8"/>
        <item x="9"/>
        <item x="3"/>
        <item x="1"/>
        <item x="12"/>
        <item x="6"/>
        <item x="0"/>
        <item x="5"/>
        <item x="2"/>
        <item x="4"/>
        <item x="13"/>
        <item x="7"/>
        <item x="17"/>
        <item x="14"/>
        <item x="16"/>
        <item x="18"/>
        <item x="15"/>
        <item x="11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</pivotFields>
  <rowFields count="1">
    <field x="2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-2"/>
  </colFields>
  <colItems count="2">
    <i>
      <x/>
    </i>
    <i i="1">
      <x v="1"/>
    </i>
  </colItems>
  <dataFields count="2">
    <dataField name="Promedio de PROGRAMACIÓN % JUNIO" fld="10" subtotal="average" baseField="2" baseItem="0"/>
    <dataField name="Promedio de AVANCE % JUNIO" fld="11" subtotal="average" baseField="2" baseItem="0"/>
  </dataFields>
  <formats count="3">
    <format dxfId="6">
      <pivotArea outline="0" collapsedLevelsAreSubtotals="1" fieldPosition="0"/>
    </format>
    <format dxfId="5">
      <pivotArea outline="0" collapsedLevelsAreSubtotals="1" fieldPosition="0"/>
    </format>
    <format dxfId="4">
      <pivotArea outline="0" collapsedLevelsAreSubtotals="1" fieldPosition="0"/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772E3F-2256-486A-9D2F-47FFA842BCBD}" name="TablaDinámica7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1">
  <location ref="A1:B6" firstHeaderRow="1" firstDataRow="1" firstDataCol="1"/>
  <pivotFields count="12">
    <pivotField showAll="0"/>
    <pivotField showAll="0"/>
    <pivotField showAll="0"/>
    <pivotField axis="axisRow" showAll="0">
      <items count="5">
        <item x="1"/>
        <item x="0"/>
        <item x="3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Promedio de AVANCE % JUNIO" fld="11" subtotal="average" baseField="3" baseItem="0" numFmtId="164"/>
  </dataFields>
  <formats count="3">
    <format dxfId="3">
      <pivotArea outline="0" collapsedLevelsAreSubtotals="1" fieldPosition="0"/>
    </format>
    <format dxfId="2">
      <pivotArea outline="0" collapsedLevelsAreSubtotals="1" fieldPosition="0"/>
    </format>
    <format dxfId="1">
      <pivotArea outline="0" collapsedLevelsAreSubtotals="1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1EBFF-6F05-4816-93BB-3CBB94CC89CE}">
  <sheetPr>
    <pageSetUpPr fitToPage="1"/>
  </sheetPr>
  <dimension ref="A1:M251"/>
  <sheetViews>
    <sheetView showGridLines="0" tabSelected="1" view="pageBreakPreview" zoomScale="90" zoomScaleNormal="100" zoomScaleSheetLayoutView="90" workbookViewId="0">
      <pane ySplit="4" topLeftCell="A5" activePane="bottomLeft" state="frozen"/>
      <selection pane="bottomLeft" activeCell="E5" sqref="E5"/>
    </sheetView>
  </sheetViews>
  <sheetFormatPr baseColWidth="10" defaultColWidth="11.42578125" defaultRowHeight="69.75" customHeight="1"/>
  <cols>
    <col min="1" max="1" width="22.42578125" style="3" customWidth="1"/>
    <col min="2" max="2" width="26.28515625" style="3" customWidth="1"/>
    <col min="3" max="3" width="15.85546875" style="2" customWidth="1"/>
    <col min="4" max="4" width="11.42578125" style="2" customWidth="1"/>
    <col min="5" max="5" width="39.42578125" style="2" bestFit="1" customWidth="1"/>
    <col min="6" max="6" width="28.42578125" style="2" customWidth="1"/>
    <col min="7" max="7" width="50.7109375" style="2" customWidth="1"/>
    <col min="8" max="10" width="15.7109375" style="7" customWidth="1"/>
    <col min="11" max="11" width="16.85546875" style="8" bestFit="1" customWidth="1"/>
    <col min="12" max="12" width="11.42578125" style="9"/>
    <col min="13" max="13" width="4" style="2" customWidth="1"/>
    <col min="14" max="16384" width="11.42578125" style="2"/>
  </cols>
  <sheetData>
    <row r="1" spans="1:12" ht="19.5" customHeight="1"/>
    <row r="2" spans="1:12" ht="75" customHeight="1">
      <c r="A2" s="65" t="e" vm="1">
        <v>#VALUE!</v>
      </c>
      <c r="B2" s="65"/>
      <c r="C2" s="66" t="s">
        <v>354</v>
      </c>
      <c r="D2" s="66"/>
      <c r="E2" s="66"/>
      <c r="F2" s="66"/>
      <c r="G2" s="66"/>
      <c r="H2" s="66"/>
      <c r="I2" s="66"/>
      <c r="J2" s="66"/>
      <c r="K2" s="66"/>
      <c r="L2" s="66"/>
    </row>
    <row r="3" spans="1:12" ht="19.5" customHeight="1">
      <c r="A3" s="30"/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s="1" customFormat="1" ht="69.75" customHeigh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67" t="s">
        <v>10</v>
      </c>
      <c r="L4" s="68" t="s">
        <v>11</v>
      </c>
    </row>
    <row r="5" spans="1:12" ht="69.75" customHeight="1">
      <c r="A5" s="35" t="s">
        <v>12</v>
      </c>
      <c r="B5" s="35" t="s">
        <v>13</v>
      </c>
      <c r="C5" s="35" t="s">
        <v>14</v>
      </c>
      <c r="D5" s="35" t="s">
        <v>15</v>
      </c>
      <c r="E5" s="35" t="s">
        <v>16</v>
      </c>
      <c r="F5" s="36" t="s">
        <v>17</v>
      </c>
      <c r="G5" s="37" t="s">
        <v>18</v>
      </c>
      <c r="H5" s="12">
        <v>12</v>
      </c>
      <c r="I5" s="38">
        <v>6</v>
      </c>
      <c r="J5" s="39">
        <v>6</v>
      </c>
      <c r="K5" s="15">
        <f>+IF(I5=0,"0",I5/H5)</f>
        <v>0.5</v>
      </c>
      <c r="L5" s="15">
        <f>+IF(J5=0,"0",IF(J5&gt;0,IF(I5=0,J5/H5,(J5/I5)*K5)))</f>
        <v>0.5</v>
      </c>
    </row>
    <row r="6" spans="1:12" ht="69.75" customHeight="1">
      <c r="A6" s="35" t="s">
        <v>12</v>
      </c>
      <c r="B6" s="35" t="s">
        <v>13</v>
      </c>
      <c r="C6" s="35" t="s">
        <v>14</v>
      </c>
      <c r="D6" s="35" t="s">
        <v>15</v>
      </c>
      <c r="E6" s="35" t="s">
        <v>16</v>
      </c>
      <c r="F6" s="36" t="s">
        <v>17</v>
      </c>
      <c r="G6" s="37" t="s">
        <v>19</v>
      </c>
      <c r="H6" s="12">
        <v>12</v>
      </c>
      <c r="I6" s="38">
        <v>6</v>
      </c>
      <c r="J6" s="39">
        <v>6</v>
      </c>
      <c r="K6" s="15">
        <f t="shared" ref="K6:K69" si="0">+IF(I6=0,"0",I6/H6)</f>
        <v>0.5</v>
      </c>
      <c r="L6" s="15">
        <f t="shared" ref="L6:L69" si="1">+IF(J6=0,"0",IF(J6&gt;0,IF(I6=0,J6/H6,(J6/I6)*K6)))</f>
        <v>0.5</v>
      </c>
    </row>
    <row r="7" spans="1:12" ht="69.75" customHeight="1">
      <c r="A7" s="35" t="s">
        <v>12</v>
      </c>
      <c r="B7" s="35" t="s">
        <v>13</v>
      </c>
      <c r="C7" s="35" t="s">
        <v>14</v>
      </c>
      <c r="D7" s="35" t="s">
        <v>15</v>
      </c>
      <c r="E7" s="35" t="s">
        <v>16</v>
      </c>
      <c r="F7" s="36" t="s">
        <v>17</v>
      </c>
      <c r="G7" s="37" t="s">
        <v>20</v>
      </c>
      <c r="H7" s="12">
        <v>12</v>
      </c>
      <c r="I7" s="39">
        <v>6</v>
      </c>
      <c r="J7" s="39">
        <v>6</v>
      </c>
      <c r="K7" s="15">
        <f t="shared" si="0"/>
        <v>0.5</v>
      </c>
      <c r="L7" s="15">
        <f t="shared" si="1"/>
        <v>0.5</v>
      </c>
    </row>
    <row r="8" spans="1:12" ht="69.75" customHeight="1">
      <c r="A8" s="35" t="s">
        <v>21</v>
      </c>
      <c r="B8" s="35" t="s">
        <v>13</v>
      </c>
      <c r="C8" s="35" t="s">
        <v>22</v>
      </c>
      <c r="D8" s="35" t="s">
        <v>15</v>
      </c>
      <c r="E8" s="35" t="s">
        <v>23</v>
      </c>
      <c r="F8" s="36" t="s">
        <v>17</v>
      </c>
      <c r="G8" s="37" t="s">
        <v>24</v>
      </c>
      <c r="H8" s="38">
        <v>2800000</v>
      </c>
      <c r="I8" s="38">
        <v>1400000</v>
      </c>
      <c r="J8" s="38">
        <v>1271572</v>
      </c>
      <c r="K8" s="15">
        <f t="shared" si="0"/>
        <v>0.5</v>
      </c>
      <c r="L8" s="15">
        <f t="shared" si="1"/>
        <v>0.45413285714285712</v>
      </c>
    </row>
    <row r="9" spans="1:12" ht="69.75" customHeight="1">
      <c r="A9" s="35" t="s">
        <v>21</v>
      </c>
      <c r="B9" s="35" t="s">
        <v>13</v>
      </c>
      <c r="C9" s="35" t="s">
        <v>22</v>
      </c>
      <c r="D9" s="35" t="s">
        <v>15</v>
      </c>
      <c r="E9" s="35" t="s">
        <v>23</v>
      </c>
      <c r="F9" s="36" t="s">
        <v>17</v>
      </c>
      <c r="G9" s="37" t="s">
        <v>25</v>
      </c>
      <c r="H9" s="38">
        <v>3200000</v>
      </c>
      <c r="I9" s="38">
        <v>1600000</v>
      </c>
      <c r="J9" s="38">
        <v>2501929</v>
      </c>
      <c r="K9" s="15">
        <f t="shared" si="0"/>
        <v>0.5</v>
      </c>
      <c r="L9" s="15">
        <f t="shared" si="1"/>
        <v>0.78185281250000005</v>
      </c>
    </row>
    <row r="10" spans="1:12" ht="69.75" customHeight="1">
      <c r="A10" s="35" t="s">
        <v>21</v>
      </c>
      <c r="B10" s="35" t="s">
        <v>13</v>
      </c>
      <c r="C10" s="35" t="s">
        <v>22</v>
      </c>
      <c r="D10" s="35" t="s">
        <v>15</v>
      </c>
      <c r="E10" s="35" t="s">
        <v>23</v>
      </c>
      <c r="F10" s="36" t="s">
        <v>17</v>
      </c>
      <c r="G10" s="37" t="s">
        <v>26</v>
      </c>
      <c r="H10" s="38">
        <v>3500000</v>
      </c>
      <c r="I10" s="38">
        <v>1750000</v>
      </c>
      <c r="J10" s="38">
        <v>2325615</v>
      </c>
      <c r="K10" s="15">
        <f t="shared" si="0"/>
        <v>0.5</v>
      </c>
      <c r="L10" s="15">
        <f t="shared" si="1"/>
        <v>0.66446142857142854</v>
      </c>
    </row>
    <row r="11" spans="1:12" ht="69.75" customHeight="1">
      <c r="A11" s="35" t="s">
        <v>21</v>
      </c>
      <c r="B11" s="35" t="s">
        <v>13</v>
      </c>
      <c r="C11" s="35" t="s">
        <v>22</v>
      </c>
      <c r="D11" s="35" t="s">
        <v>15</v>
      </c>
      <c r="E11" s="35" t="s">
        <v>23</v>
      </c>
      <c r="F11" s="36" t="s">
        <v>17</v>
      </c>
      <c r="G11" s="37" t="s">
        <v>27</v>
      </c>
      <c r="H11" s="38">
        <v>3400000</v>
      </c>
      <c r="I11" s="38">
        <v>1700000</v>
      </c>
      <c r="J11" s="38">
        <v>15018786</v>
      </c>
      <c r="K11" s="15">
        <f t="shared" si="0"/>
        <v>0.5</v>
      </c>
      <c r="L11" s="16">
        <v>1</v>
      </c>
    </row>
    <row r="12" spans="1:12" ht="69.75" customHeight="1">
      <c r="A12" s="35" t="s">
        <v>21</v>
      </c>
      <c r="B12" s="35" t="s">
        <v>13</v>
      </c>
      <c r="C12" s="35" t="s">
        <v>22</v>
      </c>
      <c r="D12" s="35" t="s">
        <v>15</v>
      </c>
      <c r="E12" s="35" t="s">
        <v>23</v>
      </c>
      <c r="F12" s="36" t="s">
        <v>17</v>
      </c>
      <c r="G12" s="37" t="s">
        <v>28</v>
      </c>
      <c r="H12" s="38">
        <v>1200000</v>
      </c>
      <c r="I12" s="14">
        <v>600000</v>
      </c>
      <c r="J12" s="14">
        <v>289396</v>
      </c>
      <c r="K12" s="15">
        <f t="shared" si="0"/>
        <v>0.5</v>
      </c>
      <c r="L12" s="15">
        <f t="shared" si="1"/>
        <v>0.24116333333333334</v>
      </c>
    </row>
    <row r="13" spans="1:12" ht="69.75" customHeight="1">
      <c r="A13" s="35" t="s">
        <v>21</v>
      </c>
      <c r="B13" s="35" t="s">
        <v>13</v>
      </c>
      <c r="C13" s="35" t="s">
        <v>22</v>
      </c>
      <c r="D13" s="35" t="s">
        <v>15</v>
      </c>
      <c r="E13" s="35" t="s">
        <v>23</v>
      </c>
      <c r="F13" s="36" t="s">
        <v>17</v>
      </c>
      <c r="G13" s="37" t="s">
        <v>29</v>
      </c>
      <c r="H13" s="40">
        <v>1500000</v>
      </c>
      <c r="I13" s="38">
        <v>750000</v>
      </c>
      <c r="J13" s="38">
        <v>1389622</v>
      </c>
      <c r="K13" s="15">
        <f t="shared" si="0"/>
        <v>0.5</v>
      </c>
      <c r="L13" s="15">
        <f t="shared" si="1"/>
        <v>0.92641466666666672</v>
      </c>
    </row>
    <row r="14" spans="1:12" ht="69.75" customHeight="1">
      <c r="A14" s="35" t="s">
        <v>21</v>
      </c>
      <c r="B14" s="35" t="s">
        <v>13</v>
      </c>
      <c r="C14" s="35" t="s">
        <v>22</v>
      </c>
      <c r="D14" s="35" t="s">
        <v>15</v>
      </c>
      <c r="E14" s="35" t="s">
        <v>16</v>
      </c>
      <c r="F14" s="36" t="s">
        <v>30</v>
      </c>
      <c r="G14" s="37" t="s">
        <v>31</v>
      </c>
      <c r="H14" s="12">
        <v>88</v>
      </c>
      <c r="I14" s="38">
        <v>44</v>
      </c>
      <c r="J14" s="38">
        <v>33</v>
      </c>
      <c r="K14" s="15">
        <f t="shared" si="0"/>
        <v>0.5</v>
      </c>
      <c r="L14" s="15">
        <f t="shared" si="1"/>
        <v>0.375</v>
      </c>
    </row>
    <row r="15" spans="1:12" ht="69.75" customHeight="1">
      <c r="A15" s="35" t="s">
        <v>21</v>
      </c>
      <c r="B15" s="35" t="s">
        <v>13</v>
      </c>
      <c r="C15" s="35" t="s">
        <v>22</v>
      </c>
      <c r="D15" s="35" t="s">
        <v>15</v>
      </c>
      <c r="E15" s="35" t="s">
        <v>16</v>
      </c>
      <c r="F15" s="36" t="s">
        <v>30</v>
      </c>
      <c r="G15" s="37" t="s">
        <v>32</v>
      </c>
      <c r="H15" s="12">
        <v>132</v>
      </c>
      <c r="I15" s="38">
        <v>66</v>
      </c>
      <c r="J15" s="38">
        <v>73</v>
      </c>
      <c r="K15" s="15">
        <f t="shared" si="0"/>
        <v>0.5</v>
      </c>
      <c r="L15" s="15">
        <f t="shared" si="1"/>
        <v>0.55303030303030298</v>
      </c>
    </row>
    <row r="16" spans="1:12" ht="69.75" customHeight="1">
      <c r="A16" s="35" t="s">
        <v>21</v>
      </c>
      <c r="B16" s="35" t="s">
        <v>13</v>
      </c>
      <c r="C16" s="35" t="s">
        <v>22</v>
      </c>
      <c r="D16" s="35" t="s">
        <v>15</v>
      </c>
      <c r="E16" s="35" t="s">
        <v>16</v>
      </c>
      <c r="F16" s="36" t="s">
        <v>30</v>
      </c>
      <c r="G16" s="37" t="s">
        <v>33</v>
      </c>
      <c r="H16" s="12">
        <v>1320</v>
      </c>
      <c r="I16" s="39">
        <v>660</v>
      </c>
      <c r="J16" s="38">
        <v>497</v>
      </c>
      <c r="K16" s="15">
        <f t="shared" si="0"/>
        <v>0.5</v>
      </c>
      <c r="L16" s="15">
        <f t="shared" si="1"/>
        <v>0.37651515151515152</v>
      </c>
    </row>
    <row r="17" spans="1:12" ht="69.75" customHeight="1">
      <c r="A17" s="35" t="s">
        <v>21</v>
      </c>
      <c r="B17" s="35" t="s">
        <v>13</v>
      </c>
      <c r="C17" s="35" t="s">
        <v>22</v>
      </c>
      <c r="D17" s="35" t="s">
        <v>15</v>
      </c>
      <c r="E17" s="35" t="s">
        <v>34</v>
      </c>
      <c r="F17" s="36" t="s">
        <v>35</v>
      </c>
      <c r="G17" s="37" t="s">
        <v>36</v>
      </c>
      <c r="H17" s="12">
        <v>120</v>
      </c>
      <c r="I17" s="38">
        <v>60</v>
      </c>
      <c r="J17" s="38">
        <v>47</v>
      </c>
      <c r="K17" s="15">
        <f t="shared" si="0"/>
        <v>0.5</v>
      </c>
      <c r="L17" s="15">
        <f t="shared" si="1"/>
        <v>0.39166666666666666</v>
      </c>
    </row>
    <row r="18" spans="1:12" ht="69.75" customHeight="1">
      <c r="A18" s="35" t="s">
        <v>37</v>
      </c>
      <c r="B18" s="35" t="s">
        <v>13</v>
      </c>
      <c r="C18" s="35" t="s">
        <v>38</v>
      </c>
      <c r="D18" s="35" t="s">
        <v>15</v>
      </c>
      <c r="E18" s="35" t="s">
        <v>23</v>
      </c>
      <c r="F18" s="36" t="s">
        <v>39</v>
      </c>
      <c r="G18" s="37" t="s">
        <v>40</v>
      </c>
      <c r="H18" s="12">
        <v>100</v>
      </c>
      <c r="I18" s="38">
        <v>0</v>
      </c>
      <c r="J18" s="38">
        <v>100</v>
      </c>
      <c r="K18" s="15">
        <v>0</v>
      </c>
      <c r="L18" s="15">
        <f t="shared" si="1"/>
        <v>1</v>
      </c>
    </row>
    <row r="19" spans="1:12" ht="69.75" customHeight="1">
      <c r="A19" s="35" t="s">
        <v>37</v>
      </c>
      <c r="B19" s="35" t="s">
        <v>13</v>
      </c>
      <c r="C19" s="35" t="s">
        <v>38</v>
      </c>
      <c r="D19" s="35" t="s">
        <v>15</v>
      </c>
      <c r="E19" s="35" t="s">
        <v>23</v>
      </c>
      <c r="F19" s="36" t="s">
        <v>39</v>
      </c>
      <c r="G19" s="37" t="s">
        <v>41</v>
      </c>
      <c r="H19" s="12">
        <v>100</v>
      </c>
      <c r="I19" s="38">
        <v>0</v>
      </c>
      <c r="J19" s="38">
        <v>100</v>
      </c>
      <c r="K19" s="15">
        <v>0</v>
      </c>
      <c r="L19" s="15">
        <f t="shared" si="1"/>
        <v>1</v>
      </c>
    </row>
    <row r="20" spans="1:12" ht="69.75" customHeight="1">
      <c r="A20" s="35" t="s">
        <v>37</v>
      </c>
      <c r="B20" s="35" t="s">
        <v>13</v>
      </c>
      <c r="C20" s="35" t="s">
        <v>38</v>
      </c>
      <c r="D20" s="35" t="s">
        <v>15</v>
      </c>
      <c r="E20" s="35" t="s">
        <v>23</v>
      </c>
      <c r="F20" s="36" t="s">
        <v>39</v>
      </c>
      <c r="G20" s="37" t="s">
        <v>42</v>
      </c>
      <c r="H20" s="12">
        <v>100</v>
      </c>
      <c r="I20" s="38">
        <v>0</v>
      </c>
      <c r="J20" s="39">
        <v>50</v>
      </c>
      <c r="K20" s="15">
        <v>0</v>
      </c>
      <c r="L20" s="15">
        <f t="shared" si="1"/>
        <v>0.5</v>
      </c>
    </row>
    <row r="21" spans="1:12" ht="69.75" customHeight="1">
      <c r="A21" s="35" t="s">
        <v>37</v>
      </c>
      <c r="B21" s="35" t="s">
        <v>13</v>
      </c>
      <c r="C21" s="35" t="s">
        <v>38</v>
      </c>
      <c r="D21" s="35" t="s">
        <v>15</v>
      </c>
      <c r="E21" s="35" t="s">
        <v>23</v>
      </c>
      <c r="F21" s="36" t="s">
        <v>39</v>
      </c>
      <c r="G21" s="37" t="s">
        <v>43</v>
      </c>
      <c r="H21" s="12">
        <v>100</v>
      </c>
      <c r="I21" s="38">
        <v>0</v>
      </c>
      <c r="J21" s="38">
        <v>50</v>
      </c>
      <c r="K21" s="15">
        <v>0</v>
      </c>
      <c r="L21" s="15">
        <f t="shared" si="1"/>
        <v>0.5</v>
      </c>
    </row>
    <row r="22" spans="1:12" ht="69.75" customHeight="1">
      <c r="A22" s="35" t="s">
        <v>37</v>
      </c>
      <c r="B22" s="35" t="s">
        <v>13</v>
      </c>
      <c r="C22" s="35" t="s">
        <v>38</v>
      </c>
      <c r="D22" s="35" t="s">
        <v>15</v>
      </c>
      <c r="E22" s="37" t="s">
        <v>23</v>
      </c>
      <c r="F22" s="36" t="s">
        <v>39</v>
      </c>
      <c r="G22" s="37" t="s">
        <v>44</v>
      </c>
      <c r="H22" s="12">
        <v>100</v>
      </c>
      <c r="I22" s="38">
        <v>0</v>
      </c>
      <c r="J22" s="38">
        <v>100</v>
      </c>
      <c r="K22" s="15">
        <v>0</v>
      </c>
      <c r="L22" s="15">
        <f t="shared" si="1"/>
        <v>1</v>
      </c>
    </row>
    <row r="23" spans="1:12" ht="69.75" customHeight="1">
      <c r="A23" s="35" t="s">
        <v>45</v>
      </c>
      <c r="B23" s="35" t="s">
        <v>13</v>
      </c>
      <c r="C23" s="35" t="s">
        <v>46</v>
      </c>
      <c r="D23" s="35" t="s">
        <v>15</v>
      </c>
      <c r="E23" s="37" t="s">
        <v>23</v>
      </c>
      <c r="F23" s="36" t="s">
        <v>17</v>
      </c>
      <c r="G23" s="37" t="s">
        <v>47</v>
      </c>
      <c r="H23" s="12">
        <v>1</v>
      </c>
      <c r="I23" s="38">
        <v>0</v>
      </c>
      <c r="J23" s="38">
        <v>0</v>
      </c>
      <c r="K23" s="15">
        <v>0</v>
      </c>
      <c r="L23" s="15">
        <v>0</v>
      </c>
    </row>
    <row r="24" spans="1:12" ht="69.75" customHeight="1">
      <c r="A24" s="35" t="s">
        <v>45</v>
      </c>
      <c r="B24" s="35" t="s">
        <v>13</v>
      </c>
      <c r="C24" s="35" t="s">
        <v>46</v>
      </c>
      <c r="D24" s="35" t="s">
        <v>15</v>
      </c>
      <c r="E24" s="37" t="s">
        <v>23</v>
      </c>
      <c r="F24" s="36" t="s">
        <v>17</v>
      </c>
      <c r="G24" s="37" t="s">
        <v>48</v>
      </c>
      <c r="H24" s="12">
        <v>2</v>
      </c>
      <c r="I24" s="38">
        <v>1</v>
      </c>
      <c r="J24" s="38">
        <v>1</v>
      </c>
      <c r="K24" s="15">
        <f t="shared" si="0"/>
        <v>0.5</v>
      </c>
      <c r="L24" s="15">
        <f t="shared" si="1"/>
        <v>0.5</v>
      </c>
    </row>
    <row r="25" spans="1:12" ht="69.75" customHeight="1">
      <c r="A25" s="35" t="s">
        <v>45</v>
      </c>
      <c r="B25" s="35" t="s">
        <v>13</v>
      </c>
      <c r="C25" s="35" t="s">
        <v>46</v>
      </c>
      <c r="D25" s="35" t="s">
        <v>15</v>
      </c>
      <c r="E25" s="35" t="s">
        <v>23</v>
      </c>
      <c r="F25" s="36" t="s">
        <v>17</v>
      </c>
      <c r="G25" s="37" t="s">
        <v>49</v>
      </c>
      <c r="H25" s="38">
        <v>2</v>
      </c>
      <c r="I25" s="41">
        <v>1</v>
      </c>
      <c r="J25" s="41">
        <v>1</v>
      </c>
      <c r="K25" s="15">
        <f t="shared" si="0"/>
        <v>0.5</v>
      </c>
      <c r="L25" s="15">
        <f t="shared" si="1"/>
        <v>0.5</v>
      </c>
    </row>
    <row r="26" spans="1:12" ht="69.75" customHeight="1">
      <c r="A26" s="35" t="s">
        <v>45</v>
      </c>
      <c r="B26" s="35" t="s">
        <v>13</v>
      </c>
      <c r="C26" s="35" t="s">
        <v>46</v>
      </c>
      <c r="D26" s="35" t="s">
        <v>15</v>
      </c>
      <c r="E26" s="35" t="s">
        <v>34</v>
      </c>
      <c r="F26" s="36" t="s">
        <v>17</v>
      </c>
      <c r="G26" s="37" t="s">
        <v>50</v>
      </c>
      <c r="H26" s="38">
        <v>1</v>
      </c>
      <c r="I26" s="38">
        <v>1</v>
      </c>
      <c r="J26" s="42">
        <v>1</v>
      </c>
      <c r="K26" s="15">
        <f t="shared" si="0"/>
        <v>1</v>
      </c>
      <c r="L26" s="15">
        <f t="shared" si="1"/>
        <v>1</v>
      </c>
    </row>
    <row r="27" spans="1:12" ht="69.75" customHeight="1">
      <c r="A27" s="35" t="s">
        <v>45</v>
      </c>
      <c r="B27" s="35" t="s">
        <v>13</v>
      </c>
      <c r="C27" s="35" t="s">
        <v>46</v>
      </c>
      <c r="D27" s="35" t="s">
        <v>15</v>
      </c>
      <c r="E27" s="35" t="s">
        <v>34</v>
      </c>
      <c r="F27" s="36" t="s">
        <v>17</v>
      </c>
      <c r="G27" s="37" t="s">
        <v>51</v>
      </c>
      <c r="H27" s="38">
        <v>1</v>
      </c>
      <c r="I27" s="38">
        <v>1</v>
      </c>
      <c r="J27" s="38">
        <v>1</v>
      </c>
      <c r="K27" s="15">
        <f t="shared" si="0"/>
        <v>1</v>
      </c>
      <c r="L27" s="15">
        <f t="shared" si="1"/>
        <v>1</v>
      </c>
    </row>
    <row r="28" spans="1:12" ht="69.75" customHeight="1">
      <c r="A28" s="35" t="s">
        <v>45</v>
      </c>
      <c r="B28" s="35" t="s">
        <v>13</v>
      </c>
      <c r="C28" s="35" t="s">
        <v>46</v>
      </c>
      <c r="D28" s="35" t="s">
        <v>15</v>
      </c>
      <c r="E28" s="35" t="s">
        <v>34</v>
      </c>
      <c r="F28" s="36" t="s">
        <v>17</v>
      </c>
      <c r="G28" s="37" t="s">
        <v>52</v>
      </c>
      <c r="H28" s="38">
        <v>1</v>
      </c>
      <c r="I28" s="38">
        <v>1</v>
      </c>
      <c r="J28" s="38">
        <v>1</v>
      </c>
      <c r="K28" s="15">
        <f t="shared" si="0"/>
        <v>1</v>
      </c>
      <c r="L28" s="15">
        <f t="shared" si="1"/>
        <v>1</v>
      </c>
    </row>
    <row r="29" spans="1:12" ht="69.75" customHeight="1">
      <c r="A29" s="35" t="s">
        <v>53</v>
      </c>
      <c r="B29" s="35" t="s">
        <v>13</v>
      </c>
      <c r="C29" s="35" t="s">
        <v>38</v>
      </c>
      <c r="D29" s="35" t="s">
        <v>15</v>
      </c>
      <c r="E29" s="35" t="s">
        <v>54</v>
      </c>
      <c r="F29" s="36" t="s">
        <v>55</v>
      </c>
      <c r="G29" s="37" t="s">
        <v>56</v>
      </c>
      <c r="H29" s="38">
        <v>12</v>
      </c>
      <c r="I29" s="38">
        <v>6</v>
      </c>
      <c r="J29" s="38">
        <v>6</v>
      </c>
      <c r="K29" s="15">
        <f t="shared" si="0"/>
        <v>0.5</v>
      </c>
      <c r="L29" s="15">
        <f t="shared" si="1"/>
        <v>0.5</v>
      </c>
    </row>
    <row r="30" spans="1:12" ht="69.75" customHeight="1">
      <c r="A30" s="35" t="s">
        <v>53</v>
      </c>
      <c r="B30" s="35" t="s">
        <v>13</v>
      </c>
      <c r="C30" s="35" t="s">
        <v>38</v>
      </c>
      <c r="D30" s="35" t="s">
        <v>15</v>
      </c>
      <c r="E30" s="35" t="s">
        <v>54</v>
      </c>
      <c r="F30" s="36" t="s">
        <v>55</v>
      </c>
      <c r="G30" s="37" t="s">
        <v>57</v>
      </c>
      <c r="H30" s="38">
        <v>12</v>
      </c>
      <c r="I30" s="38">
        <v>6</v>
      </c>
      <c r="J30" s="38">
        <v>6</v>
      </c>
      <c r="K30" s="15">
        <f t="shared" si="0"/>
        <v>0.5</v>
      </c>
      <c r="L30" s="15">
        <f t="shared" si="1"/>
        <v>0.5</v>
      </c>
    </row>
    <row r="31" spans="1:12" ht="69.75" customHeight="1">
      <c r="A31" s="35" t="s">
        <v>53</v>
      </c>
      <c r="B31" s="35" t="s">
        <v>13</v>
      </c>
      <c r="C31" s="35" t="s">
        <v>38</v>
      </c>
      <c r="D31" s="35" t="s">
        <v>15</v>
      </c>
      <c r="E31" s="35" t="s">
        <v>54</v>
      </c>
      <c r="F31" s="36" t="s">
        <v>55</v>
      </c>
      <c r="G31" s="37" t="s">
        <v>58</v>
      </c>
      <c r="H31" s="38">
        <v>12</v>
      </c>
      <c r="I31" s="38">
        <v>6</v>
      </c>
      <c r="J31" s="40">
        <v>6</v>
      </c>
      <c r="K31" s="15">
        <f t="shared" si="0"/>
        <v>0.5</v>
      </c>
      <c r="L31" s="15">
        <f t="shared" si="1"/>
        <v>0.5</v>
      </c>
    </row>
    <row r="32" spans="1:12" ht="69.75" customHeight="1">
      <c r="A32" s="35" t="s">
        <v>53</v>
      </c>
      <c r="B32" s="35" t="s">
        <v>13</v>
      </c>
      <c r="C32" s="35" t="s">
        <v>38</v>
      </c>
      <c r="D32" s="35" t="s">
        <v>15</v>
      </c>
      <c r="E32" s="35" t="s">
        <v>54</v>
      </c>
      <c r="F32" s="36" t="s">
        <v>55</v>
      </c>
      <c r="G32" s="37" t="s">
        <v>59</v>
      </c>
      <c r="H32" s="38">
        <v>4</v>
      </c>
      <c r="I32" s="38">
        <v>2</v>
      </c>
      <c r="J32" s="38">
        <v>2</v>
      </c>
      <c r="K32" s="15">
        <f t="shared" si="0"/>
        <v>0.5</v>
      </c>
      <c r="L32" s="15">
        <f t="shared" si="1"/>
        <v>0.5</v>
      </c>
    </row>
    <row r="33" spans="1:12" ht="69.75" customHeight="1">
      <c r="A33" s="35" t="s">
        <v>60</v>
      </c>
      <c r="B33" s="35" t="s">
        <v>13</v>
      </c>
      <c r="C33" s="35" t="s">
        <v>61</v>
      </c>
      <c r="D33" s="35" t="s">
        <v>15</v>
      </c>
      <c r="E33" s="35" t="s">
        <v>34</v>
      </c>
      <c r="F33" s="36" t="s">
        <v>17</v>
      </c>
      <c r="G33" s="37" t="s">
        <v>62</v>
      </c>
      <c r="H33" s="38">
        <v>1000000000</v>
      </c>
      <c r="I33" s="38">
        <v>600000000</v>
      </c>
      <c r="J33" s="38">
        <v>11086570543</v>
      </c>
      <c r="K33" s="15">
        <f t="shared" si="0"/>
        <v>0.6</v>
      </c>
      <c r="L33" s="16">
        <v>1</v>
      </c>
    </row>
    <row r="34" spans="1:12" ht="69.75" customHeight="1">
      <c r="A34" s="35" t="s">
        <v>60</v>
      </c>
      <c r="B34" s="35" t="s">
        <v>13</v>
      </c>
      <c r="C34" s="35" t="s">
        <v>61</v>
      </c>
      <c r="D34" s="35" t="s">
        <v>15</v>
      </c>
      <c r="E34" s="35" t="s">
        <v>34</v>
      </c>
      <c r="F34" s="36" t="s">
        <v>17</v>
      </c>
      <c r="G34" s="37" t="s">
        <v>63</v>
      </c>
      <c r="H34" s="38">
        <v>6</v>
      </c>
      <c r="I34" s="38">
        <v>2</v>
      </c>
      <c r="J34" s="38">
        <v>2</v>
      </c>
      <c r="K34" s="15">
        <f t="shared" si="0"/>
        <v>0.33333333333333331</v>
      </c>
      <c r="L34" s="15">
        <f t="shared" si="1"/>
        <v>0.33333333333333331</v>
      </c>
    </row>
    <row r="35" spans="1:12" ht="69.75" customHeight="1">
      <c r="A35" s="35" t="s">
        <v>64</v>
      </c>
      <c r="B35" s="35" t="s">
        <v>13</v>
      </c>
      <c r="C35" s="35" t="s">
        <v>14</v>
      </c>
      <c r="D35" s="35" t="s">
        <v>15</v>
      </c>
      <c r="E35" s="37" t="s">
        <v>23</v>
      </c>
      <c r="F35" s="36" t="s">
        <v>35</v>
      </c>
      <c r="G35" s="37" t="s">
        <v>65</v>
      </c>
      <c r="H35" s="38">
        <v>100</v>
      </c>
      <c r="I35" s="38">
        <v>0</v>
      </c>
      <c r="J35" s="38">
        <v>0</v>
      </c>
      <c r="K35" s="15">
        <v>0</v>
      </c>
      <c r="L35" s="15">
        <v>0</v>
      </c>
    </row>
    <row r="36" spans="1:12" ht="87.75" customHeight="1">
      <c r="A36" s="35" t="s">
        <v>64</v>
      </c>
      <c r="B36" s="35" t="s">
        <v>13</v>
      </c>
      <c r="C36" s="35" t="s">
        <v>66</v>
      </c>
      <c r="D36" s="35" t="s">
        <v>15</v>
      </c>
      <c r="E36" s="37" t="s">
        <v>23</v>
      </c>
      <c r="F36" s="36" t="s">
        <v>35</v>
      </c>
      <c r="G36" s="37" t="s">
        <v>67</v>
      </c>
      <c r="H36" s="38">
        <v>50</v>
      </c>
      <c r="I36" s="39">
        <v>0</v>
      </c>
      <c r="J36" s="39">
        <v>0</v>
      </c>
      <c r="K36" s="15">
        <v>0</v>
      </c>
      <c r="L36" s="15">
        <v>0</v>
      </c>
    </row>
    <row r="37" spans="1:12" ht="69.75" customHeight="1">
      <c r="A37" s="35" t="s">
        <v>64</v>
      </c>
      <c r="B37" s="35" t="s">
        <v>13</v>
      </c>
      <c r="C37" s="35" t="s">
        <v>66</v>
      </c>
      <c r="D37" s="35" t="s">
        <v>15</v>
      </c>
      <c r="E37" s="37" t="s">
        <v>23</v>
      </c>
      <c r="F37" s="36" t="s">
        <v>35</v>
      </c>
      <c r="G37" s="37" t="s">
        <v>68</v>
      </c>
      <c r="H37" s="38">
        <v>100</v>
      </c>
      <c r="I37" s="38">
        <v>0</v>
      </c>
      <c r="J37" s="38">
        <v>0</v>
      </c>
      <c r="K37" s="15">
        <v>0</v>
      </c>
      <c r="L37" s="15">
        <v>0</v>
      </c>
    </row>
    <row r="38" spans="1:12" ht="69.75" customHeight="1">
      <c r="A38" s="35" t="s">
        <v>64</v>
      </c>
      <c r="B38" s="35" t="s">
        <v>13</v>
      </c>
      <c r="C38" s="35" t="s">
        <v>66</v>
      </c>
      <c r="D38" s="35" t="s">
        <v>15</v>
      </c>
      <c r="E38" s="37" t="s">
        <v>23</v>
      </c>
      <c r="F38" s="36" t="s">
        <v>35</v>
      </c>
      <c r="G38" s="37" t="s">
        <v>69</v>
      </c>
      <c r="H38" s="38">
        <v>11</v>
      </c>
      <c r="I38" s="39">
        <v>5</v>
      </c>
      <c r="J38" s="38">
        <v>9</v>
      </c>
      <c r="K38" s="15">
        <f t="shared" si="0"/>
        <v>0.45454545454545453</v>
      </c>
      <c r="L38" s="15">
        <f t="shared" si="1"/>
        <v>0.81818181818181812</v>
      </c>
    </row>
    <row r="39" spans="1:12" ht="69.75" customHeight="1">
      <c r="A39" s="35" t="s">
        <v>64</v>
      </c>
      <c r="B39" s="35" t="s">
        <v>13</v>
      </c>
      <c r="C39" s="35" t="s">
        <v>14</v>
      </c>
      <c r="D39" s="35" t="s">
        <v>15</v>
      </c>
      <c r="E39" s="37" t="s">
        <v>16</v>
      </c>
      <c r="F39" s="36" t="s">
        <v>55</v>
      </c>
      <c r="G39" s="43" t="s">
        <v>70</v>
      </c>
      <c r="H39" s="38">
        <v>1</v>
      </c>
      <c r="I39" s="40">
        <v>0</v>
      </c>
      <c r="J39" s="40">
        <v>22</v>
      </c>
      <c r="K39" s="15">
        <v>0</v>
      </c>
      <c r="L39" s="16">
        <v>1</v>
      </c>
    </row>
    <row r="40" spans="1:12" ht="69.75" customHeight="1">
      <c r="A40" s="35" t="s">
        <v>64</v>
      </c>
      <c r="B40" s="35" t="s">
        <v>13</v>
      </c>
      <c r="C40" s="35" t="s">
        <v>14</v>
      </c>
      <c r="D40" s="35" t="s">
        <v>15</v>
      </c>
      <c r="E40" s="37" t="s">
        <v>16</v>
      </c>
      <c r="F40" s="36" t="s">
        <v>55</v>
      </c>
      <c r="G40" s="37" t="s">
        <v>71</v>
      </c>
      <c r="H40" s="38">
        <v>100</v>
      </c>
      <c r="I40" s="40">
        <v>0</v>
      </c>
      <c r="J40" s="40">
        <v>5</v>
      </c>
      <c r="K40" s="15">
        <v>0</v>
      </c>
      <c r="L40" s="15">
        <f t="shared" si="1"/>
        <v>0.05</v>
      </c>
    </row>
    <row r="41" spans="1:12" ht="69.75" customHeight="1">
      <c r="A41" s="35" t="s">
        <v>64</v>
      </c>
      <c r="B41" s="35" t="s">
        <v>13</v>
      </c>
      <c r="C41" s="35" t="s">
        <v>14</v>
      </c>
      <c r="D41" s="35" t="s">
        <v>15</v>
      </c>
      <c r="E41" s="37" t="s">
        <v>16</v>
      </c>
      <c r="F41" s="36" t="s">
        <v>55</v>
      </c>
      <c r="G41" s="37" t="s">
        <v>72</v>
      </c>
      <c r="H41" s="38">
        <v>100</v>
      </c>
      <c r="I41" s="40">
        <v>40</v>
      </c>
      <c r="J41" s="40">
        <v>40</v>
      </c>
      <c r="K41" s="15">
        <f t="shared" si="0"/>
        <v>0.4</v>
      </c>
      <c r="L41" s="15">
        <f t="shared" si="1"/>
        <v>0.4</v>
      </c>
    </row>
    <row r="42" spans="1:12" ht="69.75" customHeight="1">
      <c r="A42" s="35" t="s">
        <v>64</v>
      </c>
      <c r="B42" s="35" t="s">
        <v>13</v>
      </c>
      <c r="C42" s="35" t="s">
        <v>14</v>
      </c>
      <c r="D42" s="35" t="s">
        <v>15</v>
      </c>
      <c r="E42" s="37" t="s">
        <v>16</v>
      </c>
      <c r="F42" s="36" t="s">
        <v>55</v>
      </c>
      <c r="G42" s="37" t="s">
        <v>73</v>
      </c>
      <c r="H42" s="38">
        <v>100</v>
      </c>
      <c r="I42" s="40">
        <v>50</v>
      </c>
      <c r="J42" s="40">
        <v>50</v>
      </c>
      <c r="K42" s="15">
        <f t="shared" si="0"/>
        <v>0.5</v>
      </c>
      <c r="L42" s="15">
        <f t="shared" si="1"/>
        <v>0.5</v>
      </c>
    </row>
    <row r="43" spans="1:12" ht="69.75" customHeight="1">
      <c r="A43" s="35" t="s">
        <v>64</v>
      </c>
      <c r="B43" s="35" t="s">
        <v>13</v>
      </c>
      <c r="C43" s="35" t="s">
        <v>14</v>
      </c>
      <c r="D43" s="35" t="s">
        <v>15</v>
      </c>
      <c r="E43" s="37" t="s">
        <v>16</v>
      </c>
      <c r="F43" s="36" t="s">
        <v>55</v>
      </c>
      <c r="G43" s="37" t="s">
        <v>74</v>
      </c>
      <c r="H43" s="38">
        <v>100</v>
      </c>
      <c r="I43" s="40">
        <v>0</v>
      </c>
      <c r="J43" s="40">
        <v>24</v>
      </c>
      <c r="K43" s="15">
        <v>0</v>
      </c>
      <c r="L43" s="15">
        <f t="shared" si="1"/>
        <v>0.24</v>
      </c>
    </row>
    <row r="44" spans="1:12" ht="69.75" customHeight="1">
      <c r="A44" s="35" t="s">
        <v>64</v>
      </c>
      <c r="B44" s="35" t="s">
        <v>13</v>
      </c>
      <c r="C44" s="35" t="s">
        <v>14</v>
      </c>
      <c r="D44" s="35" t="s">
        <v>15</v>
      </c>
      <c r="E44" s="37" t="s">
        <v>16</v>
      </c>
      <c r="F44" s="36" t="s">
        <v>55</v>
      </c>
      <c r="G44" s="37" t="s">
        <v>75</v>
      </c>
      <c r="H44" s="38">
        <v>100</v>
      </c>
      <c r="I44" s="38">
        <v>0</v>
      </c>
      <c r="J44" s="38">
        <v>30</v>
      </c>
      <c r="K44" s="15">
        <v>0</v>
      </c>
      <c r="L44" s="15">
        <f t="shared" si="1"/>
        <v>0.3</v>
      </c>
    </row>
    <row r="45" spans="1:12" ht="69.75" customHeight="1">
      <c r="A45" s="35" t="s">
        <v>64</v>
      </c>
      <c r="B45" s="35" t="s">
        <v>13</v>
      </c>
      <c r="C45" s="35" t="s">
        <v>66</v>
      </c>
      <c r="D45" s="35" t="s">
        <v>15</v>
      </c>
      <c r="E45" s="37" t="s">
        <v>16</v>
      </c>
      <c r="F45" s="36" t="s">
        <v>55</v>
      </c>
      <c r="G45" s="37" t="s">
        <v>76</v>
      </c>
      <c r="H45" s="38">
        <v>100</v>
      </c>
      <c r="I45" s="38">
        <v>40</v>
      </c>
      <c r="J45" s="38">
        <v>40</v>
      </c>
      <c r="K45" s="15">
        <f t="shared" si="0"/>
        <v>0.4</v>
      </c>
      <c r="L45" s="15">
        <f t="shared" si="1"/>
        <v>0.4</v>
      </c>
    </row>
    <row r="46" spans="1:12" ht="69.75" customHeight="1">
      <c r="A46" s="35" t="s">
        <v>64</v>
      </c>
      <c r="B46" s="35" t="s">
        <v>13</v>
      </c>
      <c r="C46" s="35" t="s">
        <v>66</v>
      </c>
      <c r="D46" s="35" t="s">
        <v>15</v>
      </c>
      <c r="E46" s="35" t="s">
        <v>16</v>
      </c>
      <c r="F46" s="35" t="s">
        <v>55</v>
      </c>
      <c r="G46" s="35" t="s">
        <v>77</v>
      </c>
      <c r="H46" s="38">
        <v>100</v>
      </c>
      <c r="I46" s="38">
        <v>0</v>
      </c>
      <c r="J46" s="38">
        <v>25</v>
      </c>
      <c r="K46" s="15">
        <v>0</v>
      </c>
      <c r="L46" s="15">
        <f t="shared" si="1"/>
        <v>0.25</v>
      </c>
    </row>
    <row r="47" spans="1:12" ht="69.75" customHeight="1">
      <c r="A47" s="35" t="s">
        <v>64</v>
      </c>
      <c r="B47" s="35" t="s">
        <v>13</v>
      </c>
      <c r="C47" s="35" t="s">
        <v>14</v>
      </c>
      <c r="D47" s="35" t="s">
        <v>15</v>
      </c>
      <c r="E47" s="35" t="s">
        <v>16</v>
      </c>
      <c r="F47" s="35" t="s">
        <v>55</v>
      </c>
      <c r="G47" s="35" t="s">
        <v>78</v>
      </c>
      <c r="H47" s="38">
        <v>5</v>
      </c>
      <c r="I47" s="38">
        <v>2</v>
      </c>
      <c r="J47" s="38">
        <v>3</v>
      </c>
      <c r="K47" s="15">
        <f t="shared" si="0"/>
        <v>0.4</v>
      </c>
      <c r="L47" s="15">
        <f t="shared" si="1"/>
        <v>0.60000000000000009</v>
      </c>
    </row>
    <row r="48" spans="1:12" ht="69.75" customHeight="1">
      <c r="A48" s="35" t="s">
        <v>64</v>
      </c>
      <c r="B48" s="35" t="s">
        <v>13</v>
      </c>
      <c r="C48" s="35" t="s">
        <v>14</v>
      </c>
      <c r="D48" s="35" t="s">
        <v>15</v>
      </c>
      <c r="E48" s="35" t="s">
        <v>16</v>
      </c>
      <c r="F48" s="35" t="s">
        <v>55</v>
      </c>
      <c r="G48" s="35" t="s">
        <v>79</v>
      </c>
      <c r="H48" s="38">
        <v>100</v>
      </c>
      <c r="I48" s="38">
        <v>20</v>
      </c>
      <c r="J48" s="38">
        <v>20</v>
      </c>
      <c r="K48" s="15">
        <f t="shared" si="0"/>
        <v>0.2</v>
      </c>
      <c r="L48" s="15">
        <f t="shared" si="1"/>
        <v>0.2</v>
      </c>
    </row>
    <row r="49" spans="1:12" ht="69.75" customHeight="1">
      <c r="A49" s="35" t="s">
        <v>64</v>
      </c>
      <c r="B49" s="35" t="s">
        <v>13</v>
      </c>
      <c r="C49" s="35" t="s">
        <v>14</v>
      </c>
      <c r="D49" s="35" t="s">
        <v>15</v>
      </c>
      <c r="E49" s="35" t="s">
        <v>16</v>
      </c>
      <c r="F49" s="35" t="s">
        <v>55</v>
      </c>
      <c r="G49" s="35" t="s">
        <v>80</v>
      </c>
      <c r="H49" s="38">
        <v>100</v>
      </c>
      <c r="I49" s="38">
        <v>25</v>
      </c>
      <c r="J49" s="38">
        <v>25</v>
      </c>
      <c r="K49" s="15">
        <f t="shared" si="0"/>
        <v>0.25</v>
      </c>
      <c r="L49" s="15">
        <f t="shared" si="1"/>
        <v>0.25</v>
      </c>
    </row>
    <row r="50" spans="1:12" ht="69.75" customHeight="1">
      <c r="A50" s="35" t="s">
        <v>64</v>
      </c>
      <c r="B50" s="35" t="s">
        <v>13</v>
      </c>
      <c r="C50" s="35" t="s">
        <v>14</v>
      </c>
      <c r="D50" s="35" t="s">
        <v>15</v>
      </c>
      <c r="E50" s="35" t="s">
        <v>16</v>
      </c>
      <c r="F50" s="35" t="s">
        <v>55</v>
      </c>
      <c r="G50" s="35" t="s">
        <v>81</v>
      </c>
      <c r="H50" s="38">
        <v>100</v>
      </c>
      <c r="I50" s="38">
        <v>30</v>
      </c>
      <c r="J50" s="38">
        <v>20</v>
      </c>
      <c r="K50" s="15">
        <f t="shared" si="0"/>
        <v>0.3</v>
      </c>
      <c r="L50" s="15">
        <f t="shared" si="1"/>
        <v>0.19999999999999998</v>
      </c>
    </row>
    <row r="51" spans="1:12" ht="69.75" customHeight="1">
      <c r="A51" s="35" t="s">
        <v>82</v>
      </c>
      <c r="B51" s="35" t="s">
        <v>13</v>
      </c>
      <c r="C51" s="35" t="s">
        <v>83</v>
      </c>
      <c r="D51" s="35" t="s">
        <v>15</v>
      </c>
      <c r="E51" s="35" t="s">
        <v>34</v>
      </c>
      <c r="F51" s="35" t="s">
        <v>35</v>
      </c>
      <c r="G51" s="35" t="s">
        <v>84</v>
      </c>
      <c r="H51" s="38">
        <v>12</v>
      </c>
      <c r="I51" s="38">
        <v>6</v>
      </c>
      <c r="J51" s="38">
        <v>6</v>
      </c>
      <c r="K51" s="15">
        <f t="shared" si="0"/>
        <v>0.5</v>
      </c>
      <c r="L51" s="15">
        <f t="shared" si="1"/>
        <v>0.5</v>
      </c>
    </row>
    <row r="52" spans="1:12" ht="69.75" customHeight="1">
      <c r="A52" s="35" t="s">
        <v>82</v>
      </c>
      <c r="B52" s="35" t="s">
        <v>13</v>
      </c>
      <c r="C52" s="35" t="s">
        <v>83</v>
      </c>
      <c r="D52" s="35" t="s">
        <v>15</v>
      </c>
      <c r="E52" s="35" t="s">
        <v>34</v>
      </c>
      <c r="F52" s="35" t="s">
        <v>35</v>
      </c>
      <c r="G52" s="35" t="s">
        <v>85</v>
      </c>
      <c r="H52" s="38">
        <v>5</v>
      </c>
      <c r="I52" s="38">
        <v>5</v>
      </c>
      <c r="J52" s="38">
        <v>5</v>
      </c>
      <c r="K52" s="15">
        <f t="shared" si="0"/>
        <v>1</v>
      </c>
      <c r="L52" s="15">
        <f t="shared" si="1"/>
        <v>1</v>
      </c>
    </row>
    <row r="53" spans="1:12" ht="69.75" customHeight="1">
      <c r="A53" s="35" t="s">
        <v>82</v>
      </c>
      <c r="B53" s="35" t="s">
        <v>13</v>
      </c>
      <c r="C53" s="35" t="s">
        <v>83</v>
      </c>
      <c r="D53" s="35" t="s">
        <v>15</v>
      </c>
      <c r="E53" s="35" t="s">
        <v>34</v>
      </c>
      <c r="F53" s="35" t="s">
        <v>55</v>
      </c>
      <c r="G53" s="35" t="s">
        <v>86</v>
      </c>
      <c r="H53" s="38">
        <v>1</v>
      </c>
      <c r="I53" s="38">
        <v>1</v>
      </c>
      <c r="J53" s="38">
        <v>1</v>
      </c>
      <c r="K53" s="15">
        <f t="shared" si="0"/>
        <v>1</v>
      </c>
      <c r="L53" s="15">
        <f t="shared" si="1"/>
        <v>1</v>
      </c>
    </row>
    <row r="54" spans="1:12" ht="69.75" customHeight="1">
      <c r="A54" s="35" t="s">
        <v>82</v>
      </c>
      <c r="B54" s="35" t="s">
        <v>13</v>
      </c>
      <c r="C54" s="35" t="s">
        <v>83</v>
      </c>
      <c r="D54" s="35" t="s">
        <v>15</v>
      </c>
      <c r="E54" s="35" t="s">
        <v>34</v>
      </c>
      <c r="F54" s="35" t="s">
        <v>55</v>
      </c>
      <c r="G54" s="35" t="s">
        <v>87</v>
      </c>
      <c r="H54" s="38">
        <v>4</v>
      </c>
      <c r="I54" s="38">
        <v>2</v>
      </c>
      <c r="J54" s="38">
        <v>4</v>
      </c>
      <c r="K54" s="15">
        <f t="shared" si="0"/>
        <v>0.5</v>
      </c>
      <c r="L54" s="15">
        <f t="shared" si="1"/>
        <v>1</v>
      </c>
    </row>
    <row r="55" spans="1:12" ht="69.75" customHeight="1">
      <c r="A55" s="35" t="s">
        <v>82</v>
      </c>
      <c r="B55" s="35" t="s">
        <v>13</v>
      </c>
      <c r="C55" s="35" t="s">
        <v>83</v>
      </c>
      <c r="D55" s="35" t="s">
        <v>15</v>
      </c>
      <c r="E55" s="35" t="s">
        <v>34</v>
      </c>
      <c r="F55" s="35" t="s">
        <v>55</v>
      </c>
      <c r="G55" s="35" t="s">
        <v>88</v>
      </c>
      <c r="H55" s="38">
        <v>2</v>
      </c>
      <c r="I55" s="38">
        <v>1</v>
      </c>
      <c r="J55" s="38">
        <v>1</v>
      </c>
      <c r="K55" s="15">
        <f t="shared" si="0"/>
        <v>0.5</v>
      </c>
      <c r="L55" s="15">
        <f t="shared" si="1"/>
        <v>0.5</v>
      </c>
    </row>
    <row r="56" spans="1:12" ht="69.75" customHeight="1">
      <c r="A56" s="35" t="s">
        <v>82</v>
      </c>
      <c r="B56" s="35" t="s">
        <v>13</v>
      </c>
      <c r="C56" s="35" t="s">
        <v>83</v>
      </c>
      <c r="D56" s="35" t="s">
        <v>15</v>
      </c>
      <c r="E56" s="35" t="s">
        <v>34</v>
      </c>
      <c r="F56" s="35" t="s">
        <v>89</v>
      </c>
      <c r="G56" s="35" t="s">
        <v>90</v>
      </c>
      <c r="H56" s="38">
        <v>1</v>
      </c>
      <c r="I56" s="38">
        <v>1</v>
      </c>
      <c r="J56" s="38">
        <v>1</v>
      </c>
      <c r="K56" s="15">
        <f t="shared" si="0"/>
        <v>1</v>
      </c>
      <c r="L56" s="15">
        <f t="shared" si="1"/>
        <v>1</v>
      </c>
    </row>
    <row r="57" spans="1:12" ht="69.75" customHeight="1">
      <c r="A57" s="35" t="s">
        <v>82</v>
      </c>
      <c r="B57" s="35" t="s">
        <v>13</v>
      </c>
      <c r="C57" s="35" t="s">
        <v>83</v>
      </c>
      <c r="D57" s="35" t="s">
        <v>15</v>
      </c>
      <c r="E57" s="35" t="s">
        <v>34</v>
      </c>
      <c r="F57" s="35" t="s">
        <v>89</v>
      </c>
      <c r="G57" s="35" t="s">
        <v>91</v>
      </c>
      <c r="H57" s="38">
        <v>2</v>
      </c>
      <c r="I57" s="38">
        <v>1</v>
      </c>
      <c r="J57" s="38">
        <v>1</v>
      </c>
      <c r="K57" s="15">
        <f t="shared" si="0"/>
        <v>0.5</v>
      </c>
      <c r="L57" s="15">
        <f t="shared" si="1"/>
        <v>0.5</v>
      </c>
    </row>
    <row r="58" spans="1:12" ht="69.75" customHeight="1">
      <c r="A58" s="35" t="s">
        <v>82</v>
      </c>
      <c r="B58" s="35" t="s">
        <v>13</v>
      </c>
      <c r="C58" s="35" t="s">
        <v>83</v>
      </c>
      <c r="D58" s="35" t="s">
        <v>15</v>
      </c>
      <c r="E58" s="35" t="s">
        <v>34</v>
      </c>
      <c r="F58" s="35" t="s">
        <v>89</v>
      </c>
      <c r="G58" s="35" t="s">
        <v>92</v>
      </c>
      <c r="H58" s="38">
        <v>4</v>
      </c>
      <c r="I58" s="38">
        <v>2</v>
      </c>
      <c r="J58" s="38">
        <v>2</v>
      </c>
      <c r="K58" s="15">
        <f t="shared" si="0"/>
        <v>0.5</v>
      </c>
      <c r="L58" s="15">
        <f t="shared" si="1"/>
        <v>0.5</v>
      </c>
    </row>
    <row r="59" spans="1:12" ht="69.75" customHeight="1">
      <c r="A59" s="35" t="s">
        <v>82</v>
      </c>
      <c r="B59" s="35" t="s">
        <v>13</v>
      </c>
      <c r="C59" s="35" t="s">
        <v>83</v>
      </c>
      <c r="D59" s="35" t="s">
        <v>15</v>
      </c>
      <c r="E59" s="35" t="s">
        <v>34</v>
      </c>
      <c r="F59" s="35" t="s">
        <v>89</v>
      </c>
      <c r="G59" s="35" t="s">
        <v>93</v>
      </c>
      <c r="H59" s="38">
        <v>2</v>
      </c>
      <c r="I59" s="38">
        <v>1</v>
      </c>
      <c r="J59" s="38">
        <v>4</v>
      </c>
      <c r="K59" s="15">
        <f t="shared" si="0"/>
        <v>0.5</v>
      </c>
      <c r="L59" s="16">
        <v>1</v>
      </c>
    </row>
    <row r="60" spans="1:12" ht="69.75" customHeight="1">
      <c r="A60" s="35" t="s">
        <v>94</v>
      </c>
      <c r="B60" s="35" t="s">
        <v>13</v>
      </c>
      <c r="C60" s="35" t="s">
        <v>95</v>
      </c>
      <c r="D60" s="35" t="s">
        <v>15</v>
      </c>
      <c r="E60" s="35" t="s">
        <v>96</v>
      </c>
      <c r="F60" s="35" t="s">
        <v>17</v>
      </c>
      <c r="G60" s="35" t="s">
        <v>97</v>
      </c>
      <c r="H60" s="38">
        <v>100</v>
      </c>
      <c r="I60" s="38">
        <v>60</v>
      </c>
      <c r="J60" s="38">
        <v>80</v>
      </c>
      <c r="K60" s="15">
        <f t="shared" si="0"/>
        <v>0.6</v>
      </c>
      <c r="L60" s="15">
        <f t="shared" si="1"/>
        <v>0.79999999999999993</v>
      </c>
    </row>
    <row r="61" spans="1:12" ht="69.75" customHeight="1">
      <c r="A61" s="35" t="s">
        <v>94</v>
      </c>
      <c r="B61" s="35" t="s">
        <v>13</v>
      </c>
      <c r="C61" s="35" t="s">
        <v>95</v>
      </c>
      <c r="D61" s="35" t="s">
        <v>15</v>
      </c>
      <c r="E61" s="35" t="s">
        <v>96</v>
      </c>
      <c r="F61" s="35" t="s">
        <v>17</v>
      </c>
      <c r="G61" s="35" t="s">
        <v>98</v>
      </c>
      <c r="H61" s="38">
        <v>90</v>
      </c>
      <c r="I61" s="38">
        <v>90</v>
      </c>
      <c r="J61" s="38">
        <v>90</v>
      </c>
      <c r="K61" s="15">
        <f t="shared" si="0"/>
        <v>1</v>
      </c>
      <c r="L61" s="15">
        <f t="shared" si="1"/>
        <v>1</v>
      </c>
    </row>
    <row r="62" spans="1:12" ht="69.75" customHeight="1">
      <c r="A62" s="35" t="s">
        <v>94</v>
      </c>
      <c r="B62" s="35" t="s">
        <v>13</v>
      </c>
      <c r="C62" s="35" t="s">
        <v>95</v>
      </c>
      <c r="D62" s="35" t="s">
        <v>15</v>
      </c>
      <c r="E62" s="35" t="s">
        <v>96</v>
      </c>
      <c r="F62" s="35" t="s">
        <v>17</v>
      </c>
      <c r="G62" s="35" t="s">
        <v>99</v>
      </c>
      <c r="H62" s="38">
        <v>90</v>
      </c>
      <c r="I62" s="38">
        <v>90</v>
      </c>
      <c r="J62" s="38">
        <v>94.9</v>
      </c>
      <c r="K62" s="15">
        <f t="shared" si="0"/>
        <v>1</v>
      </c>
      <c r="L62" s="16">
        <v>1</v>
      </c>
    </row>
    <row r="63" spans="1:12" ht="69.75" customHeight="1">
      <c r="A63" s="35" t="s">
        <v>94</v>
      </c>
      <c r="B63" s="35" t="s">
        <v>13</v>
      </c>
      <c r="C63" s="35" t="s">
        <v>95</v>
      </c>
      <c r="D63" s="35" t="s">
        <v>15</v>
      </c>
      <c r="E63" s="35" t="s">
        <v>96</v>
      </c>
      <c r="F63" s="35" t="s">
        <v>17</v>
      </c>
      <c r="G63" s="35" t="s">
        <v>100</v>
      </c>
      <c r="H63" s="38">
        <v>2</v>
      </c>
      <c r="I63" s="38">
        <v>0</v>
      </c>
      <c r="J63" s="38">
        <v>1</v>
      </c>
      <c r="K63" s="15">
        <v>0</v>
      </c>
      <c r="L63" s="15">
        <f t="shared" si="1"/>
        <v>0.5</v>
      </c>
    </row>
    <row r="64" spans="1:12" ht="69.75" customHeight="1">
      <c r="A64" s="35" t="s">
        <v>94</v>
      </c>
      <c r="B64" s="35" t="s">
        <v>13</v>
      </c>
      <c r="C64" s="35" t="s">
        <v>95</v>
      </c>
      <c r="D64" s="35" t="s">
        <v>15</v>
      </c>
      <c r="E64" s="35" t="s">
        <v>96</v>
      </c>
      <c r="F64" s="35" t="s">
        <v>17</v>
      </c>
      <c r="G64" s="35" t="s">
        <v>101</v>
      </c>
      <c r="H64" s="38">
        <v>4</v>
      </c>
      <c r="I64" s="38">
        <v>1</v>
      </c>
      <c r="J64" s="38">
        <v>2</v>
      </c>
      <c r="K64" s="15">
        <f t="shared" si="0"/>
        <v>0.25</v>
      </c>
      <c r="L64" s="15">
        <f t="shared" si="1"/>
        <v>0.5</v>
      </c>
    </row>
    <row r="65" spans="1:12" ht="69.75" customHeight="1">
      <c r="A65" s="35" t="s">
        <v>94</v>
      </c>
      <c r="B65" s="35" t="s">
        <v>13</v>
      </c>
      <c r="C65" s="35" t="s">
        <v>95</v>
      </c>
      <c r="D65" s="35" t="s">
        <v>15</v>
      </c>
      <c r="E65" s="35" t="s">
        <v>96</v>
      </c>
      <c r="F65" s="35" t="s">
        <v>17</v>
      </c>
      <c r="G65" s="35" t="s">
        <v>102</v>
      </c>
      <c r="H65" s="38">
        <v>4</v>
      </c>
      <c r="I65" s="38">
        <v>1</v>
      </c>
      <c r="J65" s="38">
        <v>2</v>
      </c>
      <c r="K65" s="15">
        <f t="shared" si="0"/>
        <v>0.25</v>
      </c>
      <c r="L65" s="15">
        <f t="shared" si="1"/>
        <v>0.5</v>
      </c>
    </row>
    <row r="66" spans="1:12" ht="69.75" customHeight="1">
      <c r="A66" s="35" t="s">
        <v>94</v>
      </c>
      <c r="B66" s="35" t="s">
        <v>13</v>
      </c>
      <c r="C66" s="35" t="s">
        <v>95</v>
      </c>
      <c r="D66" s="35" t="s">
        <v>15</v>
      </c>
      <c r="E66" s="35" t="s">
        <v>96</v>
      </c>
      <c r="F66" s="35" t="s">
        <v>17</v>
      </c>
      <c r="G66" s="35" t="s">
        <v>103</v>
      </c>
      <c r="H66" s="38">
        <v>4</v>
      </c>
      <c r="I66" s="38">
        <v>1</v>
      </c>
      <c r="J66" s="38">
        <v>2</v>
      </c>
      <c r="K66" s="15">
        <f t="shared" si="0"/>
        <v>0.25</v>
      </c>
      <c r="L66" s="15">
        <f t="shared" si="1"/>
        <v>0.5</v>
      </c>
    </row>
    <row r="67" spans="1:12" ht="69.75" customHeight="1">
      <c r="A67" s="35" t="s">
        <v>104</v>
      </c>
      <c r="B67" s="35" t="s">
        <v>13</v>
      </c>
      <c r="C67" s="35" t="s">
        <v>38</v>
      </c>
      <c r="D67" s="35" t="s">
        <v>15</v>
      </c>
      <c r="E67" s="35" t="s">
        <v>54</v>
      </c>
      <c r="F67" s="35" t="s">
        <v>35</v>
      </c>
      <c r="G67" s="35" t="s">
        <v>105</v>
      </c>
      <c r="H67" s="38">
        <v>100</v>
      </c>
      <c r="I67" s="38">
        <v>30</v>
      </c>
      <c r="J67" s="38">
        <v>30</v>
      </c>
      <c r="K67" s="15">
        <f t="shared" si="0"/>
        <v>0.3</v>
      </c>
      <c r="L67" s="15">
        <f t="shared" si="1"/>
        <v>0.3</v>
      </c>
    </row>
    <row r="68" spans="1:12" ht="69.75" customHeight="1">
      <c r="A68" s="35" t="s">
        <v>106</v>
      </c>
      <c r="B68" s="35" t="s">
        <v>13</v>
      </c>
      <c r="C68" s="35" t="s">
        <v>61</v>
      </c>
      <c r="D68" s="35" t="s">
        <v>15</v>
      </c>
      <c r="E68" s="35" t="s">
        <v>16</v>
      </c>
      <c r="F68" s="35" t="s">
        <v>17</v>
      </c>
      <c r="G68" s="35" t="s">
        <v>107</v>
      </c>
      <c r="H68" s="38">
        <v>100</v>
      </c>
      <c r="I68" s="38">
        <v>50</v>
      </c>
      <c r="J68" s="38">
        <v>50</v>
      </c>
      <c r="K68" s="15">
        <f t="shared" si="0"/>
        <v>0.5</v>
      </c>
      <c r="L68" s="15">
        <f t="shared" si="1"/>
        <v>0.5</v>
      </c>
    </row>
    <row r="69" spans="1:12" ht="69.75" customHeight="1">
      <c r="A69" s="35" t="s">
        <v>106</v>
      </c>
      <c r="B69" s="35" t="s">
        <v>13</v>
      </c>
      <c r="C69" s="35" t="s">
        <v>61</v>
      </c>
      <c r="D69" s="35" t="s">
        <v>15</v>
      </c>
      <c r="E69" s="35" t="s">
        <v>16</v>
      </c>
      <c r="F69" s="35" t="s">
        <v>17</v>
      </c>
      <c r="G69" s="35" t="s">
        <v>108</v>
      </c>
      <c r="H69" s="38">
        <v>100</v>
      </c>
      <c r="I69" s="38">
        <v>50</v>
      </c>
      <c r="J69" s="38">
        <v>50</v>
      </c>
      <c r="K69" s="15">
        <f t="shared" si="0"/>
        <v>0.5</v>
      </c>
      <c r="L69" s="15">
        <f t="shared" si="1"/>
        <v>0.5</v>
      </c>
    </row>
    <row r="70" spans="1:12" ht="69.75" customHeight="1">
      <c r="A70" s="35" t="s">
        <v>106</v>
      </c>
      <c r="B70" s="35" t="s">
        <v>13</v>
      </c>
      <c r="C70" s="35" t="s">
        <v>61</v>
      </c>
      <c r="D70" s="35" t="s">
        <v>15</v>
      </c>
      <c r="E70" s="37" t="s">
        <v>16</v>
      </c>
      <c r="F70" s="35" t="s">
        <v>17</v>
      </c>
      <c r="G70" s="35" t="s">
        <v>109</v>
      </c>
      <c r="H70" s="38">
        <v>100</v>
      </c>
      <c r="I70" s="38">
        <v>50</v>
      </c>
      <c r="J70" s="38">
        <v>50</v>
      </c>
      <c r="K70" s="15">
        <f t="shared" ref="K70:K120" si="2">+IF(I70=0,"0",I70/H70)</f>
        <v>0.5</v>
      </c>
      <c r="L70" s="15">
        <f t="shared" ref="L70:L120" si="3">+IF(J70=0,"0",IF(J70&gt;0,IF(I70=0,J70/H70,(J70/I70)*K70)))</f>
        <v>0.5</v>
      </c>
    </row>
    <row r="71" spans="1:12" ht="69.75" customHeight="1">
      <c r="A71" s="35" t="s">
        <v>106</v>
      </c>
      <c r="B71" s="35" t="s">
        <v>13</v>
      </c>
      <c r="C71" s="35" t="s">
        <v>61</v>
      </c>
      <c r="D71" s="35" t="s">
        <v>15</v>
      </c>
      <c r="E71" s="37" t="s">
        <v>16</v>
      </c>
      <c r="F71" s="35" t="s">
        <v>17</v>
      </c>
      <c r="G71" s="35" t="s">
        <v>110</v>
      </c>
      <c r="H71" s="38">
        <v>100</v>
      </c>
      <c r="I71" s="38">
        <v>50</v>
      </c>
      <c r="J71" s="38">
        <v>50</v>
      </c>
      <c r="K71" s="15">
        <f t="shared" si="2"/>
        <v>0.5</v>
      </c>
      <c r="L71" s="15">
        <f t="shared" si="3"/>
        <v>0.5</v>
      </c>
    </row>
    <row r="72" spans="1:12" ht="69.75" customHeight="1">
      <c r="A72" s="35" t="s">
        <v>106</v>
      </c>
      <c r="B72" s="35" t="s">
        <v>13</v>
      </c>
      <c r="C72" s="35" t="s">
        <v>61</v>
      </c>
      <c r="D72" s="35" t="s">
        <v>15</v>
      </c>
      <c r="E72" s="37" t="s">
        <v>16</v>
      </c>
      <c r="F72" s="35" t="s">
        <v>17</v>
      </c>
      <c r="G72" s="35" t="s">
        <v>111</v>
      </c>
      <c r="H72" s="38">
        <v>640</v>
      </c>
      <c r="I72" s="38">
        <v>320</v>
      </c>
      <c r="J72" s="38">
        <v>413</v>
      </c>
      <c r="K72" s="15">
        <f t="shared" si="2"/>
        <v>0.5</v>
      </c>
      <c r="L72" s="15">
        <f t="shared" si="3"/>
        <v>0.64531249999999996</v>
      </c>
    </row>
    <row r="73" spans="1:12" ht="69.75" customHeight="1">
      <c r="A73" s="35" t="s">
        <v>106</v>
      </c>
      <c r="B73" s="35" t="s">
        <v>13</v>
      </c>
      <c r="C73" s="35" t="s">
        <v>61</v>
      </c>
      <c r="D73" s="35" t="s">
        <v>15</v>
      </c>
      <c r="E73" s="37" t="s">
        <v>16</v>
      </c>
      <c r="F73" s="35" t="s">
        <v>17</v>
      </c>
      <c r="G73" s="35" t="s">
        <v>112</v>
      </c>
      <c r="H73" s="38">
        <v>92</v>
      </c>
      <c r="I73" s="38">
        <v>92</v>
      </c>
      <c r="J73" s="38">
        <v>92</v>
      </c>
      <c r="K73" s="15">
        <f t="shared" si="2"/>
        <v>1</v>
      </c>
      <c r="L73" s="15">
        <f t="shared" si="3"/>
        <v>1</v>
      </c>
    </row>
    <row r="74" spans="1:12" ht="69.75" customHeight="1">
      <c r="A74" s="35" t="s">
        <v>106</v>
      </c>
      <c r="B74" s="35" t="s">
        <v>13</v>
      </c>
      <c r="C74" s="35" t="s">
        <v>61</v>
      </c>
      <c r="D74" s="35" t="s">
        <v>15</v>
      </c>
      <c r="E74" s="35" t="s">
        <v>16</v>
      </c>
      <c r="F74" s="35" t="s">
        <v>17</v>
      </c>
      <c r="G74" s="35" t="s">
        <v>113</v>
      </c>
      <c r="H74" s="38">
        <v>2090000000</v>
      </c>
      <c r="I74" s="38">
        <v>0</v>
      </c>
      <c r="J74" s="38">
        <v>1247615776</v>
      </c>
      <c r="K74" s="15">
        <v>0</v>
      </c>
      <c r="L74" s="15">
        <f t="shared" si="3"/>
        <v>0.59694534736842109</v>
      </c>
    </row>
    <row r="75" spans="1:12" ht="69.75" customHeight="1">
      <c r="A75" s="35" t="s">
        <v>106</v>
      </c>
      <c r="B75" s="35" t="s">
        <v>13</v>
      </c>
      <c r="C75" s="35" t="s">
        <v>61</v>
      </c>
      <c r="D75" s="35" t="s">
        <v>15</v>
      </c>
      <c r="E75" s="35" t="s">
        <v>16</v>
      </c>
      <c r="F75" s="35" t="s">
        <v>17</v>
      </c>
      <c r="G75" s="35" t="s">
        <v>114</v>
      </c>
      <c r="H75" s="38">
        <v>4</v>
      </c>
      <c r="I75" s="38">
        <v>0</v>
      </c>
      <c r="J75" s="38">
        <v>0</v>
      </c>
      <c r="K75" s="15">
        <v>0</v>
      </c>
      <c r="L75" s="15">
        <v>0</v>
      </c>
    </row>
    <row r="76" spans="1:12" ht="69.75" customHeight="1">
      <c r="A76" s="35" t="s">
        <v>106</v>
      </c>
      <c r="B76" s="35" t="s">
        <v>13</v>
      </c>
      <c r="C76" s="35" t="s">
        <v>61</v>
      </c>
      <c r="D76" s="35" t="s">
        <v>15</v>
      </c>
      <c r="E76" s="35" t="s">
        <v>16</v>
      </c>
      <c r="F76" s="35" t="s">
        <v>17</v>
      </c>
      <c r="G76" s="35" t="s">
        <v>115</v>
      </c>
      <c r="H76" s="38">
        <v>1</v>
      </c>
      <c r="I76" s="38">
        <v>0</v>
      </c>
      <c r="J76" s="38">
        <v>0</v>
      </c>
      <c r="K76" s="15">
        <v>0</v>
      </c>
      <c r="L76" s="15">
        <v>0</v>
      </c>
    </row>
    <row r="77" spans="1:12" ht="69.75" customHeight="1">
      <c r="A77" s="35" t="s">
        <v>106</v>
      </c>
      <c r="B77" s="35" t="s">
        <v>13</v>
      </c>
      <c r="C77" s="35" t="s">
        <v>61</v>
      </c>
      <c r="D77" s="35" t="s">
        <v>15</v>
      </c>
      <c r="E77" s="35" t="s">
        <v>16</v>
      </c>
      <c r="F77" s="35" t="s">
        <v>17</v>
      </c>
      <c r="G77" s="35" t="s">
        <v>116</v>
      </c>
      <c r="H77" s="38">
        <v>1</v>
      </c>
      <c r="I77" s="38">
        <v>0</v>
      </c>
      <c r="J77" s="38">
        <v>0</v>
      </c>
      <c r="K77" s="15">
        <v>0</v>
      </c>
      <c r="L77" s="15">
        <v>0</v>
      </c>
    </row>
    <row r="78" spans="1:12" ht="69.75" customHeight="1">
      <c r="A78" s="35" t="s">
        <v>106</v>
      </c>
      <c r="B78" s="35" t="s">
        <v>13</v>
      </c>
      <c r="C78" s="35" t="s">
        <v>61</v>
      </c>
      <c r="D78" s="35" t="s">
        <v>15</v>
      </c>
      <c r="E78" s="35" t="s">
        <v>16</v>
      </c>
      <c r="F78" s="35" t="s">
        <v>17</v>
      </c>
      <c r="G78" s="35" t="s">
        <v>117</v>
      </c>
      <c r="H78" s="38">
        <v>11</v>
      </c>
      <c r="I78" s="38">
        <v>0</v>
      </c>
      <c r="J78" s="38">
        <v>0</v>
      </c>
      <c r="K78" s="15">
        <v>0</v>
      </c>
      <c r="L78" s="15">
        <v>0</v>
      </c>
    </row>
    <row r="79" spans="1:12" ht="69.75" customHeight="1">
      <c r="A79" s="35" t="s">
        <v>118</v>
      </c>
      <c r="B79" s="35" t="s">
        <v>13</v>
      </c>
      <c r="C79" s="35" t="s">
        <v>119</v>
      </c>
      <c r="D79" s="35" t="s">
        <v>120</v>
      </c>
      <c r="E79" s="35" t="s">
        <v>121</v>
      </c>
      <c r="F79" s="35" t="s">
        <v>17</v>
      </c>
      <c r="G79" s="35" t="s">
        <v>122</v>
      </c>
      <c r="H79" s="38">
        <v>5</v>
      </c>
      <c r="I79" s="38">
        <v>3</v>
      </c>
      <c r="J79" s="38">
        <v>3</v>
      </c>
      <c r="K79" s="15">
        <f t="shared" si="2"/>
        <v>0.6</v>
      </c>
      <c r="L79" s="15">
        <f t="shared" si="3"/>
        <v>0.6</v>
      </c>
    </row>
    <row r="80" spans="1:12" ht="69.75" customHeight="1">
      <c r="A80" s="35" t="s">
        <v>118</v>
      </c>
      <c r="B80" s="35" t="s">
        <v>13</v>
      </c>
      <c r="C80" s="35" t="s">
        <v>119</v>
      </c>
      <c r="D80" s="35" t="s">
        <v>120</v>
      </c>
      <c r="E80" s="35" t="s">
        <v>121</v>
      </c>
      <c r="F80" s="35" t="s">
        <v>17</v>
      </c>
      <c r="G80" s="35" t="s">
        <v>123</v>
      </c>
      <c r="H80" s="38">
        <v>11</v>
      </c>
      <c r="I80" s="38">
        <v>5</v>
      </c>
      <c r="J80" s="38">
        <v>5</v>
      </c>
      <c r="K80" s="15">
        <f t="shared" si="2"/>
        <v>0.45454545454545453</v>
      </c>
      <c r="L80" s="15">
        <f t="shared" si="3"/>
        <v>0.45454545454545453</v>
      </c>
    </row>
    <row r="81" spans="1:12" ht="69.75" customHeight="1">
      <c r="A81" s="35" t="s">
        <v>118</v>
      </c>
      <c r="B81" s="35" t="s">
        <v>13</v>
      </c>
      <c r="C81" s="35" t="s">
        <v>119</v>
      </c>
      <c r="D81" s="35" t="s">
        <v>120</v>
      </c>
      <c r="E81" s="35" t="s">
        <v>121</v>
      </c>
      <c r="F81" s="35" t="s">
        <v>17</v>
      </c>
      <c r="G81" s="35" t="s">
        <v>124</v>
      </c>
      <c r="H81" s="38">
        <v>4</v>
      </c>
      <c r="I81" s="38">
        <v>1</v>
      </c>
      <c r="J81" s="38">
        <v>1</v>
      </c>
      <c r="K81" s="15">
        <f t="shared" si="2"/>
        <v>0.25</v>
      </c>
      <c r="L81" s="15">
        <f t="shared" si="3"/>
        <v>0.25</v>
      </c>
    </row>
    <row r="82" spans="1:12" ht="69.75" customHeight="1">
      <c r="A82" s="35" t="s">
        <v>118</v>
      </c>
      <c r="B82" s="35" t="s">
        <v>13</v>
      </c>
      <c r="C82" s="35" t="s">
        <v>119</v>
      </c>
      <c r="D82" s="35" t="s">
        <v>120</v>
      </c>
      <c r="E82" s="35" t="s">
        <v>121</v>
      </c>
      <c r="F82" s="35" t="s">
        <v>17</v>
      </c>
      <c r="G82" s="35" t="s">
        <v>125</v>
      </c>
      <c r="H82" s="38">
        <v>2</v>
      </c>
      <c r="I82" s="38">
        <v>1</v>
      </c>
      <c r="J82" s="38">
        <v>4</v>
      </c>
      <c r="K82" s="15">
        <f t="shared" si="2"/>
        <v>0.5</v>
      </c>
      <c r="L82" s="16">
        <v>1</v>
      </c>
    </row>
    <row r="83" spans="1:12" ht="69.75" customHeight="1">
      <c r="A83" s="35" t="s">
        <v>126</v>
      </c>
      <c r="B83" s="35" t="s">
        <v>13</v>
      </c>
      <c r="C83" s="35" t="s">
        <v>127</v>
      </c>
      <c r="D83" s="35" t="s">
        <v>120</v>
      </c>
      <c r="E83" s="35" t="s">
        <v>128</v>
      </c>
      <c r="F83" s="35" t="s">
        <v>55</v>
      </c>
      <c r="G83" s="35" t="s">
        <v>129</v>
      </c>
      <c r="H83" s="38">
        <v>1</v>
      </c>
      <c r="I83" s="38">
        <v>0</v>
      </c>
      <c r="J83" s="38">
        <v>0</v>
      </c>
      <c r="K83" s="15">
        <v>0</v>
      </c>
      <c r="L83" s="15">
        <v>0</v>
      </c>
    </row>
    <row r="84" spans="1:12" ht="69.75" customHeight="1">
      <c r="A84" s="35" t="s">
        <v>126</v>
      </c>
      <c r="B84" s="35" t="s">
        <v>13</v>
      </c>
      <c r="C84" s="35" t="s">
        <v>127</v>
      </c>
      <c r="D84" s="35" t="s">
        <v>120</v>
      </c>
      <c r="E84" s="35" t="s">
        <v>128</v>
      </c>
      <c r="F84" s="35" t="s">
        <v>55</v>
      </c>
      <c r="G84" s="35" t="s">
        <v>130</v>
      </c>
      <c r="H84" s="38">
        <v>4</v>
      </c>
      <c r="I84" s="38">
        <v>2</v>
      </c>
      <c r="J84" s="38">
        <v>2</v>
      </c>
      <c r="K84" s="15">
        <f t="shared" si="2"/>
        <v>0.5</v>
      </c>
      <c r="L84" s="15">
        <f t="shared" si="3"/>
        <v>0.5</v>
      </c>
    </row>
    <row r="85" spans="1:12" ht="69.75" customHeight="1">
      <c r="A85" s="35" t="s">
        <v>126</v>
      </c>
      <c r="B85" s="35" t="s">
        <v>13</v>
      </c>
      <c r="C85" s="35" t="s">
        <v>127</v>
      </c>
      <c r="D85" s="35" t="s">
        <v>120</v>
      </c>
      <c r="E85" s="35" t="s">
        <v>128</v>
      </c>
      <c r="F85" s="35" t="s">
        <v>55</v>
      </c>
      <c r="G85" s="35" t="s">
        <v>131</v>
      </c>
      <c r="H85" s="38">
        <v>5</v>
      </c>
      <c r="I85" s="38">
        <v>1</v>
      </c>
      <c r="J85" s="38">
        <v>2</v>
      </c>
      <c r="K85" s="15">
        <f t="shared" si="2"/>
        <v>0.2</v>
      </c>
      <c r="L85" s="15">
        <f t="shared" si="3"/>
        <v>0.4</v>
      </c>
    </row>
    <row r="86" spans="1:12" ht="69.75" customHeight="1">
      <c r="A86" s="35" t="s">
        <v>126</v>
      </c>
      <c r="B86" s="35" t="s">
        <v>13</v>
      </c>
      <c r="C86" s="35" t="s">
        <v>127</v>
      </c>
      <c r="D86" s="35" t="s">
        <v>120</v>
      </c>
      <c r="E86" s="35" t="s">
        <v>128</v>
      </c>
      <c r="F86" s="35" t="s">
        <v>55</v>
      </c>
      <c r="G86" s="35" t="s">
        <v>132</v>
      </c>
      <c r="H86" s="38">
        <v>2</v>
      </c>
      <c r="I86" s="38">
        <v>1</v>
      </c>
      <c r="J86" s="38">
        <v>1</v>
      </c>
      <c r="K86" s="15">
        <f t="shared" si="2"/>
        <v>0.5</v>
      </c>
      <c r="L86" s="15">
        <f t="shared" si="3"/>
        <v>0.5</v>
      </c>
    </row>
    <row r="87" spans="1:12" ht="69.75" customHeight="1">
      <c r="A87" s="35" t="s">
        <v>126</v>
      </c>
      <c r="B87" s="35" t="s">
        <v>13</v>
      </c>
      <c r="C87" s="35" t="s">
        <v>127</v>
      </c>
      <c r="D87" s="35" t="s">
        <v>120</v>
      </c>
      <c r="E87" s="35" t="s">
        <v>128</v>
      </c>
      <c r="F87" s="35" t="s">
        <v>55</v>
      </c>
      <c r="G87" s="35" t="s">
        <v>133</v>
      </c>
      <c r="H87" s="38">
        <v>4</v>
      </c>
      <c r="I87" s="38">
        <v>2</v>
      </c>
      <c r="J87" s="38">
        <v>2</v>
      </c>
      <c r="K87" s="15">
        <f t="shared" si="2"/>
        <v>0.5</v>
      </c>
      <c r="L87" s="15">
        <f t="shared" si="3"/>
        <v>0.5</v>
      </c>
    </row>
    <row r="88" spans="1:12" ht="69.75" customHeight="1">
      <c r="A88" s="35" t="s">
        <v>126</v>
      </c>
      <c r="B88" s="35" t="s">
        <v>13</v>
      </c>
      <c r="C88" s="35" t="s">
        <v>127</v>
      </c>
      <c r="D88" s="35" t="s">
        <v>120</v>
      </c>
      <c r="E88" s="35" t="s">
        <v>128</v>
      </c>
      <c r="F88" s="35" t="s">
        <v>55</v>
      </c>
      <c r="G88" s="35" t="s">
        <v>134</v>
      </c>
      <c r="H88" s="38">
        <v>23</v>
      </c>
      <c r="I88" s="38">
        <v>1</v>
      </c>
      <c r="J88" s="38">
        <v>1</v>
      </c>
      <c r="K88" s="15">
        <f t="shared" si="2"/>
        <v>4.3478260869565216E-2</v>
      </c>
      <c r="L88" s="15">
        <f t="shared" si="3"/>
        <v>4.3478260869565216E-2</v>
      </c>
    </row>
    <row r="89" spans="1:12" ht="69.75" customHeight="1">
      <c r="A89" s="35" t="s">
        <v>126</v>
      </c>
      <c r="B89" s="35" t="s">
        <v>13</v>
      </c>
      <c r="C89" s="35" t="s">
        <v>127</v>
      </c>
      <c r="D89" s="35" t="s">
        <v>120</v>
      </c>
      <c r="E89" s="35" t="s">
        <v>128</v>
      </c>
      <c r="F89" s="35" t="s">
        <v>55</v>
      </c>
      <c r="G89" s="35" t="s">
        <v>135</v>
      </c>
      <c r="H89" s="38">
        <v>1</v>
      </c>
      <c r="I89" s="38">
        <v>1</v>
      </c>
      <c r="J89" s="38">
        <v>1</v>
      </c>
      <c r="K89" s="15">
        <f t="shared" si="2"/>
        <v>1</v>
      </c>
      <c r="L89" s="15">
        <f t="shared" si="3"/>
        <v>1</v>
      </c>
    </row>
    <row r="90" spans="1:12" ht="69.75" customHeight="1">
      <c r="A90" s="35" t="s">
        <v>136</v>
      </c>
      <c r="B90" s="35" t="s">
        <v>13</v>
      </c>
      <c r="C90" s="35" t="s">
        <v>137</v>
      </c>
      <c r="D90" s="35" t="s">
        <v>138</v>
      </c>
      <c r="E90" s="33" t="s">
        <v>139</v>
      </c>
      <c r="F90" s="35" t="s">
        <v>17</v>
      </c>
      <c r="G90" s="35" t="s">
        <v>140</v>
      </c>
      <c r="H90" s="38">
        <v>1</v>
      </c>
      <c r="I90" s="38">
        <v>1</v>
      </c>
      <c r="J90" s="38">
        <v>1</v>
      </c>
      <c r="K90" s="15">
        <f t="shared" si="2"/>
        <v>1</v>
      </c>
      <c r="L90" s="15">
        <f t="shared" si="3"/>
        <v>1</v>
      </c>
    </row>
    <row r="91" spans="1:12" ht="69.75" customHeight="1">
      <c r="A91" s="35" t="s">
        <v>136</v>
      </c>
      <c r="B91" s="35" t="s">
        <v>13</v>
      </c>
      <c r="C91" s="35" t="s">
        <v>141</v>
      </c>
      <c r="D91" s="35" t="s">
        <v>138</v>
      </c>
      <c r="E91" s="35" t="s">
        <v>142</v>
      </c>
      <c r="F91" s="35" t="s">
        <v>35</v>
      </c>
      <c r="G91" s="35" t="s">
        <v>143</v>
      </c>
      <c r="H91" s="38">
        <v>100</v>
      </c>
      <c r="I91" s="38">
        <v>50</v>
      </c>
      <c r="J91" s="38">
        <v>55</v>
      </c>
      <c r="K91" s="15">
        <f t="shared" si="2"/>
        <v>0.5</v>
      </c>
      <c r="L91" s="15">
        <f t="shared" si="3"/>
        <v>0.55000000000000004</v>
      </c>
    </row>
    <row r="92" spans="1:12" ht="69.75" customHeight="1">
      <c r="A92" s="35" t="s">
        <v>136</v>
      </c>
      <c r="B92" s="35" t="s">
        <v>13</v>
      </c>
      <c r="C92" s="35" t="s">
        <v>141</v>
      </c>
      <c r="D92" s="35" t="s">
        <v>138</v>
      </c>
      <c r="E92" s="35" t="s">
        <v>142</v>
      </c>
      <c r="F92" s="35" t="s">
        <v>35</v>
      </c>
      <c r="G92" s="35" t="s">
        <v>144</v>
      </c>
      <c r="H92" s="38">
        <v>100</v>
      </c>
      <c r="I92" s="38">
        <v>0</v>
      </c>
      <c r="J92" s="38">
        <v>51.4</v>
      </c>
      <c r="K92" s="15">
        <v>0</v>
      </c>
      <c r="L92" s="15">
        <f t="shared" si="3"/>
        <v>0.51400000000000001</v>
      </c>
    </row>
    <row r="93" spans="1:12" ht="69.75" customHeight="1">
      <c r="A93" s="35" t="s">
        <v>136</v>
      </c>
      <c r="B93" s="35" t="s">
        <v>13</v>
      </c>
      <c r="C93" s="35" t="s">
        <v>145</v>
      </c>
      <c r="D93" s="35" t="s">
        <v>138</v>
      </c>
      <c r="E93" s="35" t="s">
        <v>142</v>
      </c>
      <c r="F93" s="35" t="s">
        <v>35</v>
      </c>
      <c r="G93" s="35" t="s">
        <v>146</v>
      </c>
      <c r="H93" s="38">
        <v>100</v>
      </c>
      <c r="I93" s="38">
        <v>0</v>
      </c>
      <c r="J93" s="38">
        <v>40</v>
      </c>
      <c r="K93" s="15">
        <v>0</v>
      </c>
      <c r="L93" s="15">
        <f t="shared" si="3"/>
        <v>0.4</v>
      </c>
    </row>
    <row r="94" spans="1:12" ht="69.75" customHeight="1">
      <c r="A94" s="35" t="s">
        <v>136</v>
      </c>
      <c r="B94" s="35" t="s">
        <v>13</v>
      </c>
      <c r="C94" s="35" t="s">
        <v>141</v>
      </c>
      <c r="D94" s="35" t="s">
        <v>138</v>
      </c>
      <c r="E94" s="35" t="s">
        <v>16</v>
      </c>
      <c r="F94" s="35" t="s">
        <v>35</v>
      </c>
      <c r="G94" s="35" t="s">
        <v>147</v>
      </c>
      <c r="H94" s="38">
        <v>1</v>
      </c>
      <c r="I94" s="38">
        <v>0</v>
      </c>
      <c r="J94" s="38">
        <v>0</v>
      </c>
      <c r="K94" s="15">
        <v>0</v>
      </c>
      <c r="L94" s="15">
        <v>0</v>
      </c>
    </row>
    <row r="95" spans="1:12" ht="69.75" customHeight="1">
      <c r="A95" s="35" t="s">
        <v>136</v>
      </c>
      <c r="B95" s="35" t="s">
        <v>13</v>
      </c>
      <c r="C95" s="35" t="s">
        <v>141</v>
      </c>
      <c r="D95" s="35" t="s">
        <v>138</v>
      </c>
      <c r="E95" s="35" t="s">
        <v>16</v>
      </c>
      <c r="F95" s="35" t="s">
        <v>35</v>
      </c>
      <c r="G95" s="35" t="s">
        <v>148</v>
      </c>
      <c r="H95" s="38">
        <v>2</v>
      </c>
      <c r="I95" s="38">
        <v>0</v>
      </c>
      <c r="J95" s="38">
        <v>0</v>
      </c>
      <c r="K95" s="15">
        <v>0</v>
      </c>
      <c r="L95" s="15">
        <v>0</v>
      </c>
    </row>
    <row r="96" spans="1:12" ht="69.75" customHeight="1">
      <c r="A96" s="35" t="s">
        <v>136</v>
      </c>
      <c r="B96" s="35" t="s">
        <v>13</v>
      </c>
      <c r="C96" s="35" t="s">
        <v>141</v>
      </c>
      <c r="D96" s="35" t="s">
        <v>138</v>
      </c>
      <c r="E96" s="35" t="s">
        <v>34</v>
      </c>
      <c r="F96" s="35" t="s">
        <v>35</v>
      </c>
      <c r="G96" s="35" t="s">
        <v>149</v>
      </c>
      <c r="H96" s="38">
        <v>1</v>
      </c>
      <c r="I96" s="38">
        <v>0</v>
      </c>
      <c r="J96" s="38">
        <v>0</v>
      </c>
      <c r="K96" s="15">
        <v>0</v>
      </c>
      <c r="L96" s="15">
        <v>0</v>
      </c>
    </row>
    <row r="97" spans="1:12" ht="69.75" customHeight="1">
      <c r="A97" s="35" t="s">
        <v>136</v>
      </c>
      <c r="B97" s="35" t="s">
        <v>13</v>
      </c>
      <c r="C97" s="35" t="s">
        <v>141</v>
      </c>
      <c r="D97" s="35" t="s">
        <v>138</v>
      </c>
      <c r="E97" s="35" t="s">
        <v>34</v>
      </c>
      <c r="F97" s="35" t="s">
        <v>35</v>
      </c>
      <c r="G97" s="35" t="s">
        <v>150</v>
      </c>
      <c r="H97" s="38">
        <v>100</v>
      </c>
      <c r="I97" s="38">
        <v>0</v>
      </c>
      <c r="J97" s="38">
        <v>0</v>
      </c>
      <c r="K97" s="15">
        <v>0</v>
      </c>
      <c r="L97" s="15">
        <v>0</v>
      </c>
    </row>
    <row r="98" spans="1:12" ht="69.75" customHeight="1">
      <c r="A98" s="35" t="s">
        <v>136</v>
      </c>
      <c r="B98" s="35" t="s">
        <v>13</v>
      </c>
      <c r="C98" s="35" t="s">
        <v>141</v>
      </c>
      <c r="D98" s="35" t="s">
        <v>138</v>
      </c>
      <c r="E98" s="35" t="s">
        <v>34</v>
      </c>
      <c r="F98" s="35" t="s">
        <v>35</v>
      </c>
      <c r="G98" s="35" t="s">
        <v>151</v>
      </c>
      <c r="H98" s="38">
        <v>1</v>
      </c>
      <c r="I98" s="38">
        <v>0</v>
      </c>
      <c r="J98" s="38">
        <v>0</v>
      </c>
      <c r="K98" s="15">
        <v>0</v>
      </c>
      <c r="L98" s="15">
        <v>0</v>
      </c>
    </row>
    <row r="99" spans="1:12" ht="69.75" customHeight="1">
      <c r="A99" s="35" t="s">
        <v>136</v>
      </c>
      <c r="B99" s="35" t="s">
        <v>13</v>
      </c>
      <c r="C99" s="35" t="s">
        <v>141</v>
      </c>
      <c r="D99" s="35" t="s">
        <v>138</v>
      </c>
      <c r="E99" s="35" t="s">
        <v>16</v>
      </c>
      <c r="F99" s="35" t="s">
        <v>35</v>
      </c>
      <c r="G99" s="35" t="s">
        <v>152</v>
      </c>
      <c r="H99" s="38">
        <v>100</v>
      </c>
      <c r="I99" s="38">
        <v>33</v>
      </c>
      <c r="J99" s="38">
        <v>33</v>
      </c>
      <c r="K99" s="15">
        <f t="shared" si="2"/>
        <v>0.33</v>
      </c>
      <c r="L99" s="15">
        <f t="shared" si="3"/>
        <v>0.33</v>
      </c>
    </row>
    <row r="100" spans="1:12" ht="69.75" customHeight="1">
      <c r="A100" s="35" t="s">
        <v>136</v>
      </c>
      <c r="B100" s="35" t="s">
        <v>13</v>
      </c>
      <c r="C100" s="35" t="s">
        <v>141</v>
      </c>
      <c r="D100" s="35" t="s">
        <v>138</v>
      </c>
      <c r="E100" s="35" t="s">
        <v>16</v>
      </c>
      <c r="F100" s="35" t="s">
        <v>35</v>
      </c>
      <c r="G100" s="35" t="s">
        <v>153</v>
      </c>
      <c r="H100" s="38">
        <v>100</v>
      </c>
      <c r="I100" s="38">
        <v>50</v>
      </c>
      <c r="J100" s="38">
        <v>50</v>
      </c>
      <c r="K100" s="15">
        <f t="shared" si="2"/>
        <v>0.5</v>
      </c>
      <c r="L100" s="15">
        <f t="shared" si="3"/>
        <v>0.5</v>
      </c>
    </row>
    <row r="101" spans="1:12" ht="69.75" customHeight="1">
      <c r="A101" s="35" t="s">
        <v>136</v>
      </c>
      <c r="B101" s="35" t="s">
        <v>13</v>
      </c>
      <c r="C101" s="35" t="s">
        <v>137</v>
      </c>
      <c r="D101" s="35" t="s">
        <v>138</v>
      </c>
      <c r="E101" s="35" t="s">
        <v>54</v>
      </c>
      <c r="F101" s="35" t="s">
        <v>35</v>
      </c>
      <c r="G101" s="35" t="s">
        <v>154</v>
      </c>
      <c r="H101" s="38">
        <v>8</v>
      </c>
      <c r="I101" s="38">
        <v>4</v>
      </c>
      <c r="J101" s="38">
        <v>7</v>
      </c>
      <c r="K101" s="17">
        <f t="shared" si="2"/>
        <v>0.5</v>
      </c>
      <c r="L101" s="17">
        <f t="shared" si="3"/>
        <v>0.875</v>
      </c>
    </row>
    <row r="102" spans="1:12" ht="69.75" customHeight="1">
      <c r="A102" s="35" t="s">
        <v>136</v>
      </c>
      <c r="B102" s="35" t="s">
        <v>13</v>
      </c>
      <c r="C102" s="35" t="s">
        <v>137</v>
      </c>
      <c r="D102" s="35" t="s">
        <v>138</v>
      </c>
      <c r="E102" s="35" t="s">
        <v>54</v>
      </c>
      <c r="F102" s="35" t="s">
        <v>35</v>
      </c>
      <c r="G102" s="35" t="s">
        <v>155</v>
      </c>
      <c r="H102" s="38">
        <v>4</v>
      </c>
      <c r="I102" s="38">
        <v>2</v>
      </c>
      <c r="J102" s="38">
        <v>7</v>
      </c>
      <c r="K102" s="17">
        <f t="shared" si="2"/>
        <v>0.5</v>
      </c>
      <c r="L102" s="16">
        <v>1</v>
      </c>
    </row>
    <row r="103" spans="1:12" ht="69.75" customHeight="1">
      <c r="A103" s="35" t="s">
        <v>136</v>
      </c>
      <c r="B103" s="35" t="s">
        <v>13</v>
      </c>
      <c r="C103" s="35" t="s">
        <v>137</v>
      </c>
      <c r="D103" s="35" t="s">
        <v>138</v>
      </c>
      <c r="E103" s="35" t="s">
        <v>54</v>
      </c>
      <c r="F103" s="35" t="s">
        <v>35</v>
      </c>
      <c r="G103" s="35" t="s">
        <v>156</v>
      </c>
      <c r="H103" s="38">
        <v>12</v>
      </c>
      <c r="I103" s="38">
        <v>6</v>
      </c>
      <c r="J103" s="38">
        <v>7</v>
      </c>
      <c r="K103" s="17">
        <f t="shared" si="2"/>
        <v>0.5</v>
      </c>
      <c r="L103" s="17">
        <f t="shared" si="3"/>
        <v>0.58333333333333337</v>
      </c>
    </row>
    <row r="104" spans="1:12" ht="69.75" customHeight="1">
      <c r="A104" s="35" t="s">
        <v>136</v>
      </c>
      <c r="B104" s="35" t="s">
        <v>13</v>
      </c>
      <c r="C104" s="32" t="s">
        <v>137</v>
      </c>
      <c r="D104" s="32" t="s">
        <v>138</v>
      </c>
      <c r="E104" s="35" t="s">
        <v>139</v>
      </c>
      <c r="F104" s="35" t="s">
        <v>17</v>
      </c>
      <c r="G104" s="35" t="s">
        <v>157</v>
      </c>
      <c r="H104" s="38">
        <v>1</v>
      </c>
      <c r="I104" s="38">
        <v>1</v>
      </c>
      <c r="J104" s="38">
        <v>1</v>
      </c>
      <c r="K104" s="15">
        <f t="shared" si="2"/>
        <v>1</v>
      </c>
      <c r="L104" s="15">
        <f t="shared" si="3"/>
        <v>1</v>
      </c>
    </row>
    <row r="105" spans="1:12" ht="69.75" customHeight="1">
      <c r="A105" s="35" t="s">
        <v>136</v>
      </c>
      <c r="B105" s="35" t="s">
        <v>13</v>
      </c>
      <c r="C105" s="32" t="s">
        <v>137</v>
      </c>
      <c r="D105" s="32" t="s">
        <v>138</v>
      </c>
      <c r="E105" s="35" t="s">
        <v>128</v>
      </c>
      <c r="F105" s="35" t="s">
        <v>17</v>
      </c>
      <c r="G105" s="35" t="s">
        <v>158</v>
      </c>
      <c r="H105" s="38">
        <v>3</v>
      </c>
      <c r="I105" s="38">
        <v>1</v>
      </c>
      <c r="J105" s="38">
        <v>1</v>
      </c>
      <c r="K105" s="15">
        <f t="shared" si="2"/>
        <v>0.33333333333333331</v>
      </c>
      <c r="L105" s="15">
        <f t="shared" si="3"/>
        <v>0.33333333333333331</v>
      </c>
    </row>
    <row r="106" spans="1:12" ht="69.75" customHeight="1">
      <c r="A106" s="35" t="s">
        <v>136</v>
      </c>
      <c r="B106" s="35" t="s">
        <v>13</v>
      </c>
      <c r="C106" s="32" t="s">
        <v>137</v>
      </c>
      <c r="D106" s="32" t="s">
        <v>138</v>
      </c>
      <c r="E106" s="35" t="s">
        <v>128</v>
      </c>
      <c r="F106" s="35" t="s">
        <v>17</v>
      </c>
      <c r="G106" s="35" t="s">
        <v>159</v>
      </c>
      <c r="H106" s="38">
        <v>2</v>
      </c>
      <c r="I106" s="38">
        <v>1</v>
      </c>
      <c r="J106" s="38">
        <v>1</v>
      </c>
      <c r="K106" s="15">
        <f t="shared" si="2"/>
        <v>0.5</v>
      </c>
      <c r="L106" s="15">
        <f t="shared" si="3"/>
        <v>0.5</v>
      </c>
    </row>
    <row r="107" spans="1:12" ht="69.75" customHeight="1">
      <c r="A107" s="35" t="s">
        <v>136</v>
      </c>
      <c r="B107" s="35" t="s">
        <v>13</v>
      </c>
      <c r="C107" s="32" t="s">
        <v>137</v>
      </c>
      <c r="D107" s="32" t="s">
        <v>138</v>
      </c>
      <c r="E107" s="35" t="s">
        <v>128</v>
      </c>
      <c r="F107" s="35" t="s">
        <v>17</v>
      </c>
      <c r="G107" s="35" t="s">
        <v>160</v>
      </c>
      <c r="H107" s="38">
        <v>6</v>
      </c>
      <c r="I107" s="38">
        <v>3</v>
      </c>
      <c r="J107" s="38">
        <v>3</v>
      </c>
      <c r="K107" s="15">
        <f t="shared" si="2"/>
        <v>0.5</v>
      </c>
      <c r="L107" s="15">
        <f t="shared" si="3"/>
        <v>0.5</v>
      </c>
    </row>
    <row r="108" spans="1:12" ht="69.75" customHeight="1">
      <c r="A108" s="35" t="s">
        <v>136</v>
      </c>
      <c r="B108" s="35" t="s">
        <v>13</v>
      </c>
      <c r="C108" s="32" t="s">
        <v>137</v>
      </c>
      <c r="D108" s="32" t="s">
        <v>138</v>
      </c>
      <c r="E108" s="35" t="s">
        <v>54</v>
      </c>
      <c r="F108" s="35" t="s">
        <v>35</v>
      </c>
      <c r="G108" s="35" t="s">
        <v>161</v>
      </c>
      <c r="H108" s="38">
        <v>100</v>
      </c>
      <c r="I108" s="38">
        <v>50</v>
      </c>
      <c r="J108" s="38">
        <v>50</v>
      </c>
      <c r="K108" s="15">
        <f t="shared" si="2"/>
        <v>0.5</v>
      </c>
      <c r="L108" s="15">
        <f t="shared" si="3"/>
        <v>0.5</v>
      </c>
    </row>
    <row r="109" spans="1:12" ht="69.75" customHeight="1">
      <c r="A109" s="35" t="s">
        <v>136</v>
      </c>
      <c r="B109" s="35" t="s">
        <v>13</v>
      </c>
      <c r="C109" s="32" t="s">
        <v>137</v>
      </c>
      <c r="D109" s="32" t="s">
        <v>138</v>
      </c>
      <c r="E109" s="35" t="s">
        <v>54</v>
      </c>
      <c r="F109" s="35" t="s">
        <v>35</v>
      </c>
      <c r="G109" s="35" t="s">
        <v>162</v>
      </c>
      <c r="H109" s="38">
        <v>100</v>
      </c>
      <c r="I109" s="38">
        <v>50</v>
      </c>
      <c r="J109" s="38">
        <v>50</v>
      </c>
      <c r="K109" s="15">
        <f t="shared" si="2"/>
        <v>0.5</v>
      </c>
      <c r="L109" s="15">
        <f t="shared" si="3"/>
        <v>0.5</v>
      </c>
    </row>
    <row r="110" spans="1:12" ht="69.75" customHeight="1">
      <c r="A110" s="35" t="s">
        <v>136</v>
      </c>
      <c r="B110" s="35" t="s">
        <v>13</v>
      </c>
      <c r="C110" s="32" t="s">
        <v>137</v>
      </c>
      <c r="D110" s="32" t="s">
        <v>138</v>
      </c>
      <c r="E110" s="35" t="s">
        <v>54</v>
      </c>
      <c r="F110" s="35" t="s">
        <v>35</v>
      </c>
      <c r="G110" s="35" t="s">
        <v>163</v>
      </c>
      <c r="H110" s="38">
        <v>12</v>
      </c>
      <c r="I110" s="38">
        <v>6</v>
      </c>
      <c r="J110" s="38">
        <v>6</v>
      </c>
      <c r="K110" s="15">
        <f t="shared" si="2"/>
        <v>0.5</v>
      </c>
      <c r="L110" s="15">
        <f t="shared" si="3"/>
        <v>0.5</v>
      </c>
    </row>
    <row r="111" spans="1:12" ht="69.75" customHeight="1">
      <c r="A111" s="35" t="s">
        <v>136</v>
      </c>
      <c r="B111" s="35" t="s">
        <v>13</v>
      </c>
      <c r="C111" s="33" t="s">
        <v>137</v>
      </c>
      <c r="D111" s="32" t="s">
        <v>138</v>
      </c>
      <c r="E111" s="35" t="s">
        <v>54</v>
      </c>
      <c r="F111" s="35" t="s">
        <v>35</v>
      </c>
      <c r="G111" s="35" t="s">
        <v>164</v>
      </c>
      <c r="H111" s="38">
        <v>1</v>
      </c>
      <c r="I111" s="38">
        <v>1</v>
      </c>
      <c r="J111" s="38">
        <v>1</v>
      </c>
      <c r="K111" s="15">
        <f t="shared" si="2"/>
        <v>1</v>
      </c>
      <c r="L111" s="15">
        <f t="shared" si="3"/>
        <v>1</v>
      </c>
    </row>
    <row r="112" spans="1:12" ht="69.75" customHeight="1">
      <c r="A112" s="35" t="s">
        <v>136</v>
      </c>
      <c r="B112" s="35" t="s">
        <v>13</v>
      </c>
      <c r="C112" s="33" t="s">
        <v>137</v>
      </c>
      <c r="D112" s="32" t="s">
        <v>138</v>
      </c>
      <c r="E112" s="35" t="s">
        <v>54</v>
      </c>
      <c r="F112" s="35" t="s">
        <v>35</v>
      </c>
      <c r="G112" s="35" t="s">
        <v>165</v>
      </c>
      <c r="H112" s="38">
        <v>1</v>
      </c>
      <c r="I112" s="38">
        <v>1</v>
      </c>
      <c r="J112" s="38">
        <v>1</v>
      </c>
      <c r="K112" s="15">
        <f t="shared" si="2"/>
        <v>1</v>
      </c>
      <c r="L112" s="15">
        <f t="shared" si="3"/>
        <v>1</v>
      </c>
    </row>
    <row r="113" spans="1:13" ht="69.75" customHeight="1">
      <c r="A113" s="35" t="s">
        <v>136</v>
      </c>
      <c r="B113" s="35" t="s">
        <v>13</v>
      </c>
      <c r="C113" s="33" t="s">
        <v>137</v>
      </c>
      <c r="D113" s="32" t="s">
        <v>138</v>
      </c>
      <c r="E113" s="35" t="s">
        <v>54</v>
      </c>
      <c r="F113" s="35" t="s">
        <v>35</v>
      </c>
      <c r="G113" s="35" t="s">
        <v>166</v>
      </c>
      <c r="H113" s="38">
        <v>100</v>
      </c>
      <c r="I113" s="38">
        <v>100</v>
      </c>
      <c r="J113" s="38">
        <v>100</v>
      </c>
      <c r="K113" s="15">
        <f t="shared" si="2"/>
        <v>1</v>
      </c>
      <c r="L113" s="15">
        <f t="shared" si="3"/>
        <v>1</v>
      </c>
    </row>
    <row r="114" spans="1:13" ht="69.75" customHeight="1">
      <c r="A114" s="35" t="s">
        <v>167</v>
      </c>
      <c r="B114" s="35" t="s">
        <v>13</v>
      </c>
      <c r="C114" s="35" t="s">
        <v>168</v>
      </c>
      <c r="D114" s="35" t="s">
        <v>15</v>
      </c>
      <c r="E114" s="35" t="s">
        <v>23</v>
      </c>
      <c r="F114" s="35" t="s">
        <v>17</v>
      </c>
      <c r="G114" s="35" t="s">
        <v>169</v>
      </c>
      <c r="H114" s="38">
        <v>1</v>
      </c>
      <c r="I114" s="38">
        <v>0</v>
      </c>
      <c r="J114" s="38">
        <v>1</v>
      </c>
      <c r="K114" s="15">
        <v>1</v>
      </c>
      <c r="L114" s="15">
        <f t="shared" si="3"/>
        <v>1</v>
      </c>
    </row>
    <row r="115" spans="1:13" ht="69.75" customHeight="1">
      <c r="A115" s="35" t="s">
        <v>167</v>
      </c>
      <c r="B115" s="35" t="s">
        <v>13</v>
      </c>
      <c r="C115" s="35" t="s">
        <v>168</v>
      </c>
      <c r="D115" s="35" t="s">
        <v>15</v>
      </c>
      <c r="E115" s="35" t="s">
        <v>23</v>
      </c>
      <c r="F115" s="35" t="s">
        <v>17</v>
      </c>
      <c r="G115" s="35" t="s">
        <v>170</v>
      </c>
      <c r="H115" s="38">
        <v>1</v>
      </c>
      <c r="I115" s="38">
        <v>0</v>
      </c>
      <c r="J115" s="38">
        <v>1</v>
      </c>
      <c r="K115" s="15">
        <v>1</v>
      </c>
      <c r="L115" s="15">
        <f t="shared" si="3"/>
        <v>1</v>
      </c>
    </row>
    <row r="116" spans="1:13" ht="69.75" customHeight="1">
      <c r="A116" s="35" t="s">
        <v>167</v>
      </c>
      <c r="B116" s="35" t="s">
        <v>13</v>
      </c>
      <c r="C116" s="35" t="s">
        <v>168</v>
      </c>
      <c r="D116" s="35" t="s">
        <v>15</v>
      </c>
      <c r="E116" s="35" t="s">
        <v>23</v>
      </c>
      <c r="F116" s="35" t="s">
        <v>17</v>
      </c>
      <c r="G116" s="35" t="s">
        <v>171</v>
      </c>
      <c r="H116" s="38">
        <v>90</v>
      </c>
      <c r="I116" s="38">
        <v>30</v>
      </c>
      <c r="J116" s="38">
        <v>30</v>
      </c>
      <c r="K116" s="15">
        <f t="shared" si="2"/>
        <v>0.33333333333333331</v>
      </c>
      <c r="L116" s="15">
        <f t="shared" si="3"/>
        <v>0.33333333333333331</v>
      </c>
    </row>
    <row r="117" spans="1:13" ht="69.75" customHeight="1">
      <c r="A117" s="35" t="s">
        <v>167</v>
      </c>
      <c r="B117" s="35" t="s">
        <v>13</v>
      </c>
      <c r="C117" s="35" t="s">
        <v>168</v>
      </c>
      <c r="D117" s="35" t="s">
        <v>15</v>
      </c>
      <c r="E117" s="35" t="s">
        <v>23</v>
      </c>
      <c r="F117" s="35" t="s">
        <v>17</v>
      </c>
      <c r="G117" s="35" t="s">
        <v>172</v>
      </c>
      <c r="H117" s="38">
        <v>90</v>
      </c>
      <c r="I117" s="38">
        <v>30</v>
      </c>
      <c r="J117" s="38">
        <v>30</v>
      </c>
      <c r="K117" s="15">
        <f t="shared" si="2"/>
        <v>0.33333333333333331</v>
      </c>
      <c r="L117" s="15">
        <f t="shared" si="3"/>
        <v>0.33333333333333331</v>
      </c>
    </row>
    <row r="118" spans="1:13" ht="69.75" customHeight="1">
      <c r="A118" s="35" t="s">
        <v>167</v>
      </c>
      <c r="B118" s="35" t="s">
        <v>13</v>
      </c>
      <c r="C118" s="35" t="s">
        <v>168</v>
      </c>
      <c r="D118" s="35" t="s">
        <v>15</v>
      </c>
      <c r="E118" s="35" t="s">
        <v>23</v>
      </c>
      <c r="F118" s="35" t="s">
        <v>17</v>
      </c>
      <c r="G118" s="35" t="s">
        <v>173</v>
      </c>
      <c r="H118" s="38">
        <v>90</v>
      </c>
      <c r="I118" s="38">
        <v>30</v>
      </c>
      <c r="J118" s="38">
        <v>30</v>
      </c>
      <c r="K118" s="15">
        <f t="shared" si="2"/>
        <v>0.33333333333333331</v>
      </c>
      <c r="L118" s="15">
        <f t="shared" si="3"/>
        <v>0.33333333333333331</v>
      </c>
    </row>
    <row r="119" spans="1:13" ht="69.75" customHeight="1">
      <c r="A119" s="35" t="s">
        <v>167</v>
      </c>
      <c r="B119" s="35" t="s">
        <v>13</v>
      </c>
      <c r="C119" s="35" t="s">
        <v>168</v>
      </c>
      <c r="D119" s="35" t="s">
        <v>15</v>
      </c>
      <c r="E119" s="35" t="s">
        <v>23</v>
      </c>
      <c r="F119" s="35" t="s">
        <v>17</v>
      </c>
      <c r="G119" s="35" t="s">
        <v>174</v>
      </c>
      <c r="H119" s="38">
        <v>90</v>
      </c>
      <c r="I119" s="38">
        <v>30</v>
      </c>
      <c r="J119" s="38">
        <v>30</v>
      </c>
      <c r="K119" s="15">
        <f t="shared" si="2"/>
        <v>0.33333333333333331</v>
      </c>
      <c r="L119" s="15">
        <f t="shared" si="3"/>
        <v>0.33333333333333331</v>
      </c>
    </row>
    <row r="120" spans="1:13" ht="69.75" customHeight="1">
      <c r="A120" s="35" t="s">
        <v>167</v>
      </c>
      <c r="B120" s="35" t="s">
        <v>13</v>
      </c>
      <c r="C120" s="35" t="s">
        <v>168</v>
      </c>
      <c r="D120" s="35" t="s">
        <v>15</v>
      </c>
      <c r="E120" s="35" t="s">
        <v>23</v>
      </c>
      <c r="F120" s="35" t="s">
        <v>17</v>
      </c>
      <c r="G120" s="35" t="s">
        <v>175</v>
      </c>
      <c r="H120" s="38">
        <v>90</v>
      </c>
      <c r="I120" s="38">
        <v>30</v>
      </c>
      <c r="J120" s="38">
        <v>30</v>
      </c>
      <c r="K120" s="15">
        <f t="shared" si="2"/>
        <v>0.33333333333333331</v>
      </c>
      <c r="L120" s="15">
        <f t="shared" si="3"/>
        <v>0.33333333333333331</v>
      </c>
    </row>
    <row r="121" spans="1:13" ht="69.75" customHeight="1">
      <c r="A121" s="35" t="s">
        <v>176</v>
      </c>
      <c r="B121" s="35" t="s">
        <v>177</v>
      </c>
      <c r="C121" s="36" t="s">
        <v>323</v>
      </c>
      <c r="D121" s="35" t="s">
        <v>178</v>
      </c>
      <c r="E121" s="35" t="s">
        <v>16</v>
      </c>
      <c r="F121" s="35" t="s">
        <v>179</v>
      </c>
      <c r="G121" s="35" t="s">
        <v>180</v>
      </c>
      <c r="H121" s="14">
        <v>1</v>
      </c>
      <c r="I121" s="14">
        <v>0.5</v>
      </c>
      <c r="J121" s="14">
        <v>0.5</v>
      </c>
      <c r="K121" s="18">
        <v>0.5</v>
      </c>
      <c r="L121" s="14">
        <v>0.5</v>
      </c>
    </row>
    <row r="122" spans="1:13" ht="69.75" customHeight="1">
      <c r="A122" s="35" t="s">
        <v>176</v>
      </c>
      <c r="B122" s="35" t="s">
        <v>177</v>
      </c>
      <c r="C122" s="36" t="s">
        <v>323</v>
      </c>
      <c r="D122" s="35" t="s">
        <v>178</v>
      </c>
      <c r="E122" s="35" t="s">
        <v>16</v>
      </c>
      <c r="F122" s="35" t="s">
        <v>17</v>
      </c>
      <c r="G122" s="35" t="s">
        <v>181</v>
      </c>
      <c r="H122" s="38">
        <v>9256</v>
      </c>
      <c r="I122" s="39">
        <f>+H122*29%</f>
        <v>2684.24</v>
      </c>
      <c r="J122" s="39">
        <f>+H122*95%</f>
        <v>8793.1999999999989</v>
      </c>
      <c r="K122" s="18">
        <v>0.28999999999999998</v>
      </c>
      <c r="L122" s="41">
        <v>0.95</v>
      </c>
      <c r="M122" s="11"/>
    </row>
    <row r="123" spans="1:13" ht="69.75" customHeight="1">
      <c r="A123" s="35" t="s">
        <v>176</v>
      </c>
      <c r="B123" s="35" t="s">
        <v>182</v>
      </c>
      <c r="C123" s="36" t="s">
        <v>323</v>
      </c>
      <c r="D123" s="35" t="s">
        <v>178</v>
      </c>
      <c r="E123" s="35" t="s">
        <v>16</v>
      </c>
      <c r="F123" s="35" t="s">
        <v>17</v>
      </c>
      <c r="G123" s="35" t="s">
        <v>183</v>
      </c>
      <c r="H123" s="38">
        <v>28249</v>
      </c>
      <c r="I123" s="39">
        <f>+H123*29%</f>
        <v>8192.2099999999991</v>
      </c>
      <c r="J123" s="39">
        <v>26854</v>
      </c>
      <c r="K123" s="18">
        <v>0.28999999999999998</v>
      </c>
      <c r="L123" s="41">
        <f>+J123/H123</f>
        <v>0.95061772098127373</v>
      </c>
      <c r="M123" s="11"/>
    </row>
    <row r="124" spans="1:13" ht="69.75" customHeight="1">
      <c r="A124" s="35" t="s">
        <v>176</v>
      </c>
      <c r="B124" s="35" t="s">
        <v>184</v>
      </c>
      <c r="C124" s="36" t="s">
        <v>323</v>
      </c>
      <c r="D124" s="35" t="s">
        <v>178</v>
      </c>
      <c r="E124" s="35" t="s">
        <v>121</v>
      </c>
      <c r="F124" s="35" t="s">
        <v>35</v>
      </c>
      <c r="G124" s="5" t="s">
        <v>185</v>
      </c>
      <c r="H124" s="38">
        <v>1</v>
      </c>
      <c r="I124" s="14">
        <v>0.1</v>
      </c>
      <c r="J124" s="14">
        <v>0.1</v>
      </c>
      <c r="K124" s="14">
        <v>0.1</v>
      </c>
      <c r="L124" s="41">
        <v>0.1</v>
      </c>
      <c r="M124" s="11"/>
    </row>
    <row r="125" spans="1:13" ht="69.75" customHeight="1">
      <c r="A125" s="35" t="s">
        <v>176</v>
      </c>
      <c r="B125" s="35" t="s">
        <v>184</v>
      </c>
      <c r="C125" s="36" t="s">
        <v>323</v>
      </c>
      <c r="D125" s="35" t="s">
        <v>178</v>
      </c>
      <c r="E125" s="35" t="s">
        <v>121</v>
      </c>
      <c r="F125" s="35" t="s">
        <v>35</v>
      </c>
      <c r="G125" s="5" t="s">
        <v>186</v>
      </c>
      <c r="H125" s="38">
        <v>1</v>
      </c>
      <c r="I125" s="14">
        <v>0.1</v>
      </c>
      <c r="J125" s="14">
        <v>0.1</v>
      </c>
      <c r="K125" s="14">
        <v>0.1</v>
      </c>
      <c r="L125" s="41">
        <v>0.1</v>
      </c>
      <c r="M125" s="11"/>
    </row>
    <row r="126" spans="1:13" ht="69.75" customHeight="1">
      <c r="A126" s="35" t="s">
        <v>176</v>
      </c>
      <c r="B126" s="35" t="s">
        <v>184</v>
      </c>
      <c r="C126" s="36" t="s">
        <v>323</v>
      </c>
      <c r="D126" s="35" t="s">
        <v>178</v>
      </c>
      <c r="E126" s="35" t="s">
        <v>121</v>
      </c>
      <c r="F126" s="35" t="s">
        <v>35</v>
      </c>
      <c r="G126" s="5" t="s">
        <v>187</v>
      </c>
      <c r="H126" s="38">
        <v>1</v>
      </c>
      <c r="I126" s="14">
        <v>0.35</v>
      </c>
      <c r="J126" s="14">
        <v>0.35</v>
      </c>
      <c r="K126" s="14">
        <v>0.35</v>
      </c>
      <c r="L126" s="41">
        <v>0.35</v>
      </c>
      <c r="M126" s="11"/>
    </row>
    <row r="127" spans="1:13" ht="69.75" customHeight="1">
      <c r="A127" s="35" t="s">
        <v>332</v>
      </c>
      <c r="B127" s="5" t="s">
        <v>182</v>
      </c>
      <c r="C127" s="35" t="s">
        <v>324</v>
      </c>
      <c r="D127" s="35" t="s">
        <v>178</v>
      </c>
      <c r="E127" s="35" t="s">
        <v>54</v>
      </c>
      <c r="F127" s="44" t="s">
        <v>35</v>
      </c>
      <c r="G127" s="5" t="s">
        <v>188</v>
      </c>
      <c r="H127" s="12">
        <v>1</v>
      </c>
      <c r="I127" s="38">
        <v>0</v>
      </c>
      <c r="J127" s="38">
        <v>0</v>
      </c>
      <c r="K127" s="14">
        <v>0</v>
      </c>
      <c r="L127" s="13">
        <v>0</v>
      </c>
      <c r="M127" s="11"/>
    </row>
    <row r="128" spans="1:13" ht="69.75" customHeight="1">
      <c r="A128" s="35" t="s">
        <v>332</v>
      </c>
      <c r="B128" s="5" t="s">
        <v>182</v>
      </c>
      <c r="C128" s="35" t="s">
        <v>324</v>
      </c>
      <c r="D128" s="35" t="s">
        <v>178</v>
      </c>
      <c r="E128" s="35" t="s">
        <v>54</v>
      </c>
      <c r="F128" s="44" t="s">
        <v>35</v>
      </c>
      <c r="G128" s="5" t="s">
        <v>345</v>
      </c>
      <c r="H128" s="12">
        <v>20</v>
      </c>
      <c r="I128" s="38">
        <v>0</v>
      </c>
      <c r="J128" s="12">
        <f>+H128*L128</f>
        <v>3</v>
      </c>
      <c r="K128" s="14">
        <v>0</v>
      </c>
      <c r="L128" s="13">
        <v>0.15</v>
      </c>
      <c r="M128" s="11"/>
    </row>
    <row r="129" spans="1:13" ht="69.75" customHeight="1">
      <c r="A129" s="35" t="s">
        <v>332</v>
      </c>
      <c r="B129" s="5" t="s">
        <v>182</v>
      </c>
      <c r="C129" s="35" t="s">
        <v>324</v>
      </c>
      <c r="D129" s="35" t="s">
        <v>178</v>
      </c>
      <c r="E129" s="35" t="s">
        <v>54</v>
      </c>
      <c r="F129" s="44" t="s">
        <v>35</v>
      </c>
      <c r="G129" s="5" t="s">
        <v>189</v>
      </c>
      <c r="H129" s="12">
        <v>70</v>
      </c>
      <c r="I129" s="38">
        <v>0</v>
      </c>
      <c r="J129" s="38">
        <v>0</v>
      </c>
      <c r="K129" s="14">
        <v>0</v>
      </c>
      <c r="L129" s="13">
        <v>0.15</v>
      </c>
      <c r="M129" s="11"/>
    </row>
    <row r="130" spans="1:13" ht="69.75" customHeight="1">
      <c r="A130" s="35" t="s">
        <v>332</v>
      </c>
      <c r="B130" s="5" t="s">
        <v>177</v>
      </c>
      <c r="C130" s="35" t="s">
        <v>324</v>
      </c>
      <c r="D130" s="35" t="s">
        <v>178</v>
      </c>
      <c r="E130" s="35" t="s">
        <v>54</v>
      </c>
      <c r="F130" s="44" t="s">
        <v>35</v>
      </c>
      <c r="G130" s="5" t="s">
        <v>346</v>
      </c>
      <c r="H130" s="12">
        <v>77</v>
      </c>
      <c r="I130" s="38">
        <v>0</v>
      </c>
      <c r="J130" s="39">
        <f>+H130*L130</f>
        <v>6.16</v>
      </c>
      <c r="K130" s="14">
        <v>0</v>
      </c>
      <c r="L130" s="13">
        <v>0.08</v>
      </c>
      <c r="M130" s="11"/>
    </row>
    <row r="131" spans="1:13" ht="69.75" customHeight="1">
      <c r="A131" s="35" t="s">
        <v>332</v>
      </c>
      <c r="B131" s="5" t="s">
        <v>190</v>
      </c>
      <c r="C131" s="35" t="s">
        <v>324</v>
      </c>
      <c r="D131" s="35" t="s">
        <v>178</v>
      </c>
      <c r="E131" s="35" t="s">
        <v>54</v>
      </c>
      <c r="F131" s="44" t="s">
        <v>35</v>
      </c>
      <c r="G131" s="5" t="s">
        <v>347</v>
      </c>
      <c r="H131" s="12">
        <v>3</v>
      </c>
      <c r="I131" s="38">
        <v>0</v>
      </c>
      <c r="J131" s="38">
        <v>0</v>
      </c>
      <c r="K131" s="15">
        <v>0</v>
      </c>
      <c r="L131" s="13">
        <v>0</v>
      </c>
      <c r="M131" s="11"/>
    </row>
    <row r="132" spans="1:13" ht="69.75" customHeight="1">
      <c r="A132" s="35" t="s">
        <v>332</v>
      </c>
      <c r="B132" s="5" t="s">
        <v>191</v>
      </c>
      <c r="C132" s="35" t="s">
        <v>324</v>
      </c>
      <c r="D132" s="35" t="s">
        <v>178</v>
      </c>
      <c r="E132" s="35" t="s">
        <v>16</v>
      </c>
      <c r="F132" s="44" t="s">
        <v>35</v>
      </c>
      <c r="G132" s="44" t="s">
        <v>192</v>
      </c>
      <c r="H132" s="12">
        <v>1</v>
      </c>
      <c r="I132" s="38">
        <v>0.5</v>
      </c>
      <c r="J132" s="38">
        <f>+H132*L132</f>
        <v>0.72</v>
      </c>
      <c r="K132" s="13">
        <v>0.5</v>
      </c>
      <c r="L132" s="13">
        <v>0.72</v>
      </c>
      <c r="M132" s="11"/>
    </row>
    <row r="133" spans="1:13" ht="69.75" customHeight="1">
      <c r="A133" s="35" t="s">
        <v>332</v>
      </c>
      <c r="B133" s="5" t="s">
        <v>193</v>
      </c>
      <c r="C133" s="35" t="s">
        <v>324</v>
      </c>
      <c r="D133" s="35" t="s">
        <v>178</v>
      </c>
      <c r="E133" s="35" t="s">
        <v>16</v>
      </c>
      <c r="F133" s="44" t="s">
        <v>35</v>
      </c>
      <c r="G133" s="5" t="s">
        <v>194</v>
      </c>
      <c r="H133" s="12">
        <v>1</v>
      </c>
      <c r="I133" s="38">
        <f>+H133*K133</f>
        <v>0.2</v>
      </c>
      <c r="J133" s="38">
        <f>+H133*L133</f>
        <v>0.47</v>
      </c>
      <c r="K133" s="13">
        <v>0.2</v>
      </c>
      <c r="L133" s="13">
        <v>0.47</v>
      </c>
      <c r="M133" s="11"/>
    </row>
    <row r="134" spans="1:13" ht="69.75" customHeight="1">
      <c r="A134" s="35" t="s">
        <v>332</v>
      </c>
      <c r="B134" s="5" t="s">
        <v>195</v>
      </c>
      <c r="C134" s="35" t="s">
        <v>324</v>
      </c>
      <c r="D134" s="35" t="s">
        <v>178</v>
      </c>
      <c r="E134" s="35" t="s">
        <v>16</v>
      </c>
      <c r="F134" s="44" t="s">
        <v>35</v>
      </c>
      <c r="G134" s="44" t="s">
        <v>196</v>
      </c>
      <c r="H134" s="12">
        <v>1</v>
      </c>
      <c r="I134" s="38">
        <f>+H134*K134</f>
        <v>0.15</v>
      </c>
      <c r="J134" s="38">
        <f>+H134*L134</f>
        <v>0.37</v>
      </c>
      <c r="K134" s="13">
        <v>0.15</v>
      </c>
      <c r="L134" s="13">
        <v>0.37</v>
      </c>
      <c r="M134" s="11"/>
    </row>
    <row r="135" spans="1:13" ht="69.75" customHeight="1">
      <c r="A135" s="35" t="s">
        <v>332</v>
      </c>
      <c r="B135" s="5" t="s">
        <v>195</v>
      </c>
      <c r="C135" s="35" t="s">
        <v>324</v>
      </c>
      <c r="D135" s="35" t="s">
        <v>178</v>
      </c>
      <c r="E135" s="35" t="s">
        <v>16</v>
      </c>
      <c r="F135" s="44" t="s">
        <v>35</v>
      </c>
      <c r="G135" s="44" t="s">
        <v>197</v>
      </c>
      <c r="H135" s="38">
        <v>200</v>
      </c>
      <c r="I135" s="38">
        <f>+H135*K135</f>
        <v>50</v>
      </c>
      <c r="J135" s="38">
        <f>+H135*L135</f>
        <v>50</v>
      </c>
      <c r="K135" s="14">
        <v>0.25</v>
      </c>
      <c r="L135" s="13">
        <v>0.25</v>
      </c>
      <c r="M135" s="11"/>
    </row>
    <row r="136" spans="1:13" ht="69.75" customHeight="1">
      <c r="A136" s="35" t="s">
        <v>332</v>
      </c>
      <c r="B136" s="5" t="s">
        <v>193</v>
      </c>
      <c r="C136" s="35" t="s">
        <v>324</v>
      </c>
      <c r="D136" s="35" t="s">
        <v>178</v>
      </c>
      <c r="E136" s="35" t="s">
        <v>16</v>
      </c>
      <c r="F136" s="44" t="s">
        <v>35</v>
      </c>
      <c r="G136" s="44" t="s">
        <v>348</v>
      </c>
      <c r="H136" s="38">
        <v>50</v>
      </c>
      <c r="I136" s="38">
        <f t="shared" ref="I136:I152" si="4">+H136*K136</f>
        <v>20</v>
      </c>
      <c r="J136" s="38">
        <f t="shared" ref="J136:J152" si="5">+H136*L136</f>
        <v>22</v>
      </c>
      <c r="K136" s="14">
        <v>0.4</v>
      </c>
      <c r="L136" s="13">
        <v>0.44</v>
      </c>
      <c r="M136" s="11"/>
    </row>
    <row r="137" spans="1:13" ht="69.75" customHeight="1">
      <c r="A137" s="35" t="s">
        <v>332</v>
      </c>
      <c r="B137" s="5" t="s">
        <v>198</v>
      </c>
      <c r="C137" s="35" t="s">
        <v>324</v>
      </c>
      <c r="D137" s="35" t="s">
        <v>178</v>
      </c>
      <c r="E137" s="35" t="s">
        <v>16</v>
      </c>
      <c r="F137" s="44" t="s">
        <v>179</v>
      </c>
      <c r="G137" s="44" t="s">
        <v>199</v>
      </c>
      <c r="H137" s="38">
        <v>15</v>
      </c>
      <c r="I137" s="38">
        <f t="shared" si="4"/>
        <v>15</v>
      </c>
      <c r="J137" s="38">
        <f t="shared" si="5"/>
        <v>15</v>
      </c>
      <c r="K137" s="13">
        <v>1</v>
      </c>
      <c r="L137" s="13">
        <v>1</v>
      </c>
      <c r="M137" s="11"/>
    </row>
    <row r="138" spans="1:13" ht="69.75" customHeight="1">
      <c r="A138" s="35" t="s">
        <v>332</v>
      </c>
      <c r="B138" s="5" t="s">
        <v>195</v>
      </c>
      <c r="C138" s="35" t="s">
        <v>324</v>
      </c>
      <c r="D138" s="35" t="s">
        <v>178</v>
      </c>
      <c r="E138" s="35" t="s">
        <v>54</v>
      </c>
      <c r="F138" s="44" t="s">
        <v>35</v>
      </c>
      <c r="G138" s="5" t="s">
        <v>200</v>
      </c>
      <c r="H138" s="12">
        <v>1</v>
      </c>
      <c r="I138" s="38">
        <f t="shared" si="4"/>
        <v>0.2</v>
      </c>
      <c r="J138" s="38">
        <f t="shared" si="5"/>
        <v>0.2</v>
      </c>
      <c r="K138" s="13">
        <v>0.2</v>
      </c>
      <c r="L138" s="13">
        <v>0.2</v>
      </c>
      <c r="M138" s="11"/>
    </row>
    <row r="139" spans="1:13" ht="69.75" customHeight="1">
      <c r="A139" s="35" t="s">
        <v>332</v>
      </c>
      <c r="B139" s="5" t="s">
        <v>201</v>
      </c>
      <c r="C139" s="35" t="s">
        <v>324</v>
      </c>
      <c r="D139" s="35" t="s">
        <v>178</v>
      </c>
      <c r="E139" s="35" t="s">
        <v>54</v>
      </c>
      <c r="F139" s="44" t="s">
        <v>35</v>
      </c>
      <c r="G139" s="44" t="s">
        <v>349</v>
      </c>
      <c r="H139" s="12">
        <v>2</v>
      </c>
      <c r="I139" s="38">
        <f t="shared" si="4"/>
        <v>0.5</v>
      </c>
      <c r="J139" s="38">
        <f t="shared" si="5"/>
        <v>0.5</v>
      </c>
      <c r="K139" s="13">
        <v>0.25</v>
      </c>
      <c r="L139" s="13">
        <v>0.25</v>
      </c>
      <c r="M139" s="11"/>
    </row>
    <row r="140" spans="1:13" ht="69.75" customHeight="1">
      <c r="A140" s="35" t="s">
        <v>332</v>
      </c>
      <c r="B140" s="5" t="s">
        <v>182</v>
      </c>
      <c r="C140" s="35" t="s">
        <v>324</v>
      </c>
      <c r="D140" s="35" t="s">
        <v>178</v>
      </c>
      <c r="E140" s="35" t="s">
        <v>54</v>
      </c>
      <c r="F140" s="44" t="s">
        <v>35</v>
      </c>
      <c r="G140" s="44" t="s">
        <v>350</v>
      </c>
      <c r="H140" s="12">
        <v>1</v>
      </c>
      <c r="I140" s="38">
        <f t="shared" si="4"/>
        <v>0.4</v>
      </c>
      <c r="J140" s="38">
        <f t="shared" si="5"/>
        <v>0.4</v>
      </c>
      <c r="K140" s="13">
        <v>0.4</v>
      </c>
      <c r="L140" s="13">
        <v>0.4</v>
      </c>
      <c r="M140" s="11"/>
    </row>
    <row r="141" spans="1:13" ht="69.75" customHeight="1">
      <c r="A141" s="35" t="s">
        <v>332</v>
      </c>
      <c r="B141" s="5" t="s">
        <v>193</v>
      </c>
      <c r="C141" s="35" t="s">
        <v>324</v>
      </c>
      <c r="D141" s="35" t="s">
        <v>178</v>
      </c>
      <c r="E141" s="35" t="s">
        <v>54</v>
      </c>
      <c r="F141" s="44" t="s">
        <v>35</v>
      </c>
      <c r="G141" s="5" t="s">
        <v>351</v>
      </c>
      <c r="H141" s="12">
        <v>1</v>
      </c>
      <c r="I141" s="38">
        <f t="shared" si="4"/>
        <v>0.2</v>
      </c>
      <c r="J141" s="38">
        <f t="shared" si="5"/>
        <v>0.25</v>
      </c>
      <c r="K141" s="14">
        <v>0.2</v>
      </c>
      <c r="L141" s="13">
        <v>0.25</v>
      </c>
      <c r="M141" s="11"/>
    </row>
    <row r="142" spans="1:13" ht="69.75" customHeight="1">
      <c r="A142" s="35" t="s">
        <v>332</v>
      </c>
      <c r="B142" s="5" t="s">
        <v>193</v>
      </c>
      <c r="C142" s="35" t="s">
        <v>324</v>
      </c>
      <c r="D142" s="35" t="s">
        <v>178</v>
      </c>
      <c r="E142" s="35" t="s">
        <v>54</v>
      </c>
      <c r="F142" s="44" t="s">
        <v>35</v>
      </c>
      <c r="G142" s="44" t="s">
        <v>352</v>
      </c>
      <c r="H142" s="12">
        <v>1</v>
      </c>
      <c r="I142" s="38">
        <f t="shared" si="4"/>
        <v>0.4</v>
      </c>
      <c r="J142" s="38">
        <f t="shared" si="5"/>
        <v>0.4</v>
      </c>
      <c r="K142" s="13">
        <v>0.4</v>
      </c>
      <c r="L142" s="13">
        <v>0.4</v>
      </c>
      <c r="M142" s="11"/>
    </row>
    <row r="143" spans="1:13" ht="69.75" customHeight="1">
      <c r="A143" s="35" t="s">
        <v>332</v>
      </c>
      <c r="B143" s="5" t="s">
        <v>198</v>
      </c>
      <c r="C143" s="35" t="s">
        <v>324</v>
      </c>
      <c r="D143" s="35" t="s">
        <v>178</v>
      </c>
      <c r="E143" s="35" t="s">
        <v>139</v>
      </c>
      <c r="F143" s="44" t="s">
        <v>35</v>
      </c>
      <c r="G143" s="44" t="s">
        <v>202</v>
      </c>
      <c r="H143" s="12">
        <v>1</v>
      </c>
      <c r="I143" s="38">
        <f t="shared" si="4"/>
        <v>0.1</v>
      </c>
      <c r="J143" s="38">
        <f t="shared" si="5"/>
        <v>0.6</v>
      </c>
      <c r="K143" s="13">
        <v>0.1</v>
      </c>
      <c r="L143" s="13">
        <v>0.6</v>
      </c>
      <c r="M143" s="11"/>
    </row>
    <row r="144" spans="1:13" ht="69.75" customHeight="1">
      <c r="A144" s="35" t="s">
        <v>332</v>
      </c>
      <c r="B144" s="5" t="s">
        <v>198</v>
      </c>
      <c r="C144" s="35" t="s">
        <v>324</v>
      </c>
      <c r="D144" s="35" t="s">
        <v>178</v>
      </c>
      <c r="E144" s="35" t="s">
        <v>139</v>
      </c>
      <c r="F144" s="44" t="s">
        <v>35</v>
      </c>
      <c r="G144" s="44" t="s">
        <v>203</v>
      </c>
      <c r="H144" s="12">
        <v>1</v>
      </c>
      <c r="I144" s="38">
        <f t="shared" si="4"/>
        <v>0.3</v>
      </c>
      <c r="J144" s="40">
        <f t="shared" si="5"/>
        <v>0.47</v>
      </c>
      <c r="K144" s="13">
        <v>0.3</v>
      </c>
      <c r="L144" s="13">
        <v>0.47</v>
      </c>
      <c r="M144" s="11"/>
    </row>
    <row r="145" spans="1:13" ht="69.75" customHeight="1">
      <c r="A145" s="35" t="s">
        <v>332</v>
      </c>
      <c r="B145" s="5" t="s">
        <v>198</v>
      </c>
      <c r="C145" s="35" t="s">
        <v>324</v>
      </c>
      <c r="D145" s="35" t="s">
        <v>178</v>
      </c>
      <c r="E145" s="35" t="s">
        <v>139</v>
      </c>
      <c r="F145" s="44" t="s">
        <v>35</v>
      </c>
      <c r="G145" s="44" t="s">
        <v>204</v>
      </c>
      <c r="H145" s="12">
        <v>1</v>
      </c>
      <c r="I145" s="38">
        <f t="shared" si="4"/>
        <v>0.05</v>
      </c>
      <c r="J145" s="38">
        <f t="shared" si="5"/>
        <v>0.2</v>
      </c>
      <c r="K145" s="13">
        <v>0.05</v>
      </c>
      <c r="L145" s="13">
        <v>0.2</v>
      </c>
      <c r="M145" s="11"/>
    </row>
    <row r="146" spans="1:13" ht="69.75" customHeight="1">
      <c r="A146" s="35" t="s">
        <v>332</v>
      </c>
      <c r="B146" s="5" t="s">
        <v>177</v>
      </c>
      <c r="C146" s="35" t="s">
        <v>324</v>
      </c>
      <c r="D146" s="35" t="s">
        <v>178</v>
      </c>
      <c r="E146" s="35" t="s">
        <v>139</v>
      </c>
      <c r="F146" s="44" t="s">
        <v>35</v>
      </c>
      <c r="G146" s="44" t="s">
        <v>205</v>
      </c>
      <c r="H146" s="12">
        <v>2</v>
      </c>
      <c r="I146" s="38">
        <f t="shared" si="4"/>
        <v>0.6</v>
      </c>
      <c r="J146" s="38">
        <f t="shared" si="5"/>
        <v>1</v>
      </c>
      <c r="K146" s="13">
        <v>0.3</v>
      </c>
      <c r="L146" s="13">
        <v>0.5</v>
      </c>
      <c r="M146" s="11"/>
    </row>
    <row r="147" spans="1:13" ht="69.75" customHeight="1">
      <c r="A147" s="35" t="s">
        <v>332</v>
      </c>
      <c r="B147" s="5" t="s">
        <v>182</v>
      </c>
      <c r="C147" s="35" t="s">
        <v>324</v>
      </c>
      <c r="D147" s="35" t="s">
        <v>178</v>
      </c>
      <c r="E147" s="35" t="s">
        <v>139</v>
      </c>
      <c r="F147" s="44" t="s">
        <v>35</v>
      </c>
      <c r="G147" s="44" t="s">
        <v>353</v>
      </c>
      <c r="H147" s="12">
        <v>1</v>
      </c>
      <c r="I147" s="38">
        <f t="shared" si="4"/>
        <v>0.3</v>
      </c>
      <c r="J147" s="38">
        <f t="shared" si="5"/>
        <v>0.05</v>
      </c>
      <c r="K147" s="13">
        <v>0.3</v>
      </c>
      <c r="L147" s="45">
        <v>0.05</v>
      </c>
      <c r="M147" s="11"/>
    </row>
    <row r="148" spans="1:13" ht="69.75" customHeight="1">
      <c r="A148" s="35" t="s">
        <v>332</v>
      </c>
      <c r="B148" s="5" t="s">
        <v>182</v>
      </c>
      <c r="C148" s="35" t="s">
        <v>324</v>
      </c>
      <c r="D148" s="35" t="s">
        <v>178</v>
      </c>
      <c r="E148" s="35" t="s">
        <v>139</v>
      </c>
      <c r="F148" s="44" t="s">
        <v>35</v>
      </c>
      <c r="G148" s="44" t="s">
        <v>206</v>
      </c>
      <c r="H148" s="12">
        <v>1</v>
      </c>
      <c r="I148" s="38">
        <f t="shared" si="4"/>
        <v>0.15</v>
      </c>
      <c r="J148" s="38">
        <f t="shared" si="5"/>
        <v>0.33</v>
      </c>
      <c r="K148" s="13">
        <v>0.15</v>
      </c>
      <c r="L148" s="13">
        <v>0.33</v>
      </c>
      <c r="M148" s="11"/>
    </row>
    <row r="149" spans="1:13" ht="69.75" customHeight="1">
      <c r="A149" s="35" t="s">
        <v>332</v>
      </c>
      <c r="B149" s="5" t="s">
        <v>191</v>
      </c>
      <c r="C149" s="35" t="s">
        <v>324</v>
      </c>
      <c r="D149" s="35" t="s">
        <v>178</v>
      </c>
      <c r="E149" s="35" t="s">
        <v>139</v>
      </c>
      <c r="F149" s="44" t="s">
        <v>35</v>
      </c>
      <c r="G149" s="44" t="s">
        <v>207</v>
      </c>
      <c r="H149" s="12">
        <v>1</v>
      </c>
      <c r="I149" s="38">
        <f t="shared" si="4"/>
        <v>0.1</v>
      </c>
      <c r="J149" s="38">
        <f t="shared" si="5"/>
        <v>0.1</v>
      </c>
      <c r="K149" s="13">
        <v>0.1</v>
      </c>
      <c r="L149" s="13">
        <v>0.1</v>
      </c>
      <c r="M149" s="11"/>
    </row>
    <row r="150" spans="1:13" ht="69.75" customHeight="1">
      <c r="A150" s="35" t="s">
        <v>332</v>
      </c>
      <c r="B150" s="5" t="s">
        <v>182</v>
      </c>
      <c r="C150" s="35" t="s">
        <v>324</v>
      </c>
      <c r="D150" s="35" t="s">
        <v>178</v>
      </c>
      <c r="E150" s="35" t="s">
        <v>139</v>
      </c>
      <c r="F150" s="44" t="s">
        <v>35</v>
      </c>
      <c r="G150" s="44" t="s">
        <v>208</v>
      </c>
      <c r="H150" s="12">
        <v>10</v>
      </c>
      <c r="I150" s="38">
        <f t="shared" si="4"/>
        <v>1</v>
      </c>
      <c r="J150" s="38">
        <f t="shared" si="5"/>
        <v>10</v>
      </c>
      <c r="K150" s="13">
        <v>0.1</v>
      </c>
      <c r="L150" s="16">
        <v>1</v>
      </c>
      <c r="M150" s="11"/>
    </row>
    <row r="151" spans="1:13" ht="69.75" customHeight="1">
      <c r="A151" s="35" t="s">
        <v>332</v>
      </c>
      <c r="B151" s="5" t="s">
        <v>182</v>
      </c>
      <c r="C151" s="35" t="s">
        <v>324</v>
      </c>
      <c r="D151" s="35" t="s">
        <v>178</v>
      </c>
      <c r="E151" s="35" t="s">
        <v>16</v>
      </c>
      <c r="F151" s="44" t="s">
        <v>35</v>
      </c>
      <c r="G151" s="44" t="s">
        <v>209</v>
      </c>
      <c r="H151" s="12">
        <v>3</v>
      </c>
      <c r="I151" s="39">
        <f t="shared" si="4"/>
        <v>0.99</v>
      </c>
      <c r="J151" s="39">
        <f t="shared" si="5"/>
        <v>1.08</v>
      </c>
      <c r="K151" s="13">
        <v>0.33</v>
      </c>
      <c r="L151" s="13">
        <v>0.36</v>
      </c>
      <c r="M151" s="11"/>
    </row>
    <row r="152" spans="1:13" ht="69.75" customHeight="1">
      <c r="A152" s="35" t="s">
        <v>332</v>
      </c>
      <c r="B152" s="5" t="s">
        <v>201</v>
      </c>
      <c r="C152" s="35" t="s">
        <v>324</v>
      </c>
      <c r="D152" s="35" t="s">
        <v>178</v>
      </c>
      <c r="E152" s="35" t="s">
        <v>16</v>
      </c>
      <c r="F152" s="44" t="s">
        <v>179</v>
      </c>
      <c r="G152" s="5" t="s">
        <v>210</v>
      </c>
      <c r="H152" s="12">
        <v>1</v>
      </c>
      <c r="I152" s="38">
        <f t="shared" si="4"/>
        <v>0.3</v>
      </c>
      <c r="J152" s="38">
        <f t="shared" si="5"/>
        <v>0.38</v>
      </c>
      <c r="K152" s="13">
        <v>0.3</v>
      </c>
      <c r="L152" s="13">
        <v>0.38</v>
      </c>
      <c r="M152" s="11"/>
    </row>
    <row r="153" spans="1:13" ht="69.75" customHeight="1">
      <c r="A153" s="35" t="s">
        <v>333</v>
      </c>
      <c r="B153" s="46" t="s">
        <v>211</v>
      </c>
      <c r="C153" s="47" t="s">
        <v>323</v>
      </c>
      <c r="D153" s="35" t="s">
        <v>178</v>
      </c>
      <c r="E153" s="46" t="s">
        <v>23</v>
      </c>
      <c r="F153" s="46" t="s">
        <v>35</v>
      </c>
      <c r="G153" s="46" t="s">
        <v>212</v>
      </c>
      <c r="H153" s="12">
        <v>2</v>
      </c>
      <c r="I153" s="38">
        <f>+H153*K153</f>
        <v>0.6</v>
      </c>
      <c r="J153" s="38">
        <f>+H153*L153</f>
        <v>0.6</v>
      </c>
      <c r="K153" s="13">
        <v>0.3</v>
      </c>
      <c r="L153" s="14">
        <v>0.3</v>
      </c>
      <c r="M153" s="11"/>
    </row>
    <row r="154" spans="1:13" ht="69.75" customHeight="1">
      <c r="A154" s="35" t="s">
        <v>333</v>
      </c>
      <c r="B154" s="46" t="s">
        <v>213</v>
      </c>
      <c r="C154" s="47" t="s">
        <v>323</v>
      </c>
      <c r="D154" s="35" t="s">
        <v>178</v>
      </c>
      <c r="E154" s="35" t="s">
        <v>121</v>
      </c>
      <c r="F154" s="46" t="s">
        <v>35</v>
      </c>
      <c r="G154" s="46" t="s">
        <v>214</v>
      </c>
      <c r="H154" s="12">
        <v>1</v>
      </c>
      <c r="I154" s="38">
        <f t="shared" ref="I154:I166" si="6">+H154*K154</f>
        <v>0.3</v>
      </c>
      <c r="J154" s="38">
        <f t="shared" ref="J154:J166" si="7">+H154*L154</f>
        <v>0.3</v>
      </c>
      <c r="K154" s="13">
        <v>0.3</v>
      </c>
      <c r="L154" s="14">
        <v>0.3</v>
      </c>
      <c r="M154" s="11"/>
    </row>
    <row r="155" spans="1:13" ht="69.75" customHeight="1">
      <c r="A155" s="35" t="s">
        <v>333</v>
      </c>
      <c r="B155" s="46" t="s">
        <v>193</v>
      </c>
      <c r="C155" s="47" t="s">
        <v>325</v>
      </c>
      <c r="D155" s="35" t="s">
        <v>178</v>
      </c>
      <c r="E155" s="46" t="s">
        <v>23</v>
      </c>
      <c r="F155" s="46" t="s">
        <v>179</v>
      </c>
      <c r="G155" s="46" t="s">
        <v>215</v>
      </c>
      <c r="H155" s="12">
        <v>1</v>
      </c>
      <c r="I155" s="38">
        <f t="shared" si="6"/>
        <v>0.3</v>
      </c>
      <c r="J155" s="38">
        <f t="shared" si="7"/>
        <v>0.3</v>
      </c>
      <c r="K155" s="13">
        <v>0.3</v>
      </c>
      <c r="L155" s="13">
        <v>0.3</v>
      </c>
      <c r="M155" s="11"/>
    </row>
    <row r="156" spans="1:13" ht="69.75" customHeight="1">
      <c r="A156" s="35" t="s">
        <v>333</v>
      </c>
      <c r="B156" s="46" t="s">
        <v>216</v>
      </c>
      <c r="C156" s="47" t="s">
        <v>323</v>
      </c>
      <c r="D156" s="35" t="s">
        <v>178</v>
      </c>
      <c r="E156" s="35" t="s">
        <v>121</v>
      </c>
      <c r="F156" s="46" t="s">
        <v>35</v>
      </c>
      <c r="G156" s="46" t="s">
        <v>217</v>
      </c>
      <c r="H156" s="12">
        <v>1</v>
      </c>
      <c r="I156" s="38">
        <f t="shared" si="6"/>
        <v>0.3</v>
      </c>
      <c r="J156" s="38">
        <f t="shared" si="7"/>
        <v>0.3</v>
      </c>
      <c r="K156" s="13">
        <v>0.3</v>
      </c>
      <c r="L156" s="14">
        <v>0.3</v>
      </c>
      <c r="M156" s="11"/>
    </row>
    <row r="157" spans="1:13" ht="69.75" customHeight="1">
      <c r="A157" s="35" t="s">
        <v>333</v>
      </c>
      <c r="B157" s="46" t="s">
        <v>216</v>
      </c>
      <c r="C157" s="47" t="s">
        <v>323</v>
      </c>
      <c r="D157" s="35" t="s">
        <v>178</v>
      </c>
      <c r="E157" s="35" t="s">
        <v>121</v>
      </c>
      <c r="F157" s="46" t="s">
        <v>35</v>
      </c>
      <c r="G157" s="46" t="s">
        <v>218</v>
      </c>
      <c r="H157" s="12">
        <v>1</v>
      </c>
      <c r="I157" s="38">
        <f t="shared" si="6"/>
        <v>0.3</v>
      </c>
      <c r="J157" s="38">
        <f t="shared" si="7"/>
        <v>1</v>
      </c>
      <c r="K157" s="13">
        <v>0.3</v>
      </c>
      <c r="L157" s="14">
        <v>1</v>
      </c>
      <c r="M157" s="11"/>
    </row>
    <row r="158" spans="1:13" ht="69.75" customHeight="1">
      <c r="A158" s="35" t="s">
        <v>333</v>
      </c>
      <c r="B158" s="46" t="s">
        <v>219</v>
      </c>
      <c r="C158" s="47" t="s">
        <v>323</v>
      </c>
      <c r="D158" s="35" t="s">
        <v>178</v>
      </c>
      <c r="E158" s="35" t="s">
        <v>128</v>
      </c>
      <c r="F158" s="46" t="s">
        <v>179</v>
      </c>
      <c r="G158" s="46" t="s">
        <v>220</v>
      </c>
      <c r="H158" s="13">
        <v>1</v>
      </c>
      <c r="I158" s="38">
        <f t="shared" si="6"/>
        <v>0.3</v>
      </c>
      <c r="J158" s="38">
        <f t="shared" si="7"/>
        <v>0.3</v>
      </c>
      <c r="K158" s="13">
        <v>0.3</v>
      </c>
      <c r="L158" s="14">
        <v>0.3</v>
      </c>
      <c r="M158" s="11"/>
    </row>
    <row r="159" spans="1:13" ht="69.75" customHeight="1">
      <c r="A159" s="35" t="s">
        <v>333</v>
      </c>
      <c r="B159" s="46" t="s">
        <v>221</v>
      </c>
      <c r="C159" s="47" t="s">
        <v>323</v>
      </c>
      <c r="D159" s="35" t="s">
        <v>178</v>
      </c>
      <c r="E159" s="46" t="s">
        <v>23</v>
      </c>
      <c r="F159" s="46" t="s">
        <v>35</v>
      </c>
      <c r="G159" s="46" t="s">
        <v>222</v>
      </c>
      <c r="H159" s="12">
        <v>1</v>
      </c>
      <c r="I159" s="38">
        <f t="shared" si="6"/>
        <v>0.6</v>
      </c>
      <c r="J159" s="38">
        <f t="shared" si="7"/>
        <v>0.3</v>
      </c>
      <c r="K159" s="13">
        <v>0.6</v>
      </c>
      <c r="L159" s="14">
        <v>0.3</v>
      </c>
      <c r="M159" s="11"/>
    </row>
    <row r="160" spans="1:13" ht="69.75" customHeight="1">
      <c r="A160" s="35" t="s">
        <v>333</v>
      </c>
      <c r="B160" s="46" t="s">
        <v>191</v>
      </c>
      <c r="C160" s="47" t="s">
        <v>325</v>
      </c>
      <c r="D160" s="35" t="s">
        <v>178</v>
      </c>
      <c r="E160" s="35" t="s">
        <v>121</v>
      </c>
      <c r="F160" s="46" t="s">
        <v>35</v>
      </c>
      <c r="G160" s="46" t="s">
        <v>223</v>
      </c>
      <c r="H160" s="12">
        <v>1</v>
      </c>
      <c r="I160" s="38">
        <f t="shared" si="6"/>
        <v>0.3</v>
      </c>
      <c r="J160" s="38">
        <f t="shared" si="7"/>
        <v>0.3</v>
      </c>
      <c r="K160" s="13">
        <v>0.3</v>
      </c>
      <c r="L160" s="14">
        <v>0.3</v>
      </c>
      <c r="M160" s="11"/>
    </row>
    <row r="161" spans="1:13" ht="69.75" customHeight="1">
      <c r="A161" s="35" t="s">
        <v>333</v>
      </c>
      <c r="B161" s="48" t="s">
        <v>182</v>
      </c>
      <c r="C161" s="47" t="s">
        <v>326</v>
      </c>
      <c r="D161" s="35" t="s">
        <v>178</v>
      </c>
      <c r="E161" s="48" t="s">
        <v>34</v>
      </c>
      <c r="F161" s="48" t="s">
        <v>35</v>
      </c>
      <c r="G161" s="48" t="s">
        <v>224</v>
      </c>
      <c r="H161" s="12">
        <v>7</v>
      </c>
      <c r="I161" s="39">
        <f t="shared" si="6"/>
        <v>2.8000000000000003</v>
      </c>
      <c r="J161" s="39">
        <f t="shared" si="7"/>
        <v>3.15</v>
      </c>
      <c r="K161" s="13">
        <v>0.4</v>
      </c>
      <c r="L161" s="14">
        <v>0.45</v>
      </c>
      <c r="M161" s="11"/>
    </row>
    <row r="162" spans="1:13" ht="69.75" customHeight="1">
      <c r="A162" s="35" t="s">
        <v>333</v>
      </c>
      <c r="B162" s="48" t="s">
        <v>182</v>
      </c>
      <c r="C162" s="47" t="s">
        <v>326</v>
      </c>
      <c r="D162" s="35" t="s">
        <v>178</v>
      </c>
      <c r="E162" s="48" t="s">
        <v>34</v>
      </c>
      <c r="F162" s="48" t="s">
        <v>35</v>
      </c>
      <c r="G162" s="48" t="s">
        <v>225</v>
      </c>
      <c r="H162" s="12">
        <v>24</v>
      </c>
      <c r="I162" s="39">
        <f t="shared" si="6"/>
        <v>9.6000000000000014</v>
      </c>
      <c r="J162" s="38">
        <f t="shared" si="7"/>
        <v>10.08</v>
      </c>
      <c r="K162" s="13">
        <v>0.4</v>
      </c>
      <c r="L162" s="14">
        <v>0.42</v>
      </c>
      <c r="M162" s="11"/>
    </row>
    <row r="163" spans="1:13" ht="69.75" customHeight="1">
      <c r="A163" s="35" t="s">
        <v>333</v>
      </c>
      <c r="B163" s="48" t="s">
        <v>182</v>
      </c>
      <c r="C163" s="47" t="s">
        <v>326</v>
      </c>
      <c r="D163" s="35" t="s">
        <v>178</v>
      </c>
      <c r="E163" s="48" t="s">
        <v>34</v>
      </c>
      <c r="F163" s="48" t="s">
        <v>35</v>
      </c>
      <c r="G163" s="48" t="s">
        <v>226</v>
      </c>
      <c r="H163" s="12">
        <v>6</v>
      </c>
      <c r="I163" s="39">
        <f t="shared" si="6"/>
        <v>2.4000000000000004</v>
      </c>
      <c r="J163" s="38">
        <f t="shared" si="7"/>
        <v>4.0200000000000005</v>
      </c>
      <c r="K163" s="13">
        <v>0.4</v>
      </c>
      <c r="L163" s="14">
        <v>0.67</v>
      </c>
      <c r="M163" s="11"/>
    </row>
    <row r="164" spans="1:13" ht="69.75" customHeight="1">
      <c r="A164" s="35" t="s">
        <v>333</v>
      </c>
      <c r="B164" s="48" t="s">
        <v>182</v>
      </c>
      <c r="C164" s="47" t="s">
        <v>326</v>
      </c>
      <c r="D164" s="35" t="s">
        <v>178</v>
      </c>
      <c r="E164" s="48" t="s">
        <v>34</v>
      </c>
      <c r="F164" s="48" t="s">
        <v>35</v>
      </c>
      <c r="G164" s="48" t="s">
        <v>227</v>
      </c>
      <c r="H164" s="12">
        <v>8</v>
      </c>
      <c r="I164" s="39">
        <f t="shared" si="6"/>
        <v>2.4</v>
      </c>
      <c r="J164" s="39">
        <f t="shared" si="7"/>
        <v>2</v>
      </c>
      <c r="K164" s="13">
        <v>0.3</v>
      </c>
      <c r="L164" s="14">
        <v>0.25</v>
      </c>
      <c r="M164" s="11"/>
    </row>
    <row r="165" spans="1:13" ht="69.75" customHeight="1">
      <c r="A165" s="35" t="s">
        <v>333</v>
      </c>
      <c r="B165" s="48" t="s">
        <v>182</v>
      </c>
      <c r="C165" s="47" t="s">
        <v>326</v>
      </c>
      <c r="D165" s="35" t="s">
        <v>178</v>
      </c>
      <c r="E165" s="48" t="s">
        <v>34</v>
      </c>
      <c r="F165" s="48" t="s">
        <v>35</v>
      </c>
      <c r="G165" s="48" t="s">
        <v>228</v>
      </c>
      <c r="H165" s="12">
        <v>10</v>
      </c>
      <c r="I165" s="38">
        <f t="shared" si="6"/>
        <v>4</v>
      </c>
      <c r="J165" s="38">
        <f t="shared" si="7"/>
        <v>8</v>
      </c>
      <c r="K165" s="13">
        <v>0.4</v>
      </c>
      <c r="L165" s="14">
        <v>0.8</v>
      </c>
      <c r="M165" s="11"/>
    </row>
    <row r="166" spans="1:13" ht="69.75" customHeight="1">
      <c r="A166" s="35" t="s">
        <v>333</v>
      </c>
      <c r="B166" s="48" t="s">
        <v>182</v>
      </c>
      <c r="C166" s="47" t="s">
        <v>326</v>
      </c>
      <c r="D166" s="35" t="s">
        <v>178</v>
      </c>
      <c r="E166" s="48" t="s">
        <v>34</v>
      </c>
      <c r="F166" s="48" t="s">
        <v>35</v>
      </c>
      <c r="G166" s="48" t="s">
        <v>229</v>
      </c>
      <c r="H166" s="12">
        <v>4</v>
      </c>
      <c r="I166" s="39">
        <f t="shared" si="6"/>
        <v>1.6</v>
      </c>
      <c r="J166" s="39">
        <f t="shared" si="7"/>
        <v>1.6</v>
      </c>
      <c r="K166" s="13">
        <v>0.4</v>
      </c>
      <c r="L166" s="14">
        <v>0.4</v>
      </c>
      <c r="M166" s="11"/>
    </row>
    <row r="167" spans="1:13" ht="69.75" customHeight="1">
      <c r="A167" s="35" t="s">
        <v>331</v>
      </c>
      <c r="B167" s="48" t="s">
        <v>230</v>
      </c>
      <c r="C167" s="47" t="s">
        <v>323</v>
      </c>
      <c r="D167" s="6" t="s">
        <v>178</v>
      </c>
      <c r="E167" s="35" t="s">
        <v>16</v>
      </c>
      <c r="F167" s="6" t="s">
        <v>35</v>
      </c>
      <c r="G167" s="6" t="s">
        <v>231</v>
      </c>
      <c r="H167" s="12">
        <v>30</v>
      </c>
      <c r="I167" s="39">
        <f t="shared" ref="I167:I178" si="8">+H167*K167</f>
        <v>0</v>
      </c>
      <c r="J167" s="39">
        <f t="shared" ref="J167:J176" si="9">+H167*L167</f>
        <v>0</v>
      </c>
      <c r="K167" s="13">
        <v>0</v>
      </c>
      <c r="L167" s="14">
        <v>0</v>
      </c>
      <c r="M167" s="11"/>
    </row>
    <row r="168" spans="1:13" ht="69.75" customHeight="1">
      <c r="A168" s="35" t="s">
        <v>331</v>
      </c>
      <c r="B168" s="48" t="s">
        <v>230</v>
      </c>
      <c r="C168" s="47" t="s">
        <v>325</v>
      </c>
      <c r="D168" s="6" t="s">
        <v>178</v>
      </c>
      <c r="E168" s="35" t="s">
        <v>16</v>
      </c>
      <c r="F168" s="6" t="s">
        <v>35</v>
      </c>
      <c r="G168" s="6" t="s">
        <v>232</v>
      </c>
      <c r="H168" s="12">
        <v>30</v>
      </c>
      <c r="I168" s="39">
        <f t="shared" si="8"/>
        <v>0</v>
      </c>
      <c r="J168" s="39">
        <f t="shared" si="9"/>
        <v>0.89999999999999991</v>
      </c>
      <c r="K168" s="13">
        <v>0</v>
      </c>
      <c r="L168" s="14">
        <v>0.03</v>
      </c>
      <c r="M168" s="11"/>
    </row>
    <row r="169" spans="1:13" ht="69.75" customHeight="1">
      <c r="A169" s="35" t="s">
        <v>331</v>
      </c>
      <c r="B169" s="48" t="s">
        <v>230</v>
      </c>
      <c r="C169" s="47" t="s">
        <v>323</v>
      </c>
      <c r="D169" s="6" t="s">
        <v>178</v>
      </c>
      <c r="E169" s="35" t="s">
        <v>16</v>
      </c>
      <c r="F169" s="6" t="s">
        <v>35</v>
      </c>
      <c r="G169" s="6" t="s">
        <v>233</v>
      </c>
      <c r="H169" s="12">
        <v>2</v>
      </c>
      <c r="I169" s="39">
        <f t="shared" si="8"/>
        <v>0</v>
      </c>
      <c r="J169" s="39">
        <f t="shared" si="9"/>
        <v>0</v>
      </c>
      <c r="K169" s="13">
        <v>0</v>
      </c>
      <c r="L169" s="14">
        <v>0</v>
      </c>
      <c r="M169" s="11"/>
    </row>
    <row r="170" spans="1:13" ht="69.75" customHeight="1">
      <c r="A170" s="35" t="s">
        <v>331</v>
      </c>
      <c r="B170" s="48" t="s">
        <v>230</v>
      </c>
      <c r="C170" s="47" t="s">
        <v>323</v>
      </c>
      <c r="D170" s="6" t="s">
        <v>178</v>
      </c>
      <c r="E170" s="35" t="s">
        <v>16</v>
      </c>
      <c r="F170" s="6" t="s">
        <v>17</v>
      </c>
      <c r="G170" s="6" t="s">
        <v>234</v>
      </c>
      <c r="H170" s="12">
        <v>12000</v>
      </c>
      <c r="I170" s="39">
        <f t="shared" si="8"/>
        <v>6240</v>
      </c>
      <c r="J170" s="39">
        <f t="shared" si="9"/>
        <v>1080</v>
      </c>
      <c r="K170" s="13">
        <v>0.52</v>
      </c>
      <c r="L170" s="14">
        <v>0.09</v>
      </c>
      <c r="M170" s="11"/>
    </row>
    <row r="171" spans="1:13" ht="69.75" customHeight="1">
      <c r="A171" s="35" t="s">
        <v>331</v>
      </c>
      <c r="B171" s="48" t="s">
        <v>230</v>
      </c>
      <c r="C171" s="47" t="s">
        <v>323</v>
      </c>
      <c r="D171" s="6" t="s">
        <v>178</v>
      </c>
      <c r="E171" s="35" t="s">
        <v>16</v>
      </c>
      <c r="F171" s="6" t="s">
        <v>17</v>
      </c>
      <c r="G171" s="6" t="s">
        <v>235</v>
      </c>
      <c r="H171" s="12">
        <v>9400</v>
      </c>
      <c r="I171" s="39">
        <f t="shared" si="8"/>
        <v>4230</v>
      </c>
      <c r="J171" s="39">
        <f t="shared" si="9"/>
        <v>4512</v>
      </c>
      <c r="K171" s="13">
        <v>0.45</v>
      </c>
      <c r="L171" s="14">
        <v>0.48</v>
      </c>
      <c r="M171" s="11"/>
    </row>
    <row r="172" spans="1:13" ht="69.75" customHeight="1">
      <c r="A172" s="35" t="s">
        <v>331</v>
      </c>
      <c r="B172" s="48" t="s">
        <v>230</v>
      </c>
      <c r="C172" s="47" t="s">
        <v>325</v>
      </c>
      <c r="D172" s="6" t="s">
        <v>178</v>
      </c>
      <c r="E172" s="35" t="s">
        <v>16</v>
      </c>
      <c r="F172" s="6" t="s">
        <v>17</v>
      </c>
      <c r="G172" s="6" t="s">
        <v>236</v>
      </c>
      <c r="H172" s="12">
        <v>39000</v>
      </c>
      <c r="I172" s="39">
        <f t="shared" si="8"/>
        <v>12870</v>
      </c>
      <c r="J172" s="39">
        <f t="shared" si="9"/>
        <v>6240</v>
      </c>
      <c r="K172" s="13">
        <v>0.33</v>
      </c>
      <c r="L172" s="14">
        <v>0.16</v>
      </c>
      <c r="M172" s="11"/>
    </row>
    <row r="173" spans="1:13" ht="69.75" customHeight="1">
      <c r="A173" s="35" t="s">
        <v>331</v>
      </c>
      <c r="B173" s="48" t="s">
        <v>230</v>
      </c>
      <c r="C173" s="47" t="s">
        <v>325</v>
      </c>
      <c r="D173" s="6" t="s">
        <v>178</v>
      </c>
      <c r="E173" s="35" t="s">
        <v>16</v>
      </c>
      <c r="F173" s="6" t="s">
        <v>17</v>
      </c>
      <c r="G173" s="6" t="s">
        <v>237</v>
      </c>
      <c r="H173" s="12">
        <v>21000</v>
      </c>
      <c r="I173" s="39">
        <f t="shared" si="8"/>
        <v>7560</v>
      </c>
      <c r="J173" s="39">
        <f t="shared" si="9"/>
        <v>7770</v>
      </c>
      <c r="K173" s="13">
        <v>0.36</v>
      </c>
      <c r="L173" s="14">
        <v>0.37</v>
      </c>
      <c r="M173" s="11"/>
    </row>
    <row r="174" spans="1:13" ht="69.75" customHeight="1">
      <c r="A174" s="35" t="s">
        <v>331</v>
      </c>
      <c r="B174" s="48" t="s">
        <v>230</v>
      </c>
      <c r="C174" s="47" t="s">
        <v>325</v>
      </c>
      <c r="D174" s="6" t="s">
        <v>178</v>
      </c>
      <c r="E174" s="35" t="s">
        <v>16</v>
      </c>
      <c r="F174" s="6" t="s">
        <v>35</v>
      </c>
      <c r="G174" s="6" t="s">
        <v>238</v>
      </c>
      <c r="H174" s="12">
        <v>35</v>
      </c>
      <c r="I174" s="38">
        <f t="shared" si="8"/>
        <v>19.95</v>
      </c>
      <c r="J174" s="38">
        <f t="shared" si="9"/>
        <v>11.9</v>
      </c>
      <c r="K174" s="13">
        <v>0.56999999999999995</v>
      </c>
      <c r="L174" s="14">
        <v>0.34</v>
      </c>
      <c r="M174" s="11"/>
    </row>
    <row r="175" spans="1:13" ht="69.75" customHeight="1">
      <c r="A175" s="35" t="s">
        <v>331</v>
      </c>
      <c r="B175" s="48" t="s">
        <v>230</v>
      </c>
      <c r="C175" s="47" t="s">
        <v>325</v>
      </c>
      <c r="D175" s="6" t="s">
        <v>178</v>
      </c>
      <c r="E175" s="35" t="s">
        <v>16</v>
      </c>
      <c r="F175" s="6" t="s">
        <v>35</v>
      </c>
      <c r="G175" s="6" t="s">
        <v>239</v>
      </c>
      <c r="H175" s="12">
        <v>30</v>
      </c>
      <c r="I175" s="38">
        <f t="shared" si="8"/>
        <v>12</v>
      </c>
      <c r="J175" s="38">
        <f t="shared" si="9"/>
        <v>8.1000000000000014</v>
      </c>
      <c r="K175" s="13">
        <v>0.4</v>
      </c>
      <c r="L175" s="14">
        <v>0.27</v>
      </c>
      <c r="M175" s="11"/>
    </row>
    <row r="176" spans="1:13" ht="69.75" customHeight="1">
      <c r="A176" s="35" t="s">
        <v>331</v>
      </c>
      <c r="B176" s="48" t="s">
        <v>230</v>
      </c>
      <c r="C176" s="47" t="s">
        <v>323</v>
      </c>
      <c r="D176" s="6" t="s">
        <v>178</v>
      </c>
      <c r="E176" s="6" t="s">
        <v>34</v>
      </c>
      <c r="F176" s="6" t="s">
        <v>35</v>
      </c>
      <c r="G176" s="6" t="s">
        <v>240</v>
      </c>
      <c r="H176" s="12">
        <v>3</v>
      </c>
      <c r="I176" s="38">
        <f t="shared" si="8"/>
        <v>0</v>
      </c>
      <c r="J176" s="38">
        <f t="shared" si="9"/>
        <v>0</v>
      </c>
      <c r="K176" s="13">
        <v>0</v>
      </c>
      <c r="L176" s="14">
        <v>0</v>
      </c>
      <c r="M176" s="11"/>
    </row>
    <row r="177" spans="1:13" ht="69.75" customHeight="1">
      <c r="A177" s="35" t="s">
        <v>331</v>
      </c>
      <c r="B177" s="48" t="s">
        <v>230</v>
      </c>
      <c r="C177" s="47" t="s">
        <v>323</v>
      </c>
      <c r="D177" s="6" t="s">
        <v>178</v>
      </c>
      <c r="E177" s="35" t="s">
        <v>16</v>
      </c>
      <c r="F177" s="6" t="s">
        <v>179</v>
      </c>
      <c r="G177" s="6" t="s">
        <v>241</v>
      </c>
      <c r="H177" s="13">
        <v>1</v>
      </c>
      <c r="I177" s="38">
        <v>1</v>
      </c>
      <c r="J177" s="38">
        <v>1</v>
      </c>
      <c r="K177" s="13">
        <v>1</v>
      </c>
      <c r="L177" s="14">
        <v>1</v>
      </c>
      <c r="M177" s="11"/>
    </row>
    <row r="178" spans="1:13" ht="69.75" customHeight="1">
      <c r="A178" s="35" t="s">
        <v>331</v>
      </c>
      <c r="B178" s="48" t="s">
        <v>230</v>
      </c>
      <c r="C178" s="47" t="s">
        <v>323</v>
      </c>
      <c r="D178" s="6" t="s">
        <v>178</v>
      </c>
      <c r="E178" s="35" t="s">
        <v>16</v>
      </c>
      <c r="F178" s="6" t="s">
        <v>35</v>
      </c>
      <c r="G178" s="6" t="s">
        <v>242</v>
      </c>
      <c r="H178" s="13">
        <v>1</v>
      </c>
      <c r="I178" s="38">
        <f t="shared" si="8"/>
        <v>0</v>
      </c>
      <c r="J178" s="38">
        <v>0.5</v>
      </c>
      <c r="K178" s="13">
        <v>0</v>
      </c>
      <c r="L178" s="14">
        <v>0.5</v>
      </c>
      <c r="M178" s="11"/>
    </row>
    <row r="179" spans="1:13" ht="69.75" customHeight="1">
      <c r="A179" s="49" t="s">
        <v>328</v>
      </c>
      <c r="B179" s="50" t="s">
        <v>243</v>
      </c>
      <c r="C179" s="47" t="s">
        <v>327</v>
      </c>
      <c r="D179" s="35" t="s">
        <v>178</v>
      </c>
      <c r="E179" s="35" t="s">
        <v>16</v>
      </c>
      <c r="F179" s="50" t="s">
        <v>35</v>
      </c>
      <c r="G179" s="51" t="s">
        <v>244</v>
      </c>
      <c r="H179" s="12">
        <v>91</v>
      </c>
      <c r="I179" s="38">
        <f>+H179*K179</f>
        <v>9.1</v>
      </c>
      <c r="J179" s="38">
        <f>+H179*L179</f>
        <v>0</v>
      </c>
      <c r="K179" s="13">
        <v>0.1</v>
      </c>
      <c r="L179" s="14">
        <v>0</v>
      </c>
      <c r="M179" s="11"/>
    </row>
    <row r="180" spans="1:13" ht="69.75" customHeight="1">
      <c r="A180" s="49" t="s">
        <v>328</v>
      </c>
      <c r="B180" s="50" t="s">
        <v>243</v>
      </c>
      <c r="C180" s="47" t="s">
        <v>327</v>
      </c>
      <c r="D180" s="35" t="s">
        <v>178</v>
      </c>
      <c r="E180" s="35" t="s">
        <v>54</v>
      </c>
      <c r="F180" s="52" t="s">
        <v>35</v>
      </c>
      <c r="G180" s="51" t="s">
        <v>245</v>
      </c>
      <c r="H180" s="12">
        <v>5</v>
      </c>
      <c r="I180" s="38">
        <f t="shared" ref="I180:I194" si="10">+H180*K180</f>
        <v>1</v>
      </c>
      <c r="J180" s="38">
        <f t="shared" ref="J180:J194" si="11">+H180*L180</f>
        <v>1</v>
      </c>
      <c r="K180" s="13">
        <v>0.2</v>
      </c>
      <c r="L180" s="14">
        <v>0.2</v>
      </c>
      <c r="M180" s="11"/>
    </row>
    <row r="181" spans="1:13" ht="69.75" customHeight="1">
      <c r="A181" s="49" t="s">
        <v>328</v>
      </c>
      <c r="B181" s="50" t="s">
        <v>243</v>
      </c>
      <c r="C181" s="47" t="s">
        <v>327</v>
      </c>
      <c r="D181" s="35" t="s">
        <v>178</v>
      </c>
      <c r="E181" s="35" t="s">
        <v>16</v>
      </c>
      <c r="F181" s="50" t="s">
        <v>35</v>
      </c>
      <c r="G181" s="51" t="s">
        <v>246</v>
      </c>
      <c r="H181" s="12">
        <v>55</v>
      </c>
      <c r="I181" s="38">
        <f t="shared" si="10"/>
        <v>5.5</v>
      </c>
      <c r="J181" s="38">
        <f t="shared" si="11"/>
        <v>0</v>
      </c>
      <c r="K181" s="13">
        <v>0.1</v>
      </c>
      <c r="L181" s="14">
        <v>0</v>
      </c>
      <c r="M181" s="11"/>
    </row>
    <row r="182" spans="1:13" ht="69.75" customHeight="1">
      <c r="A182" s="49" t="s">
        <v>328</v>
      </c>
      <c r="B182" s="50" t="s">
        <v>243</v>
      </c>
      <c r="C182" s="47" t="s">
        <v>327</v>
      </c>
      <c r="D182" s="35" t="s">
        <v>178</v>
      </c>
      <c r="E182" s="35" t="s">
        <v>16</v>
      </c>
      <c r="F182" s="50" t="s">
        <v>35</v>
      </c>
      <c r="G182" s="51" t="s">
        <v>247</v>
      </c>
      <c r="H182" s="12">
        <v>1</v>
      </c>
      <c r="I182" s="38">
        <f t="shared" si="10"/>
        <v>0.18</v>
      </c>
      <c r="J182" s="38">
        <f t="shared" si="11"/>
        <v>0.18</v>
      </c>
      <c r="K182" s="13">
        <v>0.18</v>
      </c>
      <c r="L182" s="14">
        <v>0.18</v>
      </c>
      <c r="M182" s="11"/>
    </row>
    <row r="183" spans="1:13" ht="69.75" customHeight="1">
      <c r="A183" s="49" t="s">
        <v>328</v>
      </c>
      <c r="B183" s="50" t="s">
        <v>243</v>
      </c>
      <c r="C183" s="47" t="s">
        <v>327</v>
      </c>
      <c r="D183" s="35" t="s">
        <v>178</v>
      </c>
      <c r="E183" s="35" t="s">
        <v>16</v>
      </c>
      <c r="F183" s="50" t="s">
        <v>35</v>
      </c>
      <c r="G183" s="51" t="s">
        <v>248</v>
      </c>
      <c r="H183" s="12">
        <v>2</v>
      </c>
      <c r="I183" s="38">
        <f t="shared" si="10"/>
        <v>0.6</v>
      </c>
      <c r="J183" s="38">
        <f t="shared" si="11"/>
        <v>0.6</v>
      </c>
      <c r="K183" s="13">
        <v>0.3</v>
      </c>
      <c r="L183" s="53">
        <v>0.3</v>
      </c>
      <c r="M183" s="11"/>
    </row>
    <row r="184" spans="1:13" ht="69.75" customHeight="1">
      <c r="A184" s="49" t="s">
        <v>328</v>
      </c>
      <c r="B184" s="50" t="s">
        <v>243</v>
      </c>
      <c r="C184" s="47" t="s">
        <v>327</v>
      </c>
      <c r="D184" s="35" t="s">
        <v>178</v>
      </c>
      <c r="E184" s="35" t="s">
        <v>16</v>
      </c>
      <c r="F184" s="50" t="s">
        <v>35</v>
      </c>
      <c r="G184" s="51" t="s">
        <v>249</v>
      </c>
      <c r="H184" s="12">
        <v>1</v>
      </c>
      <c r="I184" s="38">
        <f t="shared" si="10"/>
        <v>0.3</v>
      </c>
      <c r="J184" s="38">
        <f t="shared" si="11"/>
        <v>0.3</v>
      </c>
      <c r="K184" s="13">
        <v>0.3</v>
      </c>
      <c r="L184" s="53">
        <v>0.3</v>
      </c>
      <c r="M184" s="11"/>
    </row>
    <row r="185" spans="1:13" ht="69.75" customHeight="1">
      <c r="A185" s="49" t="s">
        <v>328</v>
      </c>
      <c r="B185" s="50" t="s">
        <v>243</v>
      </c>
      <c r="C185" s="47" t="s">
        <v>327</v>
      </c>
      <c r="D185" s="35" t="s">
        <v>178</v>
      </c>
      <c r="E185" s="35" t="s">
        <v>16</v>
      </c>
      <c r="F185" s="50" t="s">
        <v>35</v>
      </c>
      <c r="G185" s="51" t="s">
        <v>250</v>
      </c>
      <c r="H185" s="12">
        <v>30</v>
      </c>
      <c r="I185" s="38">
        <f t="shared" si="10"/>
        <v>9.9</v>
      </c>
      <c r="J185" s="38">
        <f t="shared" si="11"/>
        <v>6.9</v>
      </c>
      <c r="K185" s="13">
        <v>0.33</v>
      </c>
      <c r="L185" s="14">
        <v>0.23</v>
      </c>
      <c r="M185" s="11"/>
    </row>
    <row r="186" spans="1:13" ht="69.75" customHeight="1">
      <c r="A186" s="49" t="s">
        <v>328</v>
      </c>
      <c r="B186" s="50" t="s">
        <v>243</v>
      </c>
      <c r="C186" s="47" t="s">
        <v>327</v>
      </c>
      <c r="D186" s="35" t="s">
        <v>178</v>
      </c>
      <c r="E186" s="35" t="s">
        <v>16</v>
      </c>
      <c r="F186" s="50" t="s">
        <v>35</v>
      </c>
      <c r="G186" s="51" t="s">
        <v>251</v>
      </c>
      <c r="H186" s="12">
        <v>1</v>
      </c>
      <c r="I186" s="38">
        <f t="shared" si="10"/>
        <v>0.33</v>
      </c>
      <c r="J186" s="38">
        <f t="shared" si="11"/>
        <v>0.2</v>
      </c>
      <c r="K186" s="13">
        <v>0.33</v>
      </c>
      <c r="L186" s="14">
        <v>0.2</v>
      </c>
      <c r="M186" s="11"/>
    </row>
    <row r="187" spans="1:13" ht="69.75" customHeight="1">
      <c r="A187" s="49" t="s">
        <v>328</v>
      </c>
      <c r="B187" s="50" t="s">
        <v>243</v>
      </c>
      <c r="C187" s="47" t="s">
        <v>327</v>
      </c>
      <c r="D187" s="35" t="s">
        <v>178</v>
      </c>
      <c r="E187" s="35" t="s">
        <v>16</v>
      </c>
      <c r="F187" s="50" t="s">
        <v>35</v>
      </c>
      <c r="G187" s="54" t="s">
        <v>252</v>
      </c>
      <c r="H187" s="12">
        <v>15</v>
      </c>
      <c r="I187" s="38">
        <f t="shared" si="10"/>
        <v>4.9950000000000001</v>
      </c>
      <c r="J187" s="38">
        <f t="shared" si="11"/>
        <v>3.75</v>
      </c>
      <c r="K187" s="13">
        <v>0.33300000000000002</v>
      </c>
      <c r="L187" s="14">
        <v>0.25</v>
      </c>
      <c r="M187" s="11"/>
    </row>
    <row r="188" spans="1:13" ht="69.75" customHeight="1">
      <c r="A188" s="49" t="s">
        <v>328</v>
      </c>
      <c r="B188" s="50" t="s">
        <v>243</v>
      </c>
      <c r="C188" s="47" t="s">
        <v>327</v>
      </c>
      <c r="D188" s="35" t="s">
        <v>178</v>
      </c>
      <c r="E188" s="35" t="s">
        <v>139</v>
      </c>
      <c r="F188" s="50" t="s">
        <v>35</v>
      </c>
      <c r="G188" s="54" t="s">
        <v>253</v>
      </c>
      <c r="H188" s="12">
        <v>45</v>
      </c>
      <c r="I188" s="38">
        <f t="shared" si="10"/>
        <v>14.985000000000001</v>
      </c>
      <c r="J188" s="38">
        <f t="shared" si="11"/>
        <v>13.95</v>
      </c>
      <c r="K188" s="13">
        <v>0.33300000000000002</v>
      </c>
      <c r="L188" s="14">
        <v>0.31</v>
      </c>
      <c r="M188" s="11"/>
    </row>
    <row r="189" spans="1:13" ht="69.75" customHeight="1">
      <c r="A189" s="49" t="s">
        <v>328</v>
      </c>
      <c r="B189" s="50" t="s">
        <v>198</v>
      </c>
      <c r="C189" s="47" t="s">
        <v>327</v>
      </c>
      <c r="D189" s="35" t="s">
        <v>178</v>
      </c>
      <c r="E189" s="50" t="s">
        <v>34</v>
      </c>
      <c r="F189" s="50" t="s">
        <v>35</v>
      </c>
      <c r="G189" s="51" t="s">
        <v>254</v>
      </c>
      <c r="H189" s="12">
        <v>20</v>
      </c>
      <c r="I189" s="38">
        <f t="shared" si="10"/>
        <v>6</v>
      </c>
      <c r="J189" s="38">
        <f t="shared" si="11"/>
        <v>9</v>
      </c>
      <c r="K189" s="13">
        <v>0.3</v>
      </c>
      <c r="L189" s="14">
        <v>0.45</v>
      </c>
      <c r="M189" s="11"/>
    </row>
    <row r="190" spans="1:13" ht="69.75" customHeight="1">
      <c r="A190" s="49" t="s">
        <v>328</v>
      </c>
      <c r="B190" s="50" t="s">
        <v>198</v>
      </c>
      <c r="C190" s="47" t="s">
        <v>327</v>
      </c>
      <c r="D190" s="35" t="s">
        <v>178</v>
      </c>
      <c r="E190" s="50" t="s">
        <v>34</v>
      </c>
      <c r="F190" s="50" t="s">
        <v>35</v>
      </c>
      <c r="G190" s="51" t="s">
        <v>255</v>
      </c>
      <c r="H190" s="12">
        <v>50</v>
      </c>
      <c r="I190" s="38">
        <f t="shared" si="10"/>
        <v>18</v>
      </c>
      <c r="J190" s="38">
        <f t="shared" si="11"/>
        <v>11.1</v>
      </c>
      <c r="K190" s="13">
        <v>0.36</v>
      </c>
      <c r="L190" s="55">
        <v>0.222</v>
      </c>
      <c r="M190" s="11"/>
    </row>
    <row r="191" spans="1:13" ht="69.75" customHeight="1">
      <c r="A191" s="49" t="s">
        <v>328</v>
      </c>
      <c r="B191" s="50" t="s">
        <v>198</v>
      </c>
      <c r="C191" s="47" t="s">
        <v>327</v>
      </c>
      <c r="D191" s="35" t="s">
        <v>178</v>
      </c>
      <c r="E191" s="50" t="s">
        <v>34</v>
      </c>
      <c r="F191" s="50" t="s">
        <v>35</v>
      </c>
      <c r="G191" s="54" t="s">
        <v>256</v>
      </c>
      <c r="H191" s="12">
        <v>8</v>
      </c>
      <c r="I191" s="38">
        <f t="shared" si="10"/>
        <v>2.4</v>
      </c>
      <c r="J191" s="38">
        <f t="shared" si="11"/>
        <v>0</v>
      </c>
      <c r="K191" s="13">
        <v>0.3</v>
      </c>
      <c r="L191" s="14">
        <v>0</v>
      </c>
      <c r="M191" s="11"/>
    </row>
    <row r="192" spans="1:13" ht="69.75" customHeight="1">
      <c r="A192" s="49" t="s">
        <v>328</v>
      </c>
      <c r="B192" s="50" t="s">
        <v>198</v>
      </c>
      <c r="C192" s="47" t="s">
        <v>327</v>
      </c>
      <c r="D192" s="35" t="s">
        <v>178</v>
      </c>
      <c r="E192" s="50" t="s">
        <v>34</v>
      </c>
      <c r="F192" s="50" t="s">
        <v>35</v>
      </c>
      <c r="G192" s="51" t="s">
        <v>257</v>
      </c>
      <c r="H192" s="12">
        <v>950</v>
      </c>
      <c r="I192" s="38">
        <f t="shared" si="10"/>
        <v>214.70000000000002</v>
      </c>
      <c r="J192" s="38">
        <f t="shared" si="11"/>
        <v>746.98500000000001</v>
      </c>
      <c r="K192" s="56">
        <v>0.22600000000000001</v>
      </c>
      <c r="L192" s="55">
        <v>0.7863</v>
      </c>
      <c r="M192" s="11"/>
    </row>
    <row r="193" spans="1:13" ht="69.75" customHeight="1">
      <c r="A193" s="49" t="s">
        <v>328</v>
      </c>
      <c r="B193" s="50" t="s">
        <v>243</v>
      </c>
      <c r="C193" s="47" t="s">
        <v>327</v>
      </c>
      <c r="D193" s="35" t="s">
        <v>178</v>
      </c>
      <c r="E193" s="35" t="s">
        <v>54</v>
      </c>
      <c r="F193" s="52" t="s">
        <v>35</v>
      </c>
      <c r="G193" s="54" t="s">
        <v>258</v>
      </c>
      <c r="H193" s="12">
        <v>2500</v>
      </c>
      <c r="I193" s="38">
        <f t="shared" si="10"/>
        <v>50</v>
      </c>
      <c r="J193" s="38">
        <f t="shared" si="11"/>
        <v>0</v>
      </c>
      <c r="K193" s="14">
        <v>0.02</v>
      </c>
      <c r="L193" s="14">
        <v>0</v>
      </c>
      <c r="M193" s="11"/>
    </row>
    <row r="194" spans="1:13" ht="69.75" customHeight="1">
      <c r="A194" s="49" t="s">
        <v>328</v>
      </c>
      <c r="B194" s="50" t="s">
        <v>243</v>
      </c>
      <c r="C194" s="47" t="s">
        <v>327</v>
      </c>
      <c r="D194" s="35" t="s">
        <v>178</v>
      </c>
      <c r="E194" s="35" t="s">
        <v>54</v>
      </c>
      <c r="F194" s="52" t="s">
        <v>35</v>
      </c>
      <c r="G194" s="54" t="s">
        <v>259</v>
      </c>
      <c r="H194" s="12">
        <v>6550</v>
      </c>
      <c r="I194" s="38">
        <f t="shared" si="10"/>
        <v>131</v>
      </c>
      <c r="J194" s="38">
        <f t="shared" si="11"/>
        <v>131</v>
      </c>
      <c r="K194" s="14">
        <v>0.02</v>
      </c>
      <c r="L194" s="14">
        <v>0.02</v>
      </c>
      <c r="M194" s="11"/>
    </row>
    <row r="195" spans="1:13" s="10" customFormat="1" ht="69.75" customHeight="1">
      <c r="A195" s="57" t="s">
        <v>329</v>
      </c>
      <c r="B195" s="50" t="s">
        <v>260</v>
      </c>
      <c r="C195" s="58" t="s">
        <v>325</v>
      </c>
      <c r="D195" s="35" t="s">
        <v>178</v>
      </c>
      <c r="E195" s="35" t="s">
        <v>121</v>
      </c>
      <c r="F195" s="50" t="s">
        <v>35</v>
      </c>
      <c r="G195" s="50" t="s">
        <v>261</v>
      </c>
      <c r="H195" s="12">
        <v>1</v>
      </c>
      <c r="I195" s="40">
        <f>+H195+K195</f>
        <v>1</v>
      </c>
      <c r="J195" s="41">
        <f>+H195*L195</f>
        <v>0</v>
      </c>
      <c r="K195" s="15">
        <v>0</v>
      </c>
      <c r="L195" s="14">
        <v>0</v>
      </c>
      <c r="M195" s="11"/>
    </row>
    <row r="196" spans="1:13" s="10" customFormat="1" ht="69.75" customHeight="1">
      <c r="A196" s="57" t="s">
        <v>329</v>
      </c>
      <c r="B196" s="50" t="s">
        <v>262</v>
      </c>
      <c r="C196" s="58" t="s">
        <v>325</v>
      </c>
      <c r="D196" s="35" t="s">
        <v>178</v>
      </c>
      <c r="E196" s="50" t="s">
        <v>23</v>
      </c>
      <c r="F196" s="50" t="s">
        <v>179</v>
      </c>
      <c r="G196" s="50" t="s">
        <v>263</v>
      </c>
      <c r="H196" s="13">
        <v>1</v>
      </c>
      <c r="I196" s="41">
        <f>+H196*K196</f>
        <v>0.2</v>
      </c>
      <c r="J196" s="41">
        <f>+H196*L196</f>
        <v>0.72</v>
      </c>
      <c r="K196" s="13">
        <v>0.2</v>
      </c>
      <c r="L196" s="14">
        <v>0.72</v>
      </c>
      <c r="M196" s="11"/>
    </row>
    <row r="197" spans="1:13" s="10" customFormat="1" ht="69.75" customHeight="1">
      <c r="A197" s="57" t="s">
        <v>329</v>
      </c>
      <c r="B197" s="50" t="s">
        <v>262</v>
      </c>
      <c r="C197" s="58" t="s">
        <v>325</v>
      </c>
      <c r="D197" s="35" t="s">
        <v>178</v>
      </c>
      <c r="E197" s="50" t="s">
        <v>23</v>
      </c>
      <c r="F197" s="50" t="s">
        <v>35</v>
      </c>
      <c r="G197" s="50" t="s">
        <v>264</v>
      </c>
      <c r="H197" s="12">
        <v>1</v>
      </c>
      <c r="I197" s="40">
        <f>+H197*K197</f>
        <v>0.26</v>
      </c>
      <c r="J197" s="40">
        <f>+H197*L197</f>
        <v>0.64</v>
      </c>
      <c r="K197" s="13">
        <v>0.26</v>
      </c>
      <c r="L197" s="14">
        <v>0.64</v>
      </c>
      <c r="M197" s="11"/>
    </row>
    <row r="198" spans="1:13" s="10" customFormat="1" ht="69.75" customHeight="1">
      <c r="A198" s="57" t="s">
        <v>329</v>
      </c>
      <c r="B198" s="50" t="s">
        <v>262</v>
      </c>
      <c r="C198" s="58" t="s">
        <v>325</v>
      </c>
      <c r="D198" s="35" t="s">
        <v>178</v>
      </c>
      <c r="E198" s="35" t="s">
        <v>121</v>
      </c>
      <c r="F198" s="50" t="s">
        <v>35</v>
      </c>
      <c r="G198" s="50" t="s">
        <v>265</v>
      </c>
      <c r="H198" s="12">
        <v>1</v>
      </c>
      <c r="I198" s="40">
        <f t="shared" ref="I198:I225" si="12">+H198*K198</f>
        <v>0</v>
      </c>
      <c r="J198" s="40">
        <f t="shared" ref="J198:J225" si="13">+H198*L198</f>
        <v>0</v>
      </c>
      <c r="K198" s="15">
        <v>0</v>
      </c>
      <c r="L198" s="14">
        <v>0</v>
      </c>
      <c r="M198" s="11"/>
    </row>
    <row r="199" spans="1:13" s="10" customFormat="1" ht="69.75" customHeight="1">
      <c r="A199" s="57" t="s">
        <v>329</v>
      </c>
      <c r="B199" s="50" t="s">
        <v>262</v>
      </c>
      <c r="C199" s="58" t="s">
        <v>325</v>
      </c>
      <c r="D199" s="35" t="s">
        <v>178</v>
      </c>
      <c r="E199" s="35" t="s">
        <v>121</v>
      </c>
      <c r="F199" s="50" t="s">
        <v>35</v>
      </c>
      <c r="G199" s="50" t="s">
        <v>266</v>
      </c>
      <c r="H199" s="12">
        <v>1</v>
      </c>
      <c r="I199" s="40">
        <f t="shared" si="12"/>
        <v>0</v>
      </c>
      <c r="J199" s="40">
        <f t="shared" si="13"/>
        <v>1</v>
      </c>
      <c r="K199" s="15">
        <v>0</v>
      </c>
      <c r="L199" s="14">
        <v>1</v>
      </c>
      <c r="M199" s="11"/>
    </row>
    <row r="200" spans="1:13" s="10" customFormat="1" ht="69.75" customHeight="1">
      <c r="A200" s="57" t="s">
        <v>329</v>
      </c>
      <c r="B200" s="50" t="s">
        <v>182</v>
      </c>
      <c r="C200" s="58" t="s">
        <v>325</v>
      </c>
      <c r="D200" s="35" t="s">
        <v>178</v>
      </c>
      <c r="E200" s="35" t="s">
        <v>121</v>
      </c>
      <c r="F200" s="50" t="s">
        <v>35</v>
      </c>
      <c r="G200" s="50" t="s">
        <v>267</v>
      </c>
      <c r="H200" s="12">
        <v>1</v>
      </c>
      <c r="I200" s="40">
        <f t="shared" si="12"/>
        <v>0</v>
      </c>
      <c r="J200" s="40">
        <f t="shared" si="13"/>
        <v>0</v>
      </c>
      <c r="K200" s="15">
        <v>0</v>
      </c>
      <c r="L200" s="14">
        <v>0</v>
      </c>
      <c r="M200" s="11"/>
    </row>
    <row r="201" spans="1:13" s="10" customFormat="1" ht="69.75" customHeight="1">
      <c r="A201" s="57" t="s">
        <v>329</v>
      </c>
      <c r="B201" s="50" t="s">
        <v>182</v>
      </c>
      <c r="C201" s="58" t="s">
        <v>325</v>
      </c>
      <c r="D201" s="35" t="s">
        <v>178</v>
      </c>
      <c r="E201" s="35" t="s">
        <v>121</v>
      </c>
      <c r="F201" s="50" t="s">
        <v>35</v>
      </c>
      <c r="G201" s="50" t="s">
        <v>268</v>
      </c>
      <c r="H201" s="12">
        <v>1</v>
      </c>
      <c r="I201" s="40">
        <f t="shared" si="12"/>
        <v>0</v>
      </c>
      <c r="J201" s="40">
        <f t="shared" si="13"/>
        <v>0</v>
      </c>
      <c r="K201" s="15">
        <v>0</v>
      </c>
      <c r="L201" s="14">
        <v>0</v>
      </c>
      <c r="M201" s="11"/>
    </row>
    <row r="202" spans="1:13" s="10" customFormat="1" ht="69.75" customHeight="1">
      <c r="A202" s="57" t="s">
        <v>329</v>
      </c>
      <c r="B202" s="50" t="s">
        <v>182</v>
      </c>
      <c r="C202" s="58" t="s">
        <v>325</v>
      </c>
      <c r="D202" s="35" t="s">
        <v>178</v>
      </c>
      <c r="E202" s="35" t="s">
        <v>121</v>
      </c>
      <c r="F202" s="50" t="s">
        <v>35</v>
      </c>
      <c r="G202" s="50" t="s">
        <v>269</v>
      </c>
      <c r="H202" s="12">
        <v>1</v>
      </c>
      <c r="I202" s="40">
        <f t="shared" si="12"/>
        <v>0.5</v>
      </c>
      <c r="J202" s="40">
        <f t="shared" si="13"/>
        <v>0</v>
      </c>
      <c r="K202" s="13">
        <v>0.5</v>
      </c>
      <c r="L202" s="14">
        <v>0</v>
      </c>
      <c r="M202" s="11"/>
    </row>
    <row r="203" spans="1:13" s="10" customFormat="1" ht="69.75" customHeight="1">
      <c r="A203" s="57" t="s">
        <v>329</v>
      </c>
      <c r="B203" s="50" t="s">
        <v>182</v>
      </c>
      <c r="C203" s="58" t="s">
        <v>325</v>
      </c>
      <c r="D203" s="35" t="s">
        <v>178</v>
      </c>
      <c r="E203" s="35" t="s">
        <v>121</v>
      </c>
      <c r="F203" s="50" t="s">
        <v>35</v>
      </c>
      <c r="G203" s="50" t="s">
        <v>270</v>
      </c>
      <c r="H203" s="12">
        <v>1</v>
      </c>
      <c r="I203" s="40">
        <f t="shared" si="12"/>
        <v>0.5</v>
      </c>
      <c r="J203" s="40">
        <f t="shared" si="13"/>
        <v>0</v>
      </c>
      <c r="K203" s="13">
        <v>0.5</v>
      </c>
      <c r="L203" s="14">
        <v>0</v>
      </c>
      <c r="M203" s="11"/>
    </row>
    <row r="204" spans="1:13" s="10" customFormat="1" ht="69.75" customHeight="1">
      <c r="A204" s="57" t="s">
        <v>329</v>
      </c>
      <c r="B204" s="50" t="s">
        <v>182</v>
      </c>
      <c r="C204" s="58" t="s">
        <v>325</v>
      </c>
      <c r="D204" s="35" t="s">
        <v>178</v>
      </c>
      <c r="E204" s="35" t="s">
        <v>121</v>
      </c>
      <c r="F204" s="50" t="s">
        <v>35</v>
      </c>
      <c r="G204" s="50" t="s">
        <v>271</v>
      </c>
      <c r="H204" s="12">
        <v>12</v>
      </c>
      <c r="I204" s="40">
        <f t="shared" si="12"/>
        <v>6</v>
      </c>
      <c r="J204" s="40">
        <f t="shared" si="13"/>
        <v>5.04</v>
      </c>
      <c r="K204" s="13">
        <v>0.5</v>
      </c>
      <c r="L204" s="14">
        <v>0.42</v>
      </c>
      <c r="M204" s="11"/>
    </row>
    <row r="205" spans="1:13" s="10" customFormat="1" ht="69.75" customHeight="1">
      <c r="A205" s="57" t="s">
        <v>329</v>
      </c>
      <c r="B205" s="50" t="s">
        <v>182</v>
      </c>
      <c r="C205" s="58" t="s">
        <v>325</v>
      </c>
      <c r="D205" s="35" t="s">
        <v>178</v>
      </c>
      <c r="E205" s="35" t="s">
        <v>121</v>
      </c>
      <c r="F205" s="50" t="s">
        <v>35</v>
      </c>
      <c r="G205" s="50" t="s">
        <v>272</v>
      </c>
      <c r="H205" s="12">
        <v>4</v>
      </c>
      <c r="I205" s="40">
        <f t="shared" si="12"/>
        <v>2</v>
      </c>
      <c r="J205" s="40">
        <f t="shared" si="13"/>
        <v>2</v>
      </c>
      <c r="K205" s="13">
        <v>0.5</v>
      </c>
      <c r="L205" s="14">
        <v>0.5</v>
      </c>
      <c r="M205" s="11"/>
    </row>
    <row r="206" spans="1:13" s="10" customFormat="1" ht="69.75" customHeight="1">
      <c r="A206" s="57" t="s">
        <v>329</v>
      </c>
      <c r="B206" s="50" t="s">
        <v>182</v>
      </c>
      <c r="C206" s="58" t="s">
        <v>325</v>
      </c>
      <c r="D206" s="35" t="s">
        <v>178</v>
      </c>
      <c r="E206" s="35" t="s">
        <v>121</v>
      </c>
      <c r="F206" s="50" t="s">
        <v>179</v>
      </c>
      <c r="G206" s="50" t="s">
        <v>273</v>
      </c>
      <c r="H206" s="13">
        <v>1</v>
      </c>
      <c r="I206" s="40">
        <f t="shared" si="12"/>
        <v>0.5</v>
      </c>
      <c r="J206" s="40">
        <f t="shared" si="13"/>
        <v>0.42</v>
      </c>
      <c r="K206" s="13">
        <v>0.5</v>
      </c>
      <c r="L206" s="14">
        <v>0.42</v>
      </c>
      <c r="M206" s="11"/>
    </row>
    <row r="207" spans="1:13" s="10" customFormat="1" ht="69.75" customHeight="1">
      <c r="A207" s="57" t="s">
        <v>329</v>
      </c>
      <c r="B207" s="50" t="s">
        <v>274</v>
      </c>
      <c r="C207" s="58" t="s">
        <v>325</v>
      </c>
      <c r="D207" s="35" t="s">
        <v>178</v>
      </c>
      <c r="E207" s="35" t="s">
        <v>16</v>
      </c>
      <c r="F207" s="50" t="s">
        <v>17</v>
      </c>
      <c r="G207" s="50" t="s">
        <v>275</v>
      </c>
      <c r="H207" s="12">
        <v>5000</v>
      </c>
      <c r="I207" s="40">
        <f t="shared" si="12"/>
        <v>1000</v>
      </c>
      <c r="J207" s="40">
        <f t="shared" si="13"/>
        <v>0</v>
      </c>
      <c r="K207" s="13">
        <v>0.2</v>
      </c>
      <c r="L207" s="14">
        <v>0</v>
      </c>
      <c r="M207" s="11"/>
    </row>
    <row r="208" spans="1:13" s="10" customFormat="1" ht="69.75" customHeight="1">
      <c r="A208" s="57" t="s">
        <v>329</v>
      </c>
      <c r="B208" s="50" t="s">
        <v>274</v>
      </c>
      <c r="C208" s="58" t="s">
        <v>325</v>
      </c>
      <c r="D208" s="35" t="s">
        <v>178</v>
      </c>
      <c r="E208" s="35" t="s">
        <v>121</v>
      </c>
      <c r="F208" s="50" t="s">
        <v>35</v>
      </c>
      <c r="G208" s="50" t="s">
        <v>276</v>
      </c>
      <c r="H208" s="12">
        <v>1</v>
      </c>
      <c r="I208" s="40">
        <f t="shared" si="12"/>
        <v>0</v>
      </c>
      <c r="J208" s="40">
        <f t="shared" si="13"/>
        <v>1</v>
      </c>
      <c r="K208" s="15">
        <v>0</v>
      </c>
      <c r="L208" s="14">
        <v>1</v>
      </c>
      <c r="M208" s="11"/>
    </row>
    <row r="209" spans="1:13" s="10" customFormat="1" ht="69.75" customHeight="1">
      <c r="A209" s="57" t="s">
        <v>329</v>
      </c>
      <c r="B209" s="50" t="s">
        <v>182</v>
      </c>
      <c r="C209" s="58" t="s">
        <v>325</v>
      </c>
      <c r="D209" s="35" t="s">
        <v>178</v>
      </c>
      <c r="E209" s="35" t="s">
        <v>121</v>
      </c>
      <c r="F209" s="50" t="s">
        <v>35</v>
      </c>
      <c r="G209" s="50" t="s">
        <v>277</v>
      </c>
      <c r="H209" s="12">
        <v>1</v>
      </c>
      <c r="I209" s="40">
        <f t="shared" si="12"/>
        <v>1</v>
      </c>
      <c r="J209" s="40">
        <f t="shared" si="13"/>
        <v>0</v>
      </c>
      <c r="K209" s="13">
        <v>1</v>
      </c>
      <c r="L209" s="14">
        <v>0</v>
      </c>
      <c r="M209" s="11"/>
    </row>
    <row r="210" spans="1:13" s="10" customFormat="1" ht="69.75" customHeight="1">
      <c r="A210" s="57" t="s">
        <v>329</v>
      </c>
      <c r="B210" s="50" t="s">
        <v>182</v>
      </c>
      <c r="C210" s="58" t="s">
        <v>325</v>
      </c>
      <c r="D210" s="35" t="s">
        <v>178</v>
      </c>
      <c r="E210" s="35" t="s">
        <v>121</v>
      </c>
      <c r="F210" s="50" t="s">
        <v>179</v>
      </c>
      <c r="G210" s="50" t="s">
        <v>278</v>
      </c>
      <c r="H210" s="13">
        <v>1</v>
      </c>
      <c r="I210" s="40">
        <f t="shared" si="12"/>
        <v>0.2</v>
      </c>
      <c r="J210" s="40">
        <f t="shared" si="13"/>
        <v>0</v>
      </c>
      <c r="K210" s="13">
        <v>0.2</v>
      </c>
      <c r="L210" s="14">
        <v>0</v>
      </c>
      <c r="M210" s="11"/>
    </row>
    <row r="211" spans="1:13" s="10" customFormat="1" ht="69.75" customHeight="1">
      <c r="A211" s="57" t="s">
        <v>329</v>
      </c>
      <c r="B211" s="50" t="s">
        <v>182</v>
      </c>
      <c r="C211" s="58" t="s">
        <v>325</v>
      </c>
      <c r="D211" s="35" t="s">
        <v>178</v>
      </c>
      <c r="E211" s="35" t="s">
        <v>121</v>
      </c>
      <c r="F211" s="50" t="s">
        <v>35</v>
      </c>
      <c r="G211" s="50" t="s">
        <v>279</v>
      </c>
      <c r="H211" s="12">
        <v>1</v>
      </c>
      <c r="I211" s="40">
        <f t="shared" si="12"/>
        <v>0.1</v>
      </c>
      <c r="J211" s="40">
        <f t="shared" si="13"/>
        <v>0</v>
      </c>
      <c r="K211" s="13">
        <v>0.1</v>
      </c>
      <c r="L211" s="14">
        <v>0</v>
      </c>
      <c r="M211" s="11"/>
    </row>
    <row r="212" spans="1:13" s="10" customFormat="1" ht="69.75" customHeight="1">
      <c r="A212" s="57" t="s">
        <v>329</v>
      </c>
      <c r="B212" s="50" t="s">
        <v>182</v>
      </c>
      <c r="C212" s="58" t="s">
        <v>325</v>
      </c>
      <c r="D212" s="35" t="s">
        <v>178</v>
      </c>
      <c r="E212" s="35" t="s">
        <v>121</v>
      </c>
      <c r="F212" s="50" t="s">
        <v>35</v>
      </c>
      <c r="G212" s="50" t="s">
        <v>280</v>
      </c>
      <c r="H212" s="12">
        <v>1</v>
      </c>
      <c r="I212" s="40">
        <f t="shared" si="12"/>
        <v>0</v>
      </c>
      <c r="J212" s="40">
        <f t="shared" si="13"/>
        <v>0</v>
      </c>
      <c r="K212" s="15">
        <v>0</v>
      </c>
      <c r="L212" s="14">
        <v>0</v>
      </c>
      <c r="M212" s="11"/>
    </row>
    <row r="213" spans="1:13" s="10" customFormat="1" ht="69.75" customHeight="1">
      <c r="A213" s="57" t="s">
        <v>329</v>
      </c>
      <c r="B213" s="50" t="s">
        <v>201</v>
      </c>
      <c r="C213" s="58" t="s">
        <v>325</v>
      </c>
      <c r="D213" s="35" t="s">
        <v>178</v>
      </c>
      <c r="E213" s="50" t="s">
        <v>23</v>
      </c>
      <c r="F213" s="50" t="s">
        <v>35</v>
      </c>
      <c r="G213" s="50" t="s">
        <v>281</v>
      </c>
      <c r="H213" s="12">
        <v>1</v>
      </c>
      <c r="I213" s="40">
        <f t="shared" si="12"/>
        <v>0</v>
      </c>
      <c r="J213" s="40">
        <f t="shared" si="13"/>
        <v>0</v>
      </c>
      <c r="K213" s="15">
        <v>0</v>
      </c>
      <c r="L213" s="14">
        <v>0</v>
      </c>
      <c r="M213" s="11"/>
    </row>
    <row r="214" spans="1:13" s="10" customFormat="1" ht="69.75" customHeight="1">
      <c r="A214" s="57" t="s">
        <v>329</v>
      </c>
      <c r="B214" s="50" t="s">
        <v>201</v>
      </c>
      <c r="C214" s="58" t="s">
        <v>325</v>
      </c>
      <c r="D214" s="35" t="s">
        <v>178</v>
      </c>
      <c r="E214" s="35" t="s">
        <v>121</v>
      </c>
      <c r="F214" s="50" t="s">
        <v>35</v>
      </c>
      <c r="G214" s="50" t="s">
        <v>282</v>
      </c>
      <c r="H214" s="12">
        <v>1</v>
      </c>
      <c r="I214" s="40">
        <f t="shared" si="12"/>
        <v>0</v>
      </c>
      <c r="J214" s="40">
        <f t="shared" si="13"/>
        <v>0</v>
      </c>
      <c r="K214" s="15">
        <v>0</v>
      </c>
      <c r="L214" s="14">
        <v>0</v>
      </c>
      <c r="M214" s="11"/>
    </row>
    <row r="215" spans="1:13" ht="69.75" customHeight="1">
      <c r="A215" s="57" t="s">
        <v>329</v>
      </c>
      <c r="B215" s="50" t="s">
        <v>182</v>
      </c>
      <c r="C215" s="58" t="s">
        <v>325</v>
      </c>
      <c r="D215" s="35" t="s">
        <v>178</v>
      </c>
      <c r="E215" s="35" t="s">
        <v>121</v>
      </c>
      <c r="F215" s="50" t="s">
        <v>35</v>
      </c>
      <c r="G215" s="50" t="s">
        <v>283</v>
      </c>
      <c r="H215" s="12">
        <v>1</v>
      </c>
      <c r="I215" s="40">
        <f t="shared" si="12"/>
        <v>0</v>
      </c>
      <c r="J215" s="40">
        <f t="shared" si="13"/>
        <v>0</v>
      </c>
      <c r="K215" s="15">
        <v>0</v>
      </c>
      <c r="L215" s="14">
        <v>0</v>
      </c>
      <c r="M215" s="11"/>
    </row>
    <row r="216" spans="1:13" ht="69.75" customHeight="1">
      <c r="A216" s="57" t="s">
        <v>329</v>
      </c>
      <c r="B216" s="50" t="s">
        <v>182</v>
      </c>
      <c r="C216" s="58" t="s">
        <v>325</v>
      </c>
      <c r="D216" s="35" t="s">
        <v>178</v>
      </c>
      <c r="E216" s="35" t="s">
        <v>121</v>
      </c>
      <c r="F216" s="50" t="s">
        <v>35</v>
      </c>
      <c r="G216" s="50" t="s">
        <v>284</v>
      </c>
      <c r="H216" s="12">
        <v>1</v>
      </c>
      <c r="I216" s="40">
        <f t="shared" si="12"/>
        <v>0</v>
      </c>
      <c r="J216" s="40">
        <f t="shared" si="13"/>
        <v>0</v>
      </c>
      <c r="K216" s="15">
        <v>0</v>
      </c>
      <c r="L216" s="14">
        <v>0</v>
      </c>
      <c r="M216" s="11"/>
    </row>
    <row r="217" spans="1:13" ht="69.75" customHeight="1">
      <c r="A217" s="57" t="s">
        <v>329</v>
      </c>
      <c r="B217" s="50" t="s">
        <v>182</v>
      </c>
      <c r="C217" s="58" t="s">
        <v>325</v>
      </c>
      <c r="D217" s="35" t="s">
        <v>178</v>
      </c>
      <c r="E217" s="50" t="s">
        <v>23</v>
      </c>
      <c r="F217" s="50" t="s">
        <v>35</v>
      </c>
      <c r="G217" s="50" t="s">
        <v>285</v>
      </c>
      <c r="H217" s="12">
        <v>1</v>
      </c>
      <c r="I217" s="40">
        <f t="shared" si="12"/>
        <v>0</v>
      </c>
      <c r="J217" s="40">
        <f t="shared" si="13"/>
        <v>0</v>
      </c>
      <c r="K217" s="15">
        <v>0</v>
      </c>
      <c r="L217" s="14">
        <v>0</v>
      </c>
      <c r="M217" s="11"/>
    </row>
    <row r="218" spans="1:13" ht="69.75" customHeight="1">
      <c r="A218" s="57" t="s">
        <v>329</v>
      </c>
      <c r="B218" s="50" t="s">
        <v>182</v>
      </c>
      <c r="C218" s="58" t="s">
        <v>325</v>
      </c>
      <c r="D218" s="35" t="s">
        <v>178</v>
      </c>
      <c r="E218" s="35" t="s">
        <v>121</v>
      </c>
      <c r="F218" s="50" t="s">
        <v>35</v>
      </c>
      <c r="G218" s="50" t="s">
        <v>286</v>
      </c>
      <c r="H218" s="12">
        <v>2</v>
      </c>
      <c r="I218" s="40">
        <f t="shared" si="12"/>
        <v>0</v>
      </c>
      <c r="J218" s="40">
        <f t="shared" si="13"/>
        <v>0</v>
      </c>
      <c r="K218" s="15">
        <v>0</v>
      </c>
      <c r="L218" s="14">
        <v>0</v>
      </c>
      <c r="M218" s="11"/>
    </row>
    <row r="219" spans="1:13" ht="69.75" customHeight="1">
      <c r="A219" s="57" t="s">
        <v>329</v>
      </c>
      <c r="B219" s="50" t="s">
        <v>182</v>
      </c>
      <c r="C219" s="58" t="s">
        <v>325</v>
      </c>
      <c r="D219" s="35" t="s">
        <v>178</v>
      </c>
      <c r="E219" s="35" t="s">
        <v>16</v>
      </c>
      <c r="F219" s="50" t="s">
        <v>35</v>
      </c>
      <c r="G219" s="50" t="s">
        <v>287</v>
      </c>
      <c r="H219" s="12">
        <v>1</v>
      </c>
      <c r="I219" s="40">
        <f t="shared" si="12"/>
        <v>0</v>
      </c>
      <c r="J219" s="40">
        <f t="shared" si="13"/>
        <v>0</v>
      </c>
      <c r="K219" s="15">
        <v>0</v>
      </c>
      <c r="L219" s="14">
        <v>0</v>
      </c>
      <c r="M219" s="11"/>
    </row>
    <row r="220" spans="1:13" ht="69.75" customHeight="1">
      <c r="A220" s="57" t="s">
        <v>329</v>
      </c>
      <c r="B220" s="50" t="s">
        <v>274</v>
      </c>
      <c r="C220" s="58" t="s">
        <v>325</v>
      </c>
      <c r="D220" s="35" t="s">
        <v>178</v>
      </c>
      <c r="E220" s="50" t="s">
        <v>23</v>
      </c>
      <c r="F220" s="50" t="s">
        <v>35</v>
      </c>
      <c r="G220" s="50" t="s">
        <v>288</v>
      </c>
      <c r="H220" s="12">
        <v>1</v>
      </c>
      <c r="I220" s="40">
        <f t="shared" si="12"/>
        <v>0</v>
      </c>
      <c r="J220" s="40">
        <f t="shared" si="13"/>
        <v>0</v>
      </c>
      <c r="K220" s="15">
        <v>0</v>
      </c>
      <c r="L220" s="14">
        <v>0</v>
      </c>
      <c r="M220" s="11"/>
    </row>
    <row r="221" spans="1:13" ht="69.75" customHeight="1">
      <c r="A221" s="57" t="s">
        <v>329</v>
      </c>
      <c r="B221" s="50" t="s">
        <v>274</v>
      </c>
      <c r="C221" s="58" t="s">
        <v>325</v>
      </c>
      <c r="D221" s="35" t="s">
        <v>178</v>
      </c>
      <c r="E221" s="35" t="s">
        <v>121</v>
      </c>
      <c r="F221" s="50" t="s">
        <v>35</v>
      </c>
      <c r="G221" s="50" t="s">
        <v>289</v>
      </c>
      <c r="H221" s="12">
        <v>1</v>
      </c>
      <c r="I221" s="40">
        <f t="shared" si="12"/>
        <v>0</v>
      </c>
      <c r="J221" s="40">
        <f t="shared" si="13"/>
        <v>0</v>
      </c>
      <c r="K221" s="15">
        <v>0</v>
      </c>
      <c r="L221" s="14">
        <v>0</v>
      </c>
      <c r="M221" s="11"/>
    </row>
    <row r="222" spans="1:13" ht="69.75" customHeight="1">
      <c r="A222" s="57" t="s">
        <v>329</v>
      </c>
      <c r="B222" s="50" t="s">
        <v>274</v>
      </c>
      <c r="C222" s="58" t="s">
        <v>325</v>
      </c>
      <c r="D222" s="35" t="s">
        <v>178</v>
      </c>
      <c r="E222" s="35" t="s">
        <v>121</v>
      </c>
      <c r="F222" s="50" t="s">
        <v>35</v>
      </c>
      <c r="G222" s="50" t="s">
        <v>290</v>
      </c>
      <c r="H222" s="12">
        <v>1</v>
      </c>
      <c r="I222" s="40">
        <f t="shared" si="12"/>
        <v>0</v>
      </c>
      <c r="J222" s="40">
        <f t="shared" si="13"/>
        <v>0</v>
      </c>
      <c r="K222" s="15">
        <v>0</v>
      </c>
      <c r="L222" s="14">
        <v>0</v>
      </c>
      <c r="M222" s="11"/>
    </row>
    <row r="223" spans="1:13" ht="69.75" customHeight="1">
      <c r="A223" s="57" t="s">
        <v>329</v>
      </c>
      <c r="B223" s="50" t="s">
        <v>182</v>
      </c>
      <c r="C223" s="58" t="s">
        <v>325</v>
      </c>
      <c r="D223" s="35" t="s">
        <v>178</v>
      </c>
      <c r="E223" s="35" t="s">
        <v>121</v>
      </c>
      <c r="F223" s="50" t="s">
        <v>35</v>
      </c>
      <c r="G223" s="50" t="s">
        <v>291</v>
      </c>
      <c r="H223" s="12">
        <v>1</v>
      </c>
      <c r="I223" s="40">
        <f t="shared" si="12"/>
        <v>0.2</v>
      </c>
      <c r="J223" s="40">
        <f t="shared" si="13"/>
        <v>0</v>
      </c>
      <c r="K223" s="13">
        <v>0.2</v>
      </c>
      <c r="L223" s="14">
        <v>0</v>
      </c>
      <c r="M223" s="11"/>
    </row>
    <row r="224" spans="1:13" ht="69.75" customHeight="1">
      <c r="A224" s="57" t="s">
        <v>329</v>
      </c>
      <c r="B224" s="50" t="s">
        <v>182</v>
      </c>
      <c r="C224" s="58" t="s">
        <v>325</v>
      </c>
      <c r="D224" s="35" t="s">
        <v>178</v>
      </c>
      <c r="E224" s="35" t="s">
        <v>121</v>
      </c>
      <c r="F224" s="50" t="s">
        <v>35</v>
      </c>
      <c r="G224" s="50" t="s">
        <v>292</v>
      </c>
      <c r="H224" s="12">
        <v>1</v>
      </c>
      <c r="I224" s="40">
        <f t="shared" si="12"/>
        <v>0.2</v>
      </c>
      <c r="J224" s="40">
        <f t="shared" si="13"/>
        <v>0</v>
      </c>
      <c r="K224" s="13">
        <v>0.2</v>
      </c>
      <c r="L224" s="14">
        <v>0</v>
      </c>
      <c r="M224" s="11"/>
    </row>
    <row r="225" spans="1:13" ht="69.75" customHeight="1">
      <c r="A225" s="57" t="s">
        <v>329</v>
      </c>
      <c r="B225" s="50" t="s">
        <v>182</v>
      </c>
      <c r="C225" s="58" t="s">
        <v>325</v>
      </c>
      <c r="D225" s="35" t="s">
        <v>178</v>
      </c>
      <c r="E225" s="35" t="s">
        <v>121</v>
      </c>
      <c r="F225" s="50" t="s">
        <v>35</v>
      </c>
      <c r="G225" s="50" t="s">
        <v>293</v>
      </c>
      <c r="H225" s="12">
        <v>1</v>
      </c>
      <c r="I225" s="40">
        <f t="shared" si="12"/>
        <v>0.2</v>
      </c>
      <c r="J225" s="40">
        <f t="shared" si="13"/>
        <v>0</v>
      </c>
      <c r="K225" s="13">
        <v>0.2</v>
      </c>
      <c r="L225" s="14">
        <v>0</v>
      </c>
      <c r="M225" s="11"/>
    </row>
    <row r="226" spans="1:13" ht="69.75" customHeight="1">
      <c r="A226" s="57" t="s">
        <v>329</v>
      </c>
      <c r="B226" s="50" t="s">
        <v>182</v>
      </c>
      <c r="C226" s="58" t="s">
        <v>325</v>
      </c>
      <c r="D226" s="35" t="s">
        <v>178</v>
      </c>
      <c r="E226" s="35" t="s">
        <v>121</v>
      </c>
      <c r="F226" s="50" t="s">
        <v>35</v>
      </c>
      <c r="G226" s="50" t="s">
        <v>294</v>
      </c>
      <c r="H226" s="12">
        <v>1</v>
      </c>
      <c r="I226" s="40">
        <f>+H226*K226</f>
        <v>0.2</v>
      </c>
      <c r="J226" s="40">
        <f>+H226*L226</f>
        <v>0</v>
      </c>
      <c r="K226" s="13">
        <v>0.2</v>
      </c>
      <c r="L226" s="14">
        <v>0</v>
      </c>
      <c r="M226" s="11"/>
    </row>
    <row r="227" spans="1:13" ht="69.75" customHeight="1">
      <c r="A227" s="57" t="s">
        <v>329</v>
      </c>
      <c r="B227" s="50" t="s">
        <v>201</v>
      </c>
      <c r="C227" s="58" t="s">
        <v>325</v>
      </c>
      <c r="D227" s="35" t="s">
        <v>178</v>
      </c>
      <c r="E227" s="50" t="s">
        <v>23</v>
      </c>
      <c r="F227" s="50" t="s">
        <v>35</v>
      </c>
      <c r="G227" s="50" t="s">
        <v>295</v>
      </c>
      <c r="H227" s="12">
        <v>1</v>
      </c>
      <c r="I227" s="40">
        <f t="shared" ref="I227" si="14">+H227*K227</f>
        <v>0</v>
      </c>
      <c r="J227" s="40">
        <f t="shared" ref="J227" si="15">+H227*L227</f>
        <v>0</v>
      </c>
      <c r="K227" s="15">
        <v>0</v>
      </c>
      <c r="L227" s="14">
        <v>0</v>
      </c>
      <c r="M227" s="11"/>
    </row>
    <row r="228" spans="1:13" ht="69.75" customHeight="1">
      <c r="A228" s="49" t="s">
        <v>330</v>
      </c>
      <c r="B228" s="59" t="s">
        <v>198</v>
      </c>
      <c r="C228" s="47" t="s">
        <v>327</v>
      </c>
      <c r="D228" s="35" t="s">
        <v>178</v>
      </c>
      <c r="E228" s="59" t="s">
        <v>34</v>
      </c>
      <c r="F228" s="60" t="s">
        <v>35</v>
      </c>
      <c r="G228" s="34" t="s">
        <v>296</v>
      </c>
      <c r="H228" s="12">
        <v>1</v>
      </c>
      <c r="I228" s="38">
        <f>+H228*K228</f>
        <v>0.1</v>
      </c>
      <c r="J228" s="38">
        <f>+H228*L228</f>
        <v>0.1</v>
      </c>
      <c r="K228" s="53">
        <v>0.1</v>
      </c>
      <c r="L228" s="53">
        <v>0.1</v>
      </c>
      <c r="M228" s="11"/>
    </row>
    <row r="229" spans="1:13" ht="69.75" customHeight="1">
      <c r="A229" s="49" t="s">
        <v>330</v>
      </c>
      <c r="B229" s="59" t="s">
        <v>198</v>
      </c>
      <c r="C229" s="47" t="s">
        <v>327</v>
      </c>
      <c r="D229" s="35" t="s">
        <v>178</v>
      </c>
      <c r="E229" s="59" t="s">
        <v>34</v>
      </c>
      <c r="F229" s="60" t="s">
        <v>35</v>
      </c>
      <c r="G229" s="34" t="s">
        <v>297</v>
      </c>
      <c r="H229" s="12">
        <v>8</v>
      </c>
      <c r="I229" s="38">
        <f t="shared" ref="I229:I251" si="16">+H229*K229</f>
        <v>0</v>
      </c>
      <c r="J229" s="38">
        <f t="shared" ref="J229:J251" si="17">+H229*L229</f>
        <v>0.4</v>
      </c>
      <c r="K229" s="53">
        <v>0</v>
      </c>
      <c r="L229" s="53">
        <v>0.05</v>
      </c>
      <c r="M229" s="11"/>
    </row>
    <row r="230" spans="1:13" ht="69.75" customHeight="1">
      <c r="A230" s="49" t="s">
        <v>330</v>
      </c>
      <c r="B230" s="59" t="s">
        <v>298</v>
      </c>
      <c r="C230" s="47" t="s">
        <v>327</v>
      </c>
      <c r="D230" s="35" t="s">
        <v>178</v>
      </c>
      <c r="E230" s="59" t="s">
        <v>142</v>
      </c>
      <c r="F230" s="60" t="s">
        <v>35</v>
      </c>
      <c r="G230" s="34" t="s">
        <v>299</v>
      </c>
      <c r="H230" s="12">
        <v>1</v>
      </c>
      <c r="I230" s="38">
        <f t="shared" si="16"/>
        <v>0</v>
      </c>
      <c r="J230" s="38">
        <f t="shared" si="17"/>
        <v>0</v>
      </c>
      <c r="K230" s="13">
        <v>0</v>
      </c>
      <c r="L230" s="53">
        <v>0</v>
      </c>
      <c r="M230" s="11"/>
    </row>
    <row r="231" spans="1:13" ht="69.75" customHeight="1">
      <c r="A231" s="49" t="s">
        <v>330</v>
      </c>
      <c r="B231" s="59" t="s">
        <v>213</v>
      </c>
      <c r="C231" s="47" t="s">
        <v>327</v>
      </c>
      <c r="D231" s="35" t="s">
        <v>178</v>
      </c>
      <c r="E231" s="35" t="s">
        <v>54</v>
      </c>
      <c r="F231" s="60" t="s">
        <v>35</v>
      </c>
      <c r="G231" s="34" t="s">
        <v>300</v>
      </c>
      <c r="H231" s="12">
        <v>1</v>
      </c>
      <c r="I231" s="38">
        <f t="shared" si="16"/>
        <v>0.33</v>
      </c>
      <c r="J231" s="38">
        <f t="shared" si="17"/>
        <v>0</v>
      </c>
      <c r="K231" s="13">
        <v>0.33</v>
      </c>
      <c r="L231" s="53">
        <v>0</v>
      </c>
      <c r="M231" s="11"/>
    </row>
    <row r="232" spans="1:13" ht="69.75" customHeight="1">
      <c r="A232" s="49" t="s">
        <v>330</v>
      </c>
      <c r="B232" s="61" t="s">
        <v>301</v>
      </c>
      <c r="C232" s="47" t="s">
        <v>327</v>
      </c>
      <c r="D232" s="35" t="s">
        <v>178</v>
      </c>
      <c r="E232" s="61" t="s">
        <v>142</v>
      </c>
      <c r="F232" s="62" t="s">
        <v>179</v>
      </c>
      <c r="G232" s="34" t="s">
        <v>302</v>
      </c>
      <c r="H232" s="38">
        <v>10</v>
      </c>
      <c r="I232" s="38">
        <f t="shared" si="16"/>
        <v>0</v>
      </c>
      <c r="J232" s="38">
        <f t="shared" si="17"/>
        <v>0</v>
      </c>
      <c r="K232" s="14">
        <v>0</v>
      </c>
      <c r="L232" s="53">
        <v>0</v>
      </c>
      <c r="M232" s="11"/>
    </row>
    <row r="233" spans="1:13" ht="69.75" customHeight="1">
      <c r="A233" s="49" t="s">
        <v>330</v>
      </c>
      <c r="B233" s="61" t="s">
        <v>301</v>
      </c>
      <c r="C233" s="47" t="s">
        <v>327</v>
      </c>
      <c r="D233" s="35" t="s">
        <v>178</v>
      </c>
      <c r="E233" s="61" t="s">
        <v>142</v>
      </c>
      <c r="F233" s="62" t="s">
        <v>179</v>
      </c>
      <c r="G233" s="34" t="s">
        <v>303</v>
      </c>
      <c r="H233" s="38">
        <v>40</v>
      </c>
      <c r="I233" s="38">
        <f t="shared" si="16"/>
        <v>0</v>
      </c>
      <c r="J233" s="38">
        <f t="shared" si="17"/>
        <v>0</v>
      </c>
      <c r="K233" s="14">
        <v>0</v>
      </c>
      <c r="L233" s="53">
        <v>0</v>
      </c>
      <c r="M233" s="11"/>
    </row>
    <row r="234" spans="1:13" ht="69.75" customHeight="1">
      <c r="A234" s="49" t="s">
        <v>330</v>
      </c>
      <c r="B234" s="61" t="s">
        <v>301</v>
      </c>
      <c r="C234" s="47" t="s">
        <v>327</v>
      </c>
      <c r="D234" s="35" t="s">
        <v>178</v>
      </c>
      <c r="E234" s="61" t="s">
        <v>142</v>
      </c>
      <c r="F234" s="62" t="s">
        <v>179</v>
      </c>
      <c r="G234" s="34" t="s">
        <v>304</v>
      </c>
      <c r="H234" s="38">
        <v>40</v>
      </c>
      <c r="I234" s="38">
        <f t="shared" si="16"/>
        <v>0</v>
      </c>
      <c r="J234" s="38">
        <f t="shared" si="17"/>
        <v>0</v>
      </c>
      <c r="K234" s="14">
        <v>0</v>
      </c>
      <c r="L234" s="53">
        <v>0</v>
      </c>
      <c r="M234" s="11"/>
    </row>
    <row r="235" spans="1:13" ht="69.75" customHeight="1">
      <c r="A235" s="49" t="s">
        <v>330</v>
      </c>
      <c r="B235" s="61" t="s">
        <v>301</v>
      </c>
      <c r="C235" s="47" t="s">
        <v>327</v>
      </c>
      <c r="D235" s="35" t="s">
        <v>178</v>
      </c>
      <c r="E235" s="61" t="s">
        <v>142</v>
      </c>
      <c r="F235" s="62" t="s">
        <v>35</v>
      </c>
      <c r="G235" s="34" t="s">
        <v>305</v>
      </c>
      <c r="H235" s="38">
        <v>5</v>
      </c>
      <c r="I235" s="38">
        <f t="shared" si="16"/>
        <v>0</v>
      </c>
      <c r="J235" s="38">
        <f t="shared" si="17"/>
        <v>0</v>
      </c>
      <c r="K235" s="14">
        <v>0</v>
      </c>
      <c r="L235" s="53">
        <v>0</v>
      </c>
      <c r="M235" s="11"/>
    </row>
    <row r="236" spans="1:13" ht="69.75" customHeight="1">
      <c r="A236" s="49" t="s">
        <v>330</v>
      </c>
      <c r="B236" s="59" t="s">
        <v>230</v>
      </c>
      <c r="C236" s="47" t="s">
        <v>327</v>
      </c>
      <c r="D236" s="35" t="s">
        <v>178</v>
      </c>
      <c r="E236" s="59" t="s">
        <v>142</v>
      </c>
      <c r="F236" s="60" t="s">
        <v>35</v>
      </c>
      <c r="G236" s="34" t="s">
        <v>306</v>
      </c>
      <c r="H236" s="12">
        <v>1</v>
      </c>
      <c r="I236" s="38">
        <f t="shared" si="16"/>
        <v>0.33</v>
      </c>
      <c r="J236" s="38">
        <f t="shared" si="17"/>
        <v>0</v>
      </c>
      <c r="K236" s="63">
        <v>0.33</v>
      </c>
      <c r="L236" s="53">
        <v>0</v>
      </c>
      <c r="M236" s="11"/>
    </row>
    <row r="237" spans="1:13" ht="69.75" customHeight="1">
      <c r="A237" s="49" t="s">
        <v>330</v>
      </c>
      <c r="B237" s="59" t="s">
        <v>301</v>
      </c>
      <c r="C237" s="47" t="s">
        <v>327</v>
      </c>
      <c r="D237" s="35" t="s">
        <v>178</v>
      </c>
      <c r="E237" s="59" t="s">
        <v>142</v>
      </c>
      <c r="F237" s="60" t="s">
        <v>35</v>
      </c>
      <c r="G237" s="34" t="s">
        <v>307</v>
      </c>
      <c r="H237" s="38">
        <v>1</v>
      </c>
      <c r="I237" s="38">
        <f t="shared" si="16"/>
        <v>0.1</v>
      </c>
      <c r="J237" s="38">
        <f t="shared" si="17"/>
        <v>0.1</v>
      </c>
      <c r="K237" s="14">
        <v>0.1</v>
      </c>
      <c r="L237" s="14">
        <v>0.1</v>
      </c>
      <c r="M237" s="11"/>
    </row>
    <row r="238" spans="1:13" ht="69.75" customHeight="1">
      <c r="A238" s="49" t="s">
        <v>330</v>
      </c>
      <c r="B238" s="59" t="s">
        <v>230</v>
      </c>
      <c r="C238" s="47" t="s">
        <v>327</v>
      </c>
      <c r="D238" s="35" t="s">
        <v>178</v>
      </c>
      <c r="E238" s="59" t="s">
        <v>142</v>
      </c>
      <c r="F238" s="60" t="s">
        <v>179</v>
      </c>
      <c r="G238" s="34" t="s">
        <v>308</v>
      </c>
      <c r="H238" s="38">
        <v>1</v>
      </c>
      <c r="I238" s="38">
        <f t="shared" si="16"/>
        <v>0.05</v>
      </c>
      <c r="J238" s="38">
        <f t="shared" si="17"/>
        <v>0.05</v>
      </c>
      <c r="K238" s="14">
        <v>0.05</v>
      </c>
      <c r="L238" s="53">
        <v>0.05</v>
      </c>
      <c r="M238" s="11"/>
    </row>
    <row r="239" spans="1:13" ht="69.75" customHeight="1">
      <c r="A239" s="49" t="s">
        <v>330</v>
      </c>
      <c r="B239" s="59" t="s">
        <v>230</v>
      </c>
      <c r="C239" s="47" t="s">
        <v>327</v>
      </c>
      <c r="D239" s="35" t="s">
        <v>178</v>
      </c>
      <c r="E239" s="59" t="s">
        <v>142</v>
      </c>
      <c r="F239" s="60" t="s">
        <v>179</v>
      </c>
      <c r="G239" s="34" t="s">
        <v>309</v>
      </c>
      <c r="H239" s="38">
        <v>1</v>
      </c>
      <c r="I239" s="38">
        <f t="shared" si="16"/>
        <v>0.1</v>
      </c>
      <c r="J239" s="38">
        <f t="shared" si="17"/>
        <v>0.1</v>
      </c>
      <c r="K239" s="14">
        <v>0.1</v>
      </c>
      <c r="L239" s="53">
        <v>0.1</v>
      </c>
      <c r="M239" s="11"/>
    </row>
    <row r="240" spans="1:13" ht="69.75" customHeight="1">
      <c r="A240" s="49" t="s">
        <v>330</v>
      </c>
      <c r="B240" s="59" t="s">
        <v>230</v>
      </c>
      <c r="C240" s="47" t="s">
        <v>327</v>
      </c>
      <c r="D240" s="35" t="s">
        <v>178</v>
      </c>
      <c r="E240" s="59" t="s">
        <v>142</v>
      </c>
      <c r="F240" s="60" t="s">
        <v>179</v>
      </c>
      <c r="G240" s="34" t="s">
        <v>310</v>
      </c>
      <c r="H240" s="38">
        <v>5</v>
      </c>
      <c r="I240" s="38">
        <f t="shared" si="16"/>
        <v>0.25</v>
      </c>
      <c r="J240" s="38">
        <f t="shared" si="17"/>
        <v>0.25</v>
      </c>
      <c r="K240" s="14">
        <v>0.05</v>
      </c>
      <c r="L240" s="53">
        <v>0.05</v>
      </c>
      <c r="M240" s="11"/>
    </row>
    <row r="241" spans="1:13" ht="69.75" customHeight="1">
      <c r="A241" s="49" t="s">
        <v>330</v>
      </c>
      <c r="B241" s="59" t="s">
        <v>230</v>
      </c>
      <c r="C241" s="47" t="s">
        <v>327</v>
      </c>
      <c r="D241" s="35" t="s">
        <v>178</v>
      </c>
      <c r="E241" s="59" t="s">
        <v>142</v>
      </c>
      <c r="F241" s="60" t="s">
        <v>179</v>
      </c>
      <c r="G241" s="34" t="s">
        <v>311</v>
      </c>
      <c r="H241" s="12">
        <v>2</v>
      </c>
      <c r="I241" s="38">
        <f t="shared" si="16"/>
        <v>0.1</v>
      </c>
      <c r="J241" s="38">
        <f t="shared" si="17"/>
        <v>0.1</v>
      </c>
      <c r="K241" s="14">
        <v>0.05</v>
      </c>
      <c r="L241" s="53">
        <v>0.05</v>
      </c>
      <c r="M241" s="11"/>
    </row>
    <row r="242" spans="1:13" ht="69.75" customHeight="1">
      <c r="A242" s="49" t="s">
        <v>330</v>
      </c>
      <c r="B242" s="59" t="s">
        <v>230</v>
      </c>
      <c r="C242" s="47" t="s">
        <v>327</v>
      </c>
      <c r="D242" s="35" t="s">
        <v>178</v>
      </c>
      <c r="E242" s="59" t="s">
        <v>142</v>
      </c>
      <c r="F242" s="60" t="s">
        <v>179</v>
      </c>
      <c r="G242" s="34" t="s">
        <v>312</v>
      </c>
      <c r="H242" s="64">
        <v>3</v>
      </c>
      <c r="I242" s="38">
        <f t="shared" si="16"/>
        <v>0</v>
      </c>
      <c r="J242" s="38">
        <f t="shared" si="17"/>
        <v>0</v>
      </c>
      <c r="K242" s="14">
        <v>0</v>
      </c>
      <c r="L242" s="53">
        <v>0</v>
      </c>
      <c r="M242" s="11"/>
    </row>
    <row r="243" spans="1:13" ht="69.75" customHeight="1">
      <c r="A243" s="49" t="s">
        <v>330</v>
      </c>
      <c r="B243" s="34" t="s">
        <v>301</v>
      </c>
      <c r="C243" s="47" t="s">
        <v>327</v>
      </c>
      <c r="D243" s="35" t="s">
        <v>178</v>
      </c>
      <c r="E243" s="34" t="s">
        <v>142</v>
      </c>
      <c r="F243" s="60" t="s">
        <v>179</v>
      </c>
      <c r="G243" s="34" t="s">
        <v>313</v>
      </c>
      <c r="H243" s="38">
        <v>1</v>
      </c>
      <c r="I243" s="38">
        <f t="shared" si="16"/>
        <v>0.05</v>
      </c>
      <c r="J243" s="38">
        <f t="shared" si="17"/>
        <v>0.05</v>
      </c>
      <c r="K243" s="14">
        <v>0.05</v>
      </c>
      <c r="L243" s="53">
        <v>0.05</v>
      </c>
      <c r="M243" s="11"/>
    </row>
    <row r="244" spans="1:13" ht="69.75" customHeight="1">
      <c r="A244" s="49" t="s">
        <v>330</v>
      </c>
      <c r="B244" s="34" t="s">
        <v>301</v>
      </c>
      <c r="C244" s="47" t="s">
        <v>327</v>
      </c>
      <c r="D244" s="35" t="s">
        <v>178</v>
      </c>
      <c r="E244" s="34" t="s">
        <v>142</v>
      </c>
      <c r="F244" s="60" t="s">
        <v>179</v>
      </c>
      <c r="G244" s="34" t="s">
        <v>314</v>
      </c>
      <c r="H244" s="38">
        <v>1</v>
      </c>
      <c r="I244" s="38">
        <f t="shared" si="16"/>
        <v>0.05</v>
      </c>
      <c r="J244" s="38">
        <f t="shared" si="17"/>
        <v>0.1</v>
      </c>
      <c r="K244" s="14">
        <v>0.05</v>
      </c>
      <c r="L244" s="53">
        <v>0.1</v>
      </c>
      <c r="M244" s="11"/>
    </row>
    <row r="245" spans="1:13" ht="69.75" customHeight="1">
      <c r="A245" s="49" t="s">
        <v>330</v>
      </c>
      <c r="B245" s="34" t="s">
        <v>301</v>
      </c>
      <c r="C245" s="47" t="s">
        <v>327</v>
      </c>
      <c r="D245" s="35" t="s">
        <v>178</v>
      </c>
      <c r="E245" s="34" t="s">
        <v>142</v>
      </c>
      <c r="F245" s="60" t="s">
        <v>179</v>
      </c>
      <c r="G245" s="34" t="s">
        <v>315</v>
      </c>
      <c r="H245" s="38">
        <v>5</v>
      </c>
      <c r="I245" s="38">
        <f t="shared" si="16"/>
        <v>0.25</v>
      </c>
      <c r="J245" s="38">
        <f t="shared" si="17"/>
        <v>0.25</v>
      </c>
      <c r="K245" s="14">
        <v>0.05</v>
      </c>
      <c r="L245" s="53">
        <v>0.05</v>
      </c>
      <c r="M245" s="11"/>
    </row>
    <row r="246" spans="1:13" ht="69.75" customHeight="1">
      <c r="A246" s="49" t="s">
        <v>330</v>
      </c>
      <c r="B246" s="34" t="s">
        <v>301</v>
      </c>
      <c r="C246" s="47" t="s">
        <v>327</v>
      </c>
      <c r="D246" s="35" t="s">
        <v>178</v>
      </c>
      <c r="E246" s="34" t="s">
        <v>142</v>
      </c>
      <c r="F246" s="60" t="s">
        <v>179</v>
      </c>
      <c r="G246" s="34" t="s">
        <v>316</v>
      </c>
      <c r="H246" s="12">
        <v>2</v>
      </c>
      <c r="I246" s="38">
        <f t="shared" si="16"/>
        <v>0.1</v>
      </c>
      <c r="J246" s="38">
        <f t="shared" si="17"/>
        <v>0</v>
      </c>
      <c r="K246" s="14">
        <v>0.05</v>
      </c>
      <c r="L246" s="53">
        <v>0</v>
      </c>
      <c r="M246" s="11"/>
    </row>
    <row r="247" spans="1:13" ht="69.75" customHeight="1">
      <c r="A247" s="49" t="s">
        <v>330</v>
      </c>
      <c r="B247" s="34" t="s">
        <v>301</v>
      </c>
      <c r="C247" s="47" t="s">
        <v>327</v>
      </c>
      <c r="D247" s="35" t="s">
        <v>178</v>
      </c>
      <c r="E247" s="34" t="s">
        <v>142</v>
      </c>
      <c r="F247" s="60" t="s">
        <v>179</v>
      </c>
      <c r="G247" s="34" t="s">
        <v>317</v>
      </c>
      <c r="H247" s="64">
        <v>3</v>
      </c>
      <c r="I247" s="38">
        <f t="shared" si="16"/>
        <v>0</v>
      </c>
      <c r="J247" s="38">
        <f t="shared" si="17"/>
        <v>0</v>
      </c>
      <c r="K247" s="14">
        <v>0</v>
      </c>
      <c r="L247" s="53">
        <v>0</v>
      </c>
      <c r="M247" s="11"/>
    </row>
    <row r="248" spans="1:13" ht="69.75" customHeight="1">
      <c r="A248" s="49" t="s">
        <v>330</v>
      </c>
      <c r="B248" s="59" t="s">
        <v>301</v>
      </c>
      <c r="C248" s="47" t="s">
        <v>327</v>
      </c>
      <c r="D248" s="35" t="s">
        <v>178</v>
      </c>
      <c r="E248" s="59" t="s">
        <v>142</v>
      </c>
      <c r="F248" s="60" t="s">
        <v>35</v>
      </c>
      <c r="G248" s="34" t="s">
        <v>318</v>
      </c>
      <c r="H248" s="38">
        <v>1</v>
      </c>
      <c r="I248" s="38">
        <f t="shared" si="16"/>
        <v>0.33</v>
      </c>
      <c r="J248" s="38">
        <f t="shared" si="17"/>
        <v>0.33</v>
      </c>
      <c r="K248" s="53">
        <v>0.33</v>
      </c>
      <c r="L248" s="53">
        <v>0.33</v>
      </c>
      <c r="M248" s="11"/>
    </row>
    <row r="249" spans="1:13" ht="69.75" customHeight="1">
      <c r="A249" s="49" t="s">
        <v>330</v>
      </c>
      <c r="B249" s="59" t="s">
        <v>319</v>
      </c>
      <c r="C249" s="47" t="s">
        <v>327</v>
      </c>
      <c r="D249" s="35" t="s">
        <v>178</v>
      </c>
      <c r="E249" s="59" t="s">
        <v>34</v>
      </c>
      <c r="F249" s="60" t="s">
        <v>35</v>
      </c>
      <c r="G249" s="34" t="s">
        <v>320</v>
      </c>
      <c r="H249" s="38">
        <v>1</v>
      </c>
      <c r="I249" s="38">
        <f t="shared" si="16"/>
        <v>0.1</v>
      </c>
      <c r="J249" s="38">
        <f t="shared" si="17"/>
        <v>0.1</v>
      </c>
      <c r="K249" s="53">
        <v>0.1</v>
      </c>
      <c r="L249" s="53">
        <v>0.1</v>
      </c>
      <c r="M249" s="11"/>
    </row>
    <row r="250" spans="1:13" ht="69.75" customHeight="1">
      <c r="A250" s="49" t="s">
        <v>330</v>
      </c>
      <c r="B250" s="59" t="s">
        <v>319</v>
      </c>
      <c r="C250" s="47" t="s">
        <v>327</v>
      </c>
      <c r="D250" s="35" t="s">
        <v>178</v>
      </c>
      <c r="E250" s="59" t="s">
        <v>34</v>
      </c>
      <c r="F250" s="60" t="s">
        <v>35</v>
      </c>
      <c r="G250" s="34" t="s">
        <v>321</v>
      </c>
      <c r="H250" s="38">
        <v>1</v>
      </c>
      <c r="I250" s="38">
        <f t="shared" si="16"/>
        <v>0.1</v>
      </c>
      <c r="J250" s="38">
        <f t="shared" si="17"/>
        <v>0.1</v>
      </c>
      <c r="K250" s="53">
        <v>0.1</v>
      </c>
      <c r="L250" s="53">
        <v>0.1</v>
      </c>
      <c r="M250" s="11"/>
    </row>
    <row r="251" spans="1:13" ht="69.75" customHeight="1">
      <c r="A251" s="49" t="s">
        <v>330</v>
      </c>
      <c r="B251" s="59" t="s">
        <v>230</v>
      </c>
      <c r="C251" s="47" t="s">
        <v>327</v>
      </c>
      <c r="D251" s="35" t="s">
        <v>178</v>
      </c>
      <c r="E251" s="59" t="s">
        <v>34</v>
      </c>
      <c r="F251" s="60" t="s">
        <v>35</v>
      </c>
      <c r="G251" s="34" t="s">
        <v>322</v>
      </c>
      <c r="H251" s="12">
        <v>10</v>
      </c>
      <c r="I251" s="38">
        <f t="shared" si="16"/>
        <v>0</v>
      </c>
      <c r="J251" s="38">
        <f t="shared" si="17"/>
        <v>0</v>
      </c>
      <c r="K251" s="63">
        <v>0</v>
      </c>
      <c r="L251" s="53">
        <v>0</v>
      </c>
      <c r="M251" s="11"/>
    </row>
  </sheetData>
  <mergeCells count="2">
    <mergeCell ref="A2:B2"/>
    <mergeCell ref="C2:L2"/>
  </mergeCells>
  <conditionalFormatting sqref="M122:M251">
    <cfRule type="cellIs" dxfId="0" priority="1" operator="lessThan">
      <formula>0</formula>
    </cfRule>
  </conditionalFormatting>
  <pageMargins left="0.7" right="0.7" top="0.75" bottom="0.75" header="0.3" footer="0.3"/>
  <pageSetup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CC30A-9A7B-4BCE-A576-682F773420B0}">
  <dimension ref="A1:G29"/>
  <sheetViews>
    <sheetView workbookViewId="0">
      <selection activeCell="A44" sqref="A44"/>
    </sheetView>
  </sheetViews>
  <sheetFormatPr baseColWidth="10" defaultRowHeight="15"/>
  <cols>
    <col min="1" max="1" width="74.85546875" bestFit="1" customWidth="1"/>
    <col min="2" max="2" width="36.7109375" bestFit="1" customWidth="1"/>
    <col min="3" max="3" width="28.5703125" bestFit="1" customWidth="1"/>
    <col min="4" max="4" width="11.42578125" customWidth="1"/>
    <col min="5" max="7" width="11.42578125" hidden="1" customWidth="1"/>
    <col min="8" max="8" width="0" hidden="1" customWidth="1"/>
  </cols>
  <sheetData>
    <row r="1" spans="1:7">
      <c r="A1" s="19" t="s">
        <v>334</v>
      </c>
      <c r="B1" t="s">
        <v>336</v>
      </c>
      <c r="C1" t="s">
        <v>337</v>
      </c>
      <c r="E1" s="26" t="s">
        <v>341</v>
      </c>
      <c r="F1" s="26" t="s">
        <v>342</v>
      </c>
      <c r="G1" s="26" t="s">
        <v>343</v>
      </c>
    </row>
    <row r="2" spans="1:7">
      <c r="A2" s="20" t="s">
        <v>176</v>
      </c>
      <c r="B2" s="22">
        <v>0.27166666666666672</v>
      </c>
      <c r="C2" s="22">
        <v>0.4917696201635457</v>
      </c>
      <c r="E2" s="22">
        <v>0.27166666666666672</v>
      </c>
      <c r="F2" s="22">
        <v>0.4917696201635457</v>
      </c>
      <c r="G2" s="27" t="str">
        <f>+IF(F2=E2,"Igual",IF(F2&gt;E2,"Mayor","Menor"))</f>
        <v>Mayor</v>
      </c>
    </row>
    <row r="3" spans="1:7">
      <c r="A3" s="20" t="s">
        <v>328</v>
      </c>
      <c r="B3" s="22">
        <v>0.23325000000000001</v>
      </c>
      <c r="C3" s="22">
        <v>0.21551875000000001</v>
      </c>
      <c r="E3" s="22">
        <v>0.23325000000000001</v>
      </c>
      <c r="F3" s="22">
        <v>0.21551875000000001</v>
      </c>
      <c r="G3" s="27" t="str">
        <f t="shared" ref="G3:G23" si="0">+IF(F3=E3,"Igual",IF(F3&gt;E3,"Mayor","Menor"))</f>
        <v>Menor</v>
      </c>
    </row>
    <row r="4" spans="1:7">
      <c r="A4" s="20" t="s">
        <v>329</v>
      </c>
      <c r="B4" s="22">
        <v>0.15939393939393942</v>
      </c>
      <c r="C4" s="22">
        <v>0.1424242424242424</v>
      </c>
      <c r="E4" s="22">
        <v>0.15939393939393942</v>
      </c>
      <c r="F4" s="22">
        <v>0.1424242424242424</v>
      </c>
      <c r="G4" s="27" t="str">
        <f t="shared" si="0"/>
        <v>Menor</v>
      </c>
    </row>
    <row r="5" spans="1:7">
      <c r="A5" s="20" t="s">
        <v>330</v>
      </c>
      <c r="B5" s="22">
        <v>7.6666666666666689E-2</v>
      </c>
      <c r="C5" s="22">
        <v>5.1250000000000011E-2</v>
      </c>
      <c r="E5" s="22">
        <v>7.6666666666666689E-2</v>
      </c>
      <c r="F5" s="22">
        <v>5.1250000000000011E-2</v>
      </c>
      <c r="G5" s="27" t="str">
        <f t="shared" si="0"/>
        <v>Menor</v>
      </c>
    </row>
    <row r="6" spans="1:7">
      <c r="A6" s="20" t="s">
        <v>12</v>
      </c>
      <c r="B6" s="22">
        <v>0.5</v>
      </c>
      <c r="C6" s="22">
        <v>0.5</v>
      </c>
      <c r="E6" s="22">
        <v>0.5</v>
      </c>
      <c r="F6" s="22">
        <v>0.5</v>
      </c>
      <c r="G6" s="27" t="str">
        <f t="shared" si="0"/>
        <v>Igual</v>
      </c>
    </row>
    <row r="7" spans="1:7">
      <c r="A7" s="20" t="s">
        <v>21</v>
      </c>
      <c r="B7" s="22">
        <v>0.5</v>
      </c>
      <c r="C7" s="22">
        <v>0.57642372194264069</v>
      </c>
      <c r="E7" s="22">
        <v>0.5</v>
      </c>
      <c r="F7" s="22">
        <v>0.57642372194264069</v>
      </c>
      <c r="G7" s="27" t="str">
        <f t="shared" si="0"/>
        <v>Mayor</v>
      </c>
    </row>
    <row r="8" spans="1:7">
      <c r="A8" s="20" t="s">
        <v>37</v>
      </c>
      <c r="B8" s="22">
        <v>0</v>
      </c>
      <c r="C8" s="22">
        <v>0.8</v>
      </c>
      <c r="E8" s="22">
        <v>0</v>
      </c>
      <c r="F8" s="22">
        <v>0.8</v>
      </c>
      <c r="G8" s="27" t="str">
        <f t="shared" si="0"/>
        <v>Mayor</v>
      </c>
    </row>
    <row r="9" spans="1:7">
      <c r="A9" s="20" t="s">
        <v>45</v>
      </c>
      <c r="B9" s="22">
        <v>0.66666666666666663</v>
      </c>
      <c r="C9" s="22">
        <v>0.66666666666666663</v>
      </c>
      <c r="E9" s="22">
        <v>0.66666666666666663</v>
      </c>
      <c r="F9" s="22">
        <v>0.66666666666666663</v>
      </c>
      <c r="G9" s="27" t="str">
        <f t="shared" si="0"/>
        <v>Igual</v>
      </c>
    </row>
    <row r="10" spans="1:7">
      <c r="A10" s="20" t="s">
        <v>53</v>
      </c>
      <c r="B10" s="22">
        <v>0.5</v>
      </c>
      <c r="C10" s="22">
        <v>0.5</v>
      </c>
      <c r="E10" s="22">
        <v>0.5</v>
      </c>
      <c r="F10" s="22">
        <v>0.5</v>
      </c>
      <c r="G10" s="27" t="str">
        <f t="shared" si="0"/>
        <v>Igual</v>
      </c>
    </row>
    <row r="11" spans="1:7">
      <c r="A11" s="20" t="s">
        <v>60</v>
      </c>
      <c r="B11" s="22">
        <v>0.46666666666666667</v>
      </c>
      <c r="C11" s="22">
        <v>0.66666666666666663</v>
      </c>
      <c r="E11" s="22">
        <v>0.46666666666666667</v>
      </c>
      <c r="F11" s="22">
        <v>0.66666666666666663</v>
      </c>
      <c r="G11" s="27" t="str">
        <f t="shared" si="0"/>
        <v>Mayor</v>
      </c>
    </row>
    <row r="12" spans="1:7">
      <c r="A12" s="20" t="s">
        <v>331</v>
      </c>
      <c r="B12" s="22">
        <v>0.30249999999999999</v>
      </c>
      <c r="C12" s="22">
        <v>0.27</v>
      </c>
      <c r="E12" s="22">
        <v>0.30249999999999999</v>
      </c>
      <c r="F12" s="22">
        <v>0.27</v>
      </c>
      <c r="G12" s="27" t="str">
        <f t="shared" si="0"/>
        <v>Menor</v>
      </c>
    </row>
    <row r="13" spans="1:7">
      <c r="A13" s="20" t="s">
        <v>64</v>
      </c>
      <c r="B13" s="22">
        <v>0.18153409090909089</v>
      </c>
      <c r="C13" s="22">
        <v>0.32551136363636363</v>
      </c>
      <c r="E13" s="22">
        <v>0.18153409090909089</v>
      </c>
      <c r="F13" s="22">
        <v>0.32551136363636363</v>
      </c>
      <c r="G13" s="27" t="str">
        <f t="shared" si="0"/>
        <v>Mayor</v>
      </c>
    </row>
    <row r="14" spans="1:7">
      <c r="A14" s="20" t="s">
        <v>82</v>
      </c>
      <c r="B14" s="22">
        <v>0.66666666666666663</v>
      </c>
      <c r="C14" s="22">
        <v>0.77777777777777779</v>
      </c>
      <c r="E14" s="22">
        <v>0.66666666666666663</v>
      </c>
      <c r="F14" s="22">
        <v>0.77777777777777779</v>
      </c>
      <c r="G14" s="27" t="str">
        <f t="shared" si="0"/>
        <v>Mayor</v>
      </c>
    </row>
    <row r="15" spans="1:7">
      <c r="A15" s="20" t="s">
        <v>94</v>
      </c>
      <c r="B15" s="22">
        <v>0.47857142857142859</v>
      </c>
      <c r="C15" s="22">
        <v>0.68571428571428572</v>
      </c>
      <c r="E15" s="22">
        <v>0.47857142857142859</v>
      </c>
      <c r="F15" s="22">
        <v>0.68571428571428572</v>
      </c>
      <c r="G15" s="27" t="str">
        <f t="shared" si="0"/>
        <v>Mayor</v>
      </c>
    </row>
    <row r="16" spans="1:7">
      <c r="A16" s="20" t="s">
        <v>104</v>
      </c>
      <c r="B16" s="22">
        <v>0.3</v>
      </c>
      <c r="C16" s="22">
        <v>0.3</v>
      </c>
      <c r="E16" s="22">
        <v>0.3</v>
      </c>
      <c r="F16" s="22">
        <v>0.3</v>
      </c>
      <c r="G16" s="27" t="str">
        <f t="shared" si="0"/>
        <v>Igual</v>
      </c>
    </row>
    <row r="17" spans="1:7">
      <c r="A17" s="20" t="s">
        <v>106</v>
      </c>
      <c r="B17" s="22">
        <v>0.31818181818181818</v>
      </c>
      <c r="C17" s="22">
        <v>0.3856598043062201</v>
      </c>
      <c r="E17" s="22">
        <v>0.31818181818181818</v>
      </c>
      <c r="F17" s="22">
        <v>0.3856598043062201</v>
      </c>
      <c r="G17" s="27" t="str">
        <f t="shared" si="0"/>
        <v>Mayor</v>
      </c>
    </row>
    <row r="18" spans="1:7">
      <c r="A18" s="20" t="s">
        <v>332</v>
      </c>
      <c r="B18" s="22">
        <v>0.22999999999999995</v>
      </c>
      <c r="C18" s="22">
        <v>0.35076923076923072</v>
      </c>
      <c r="E18" s="22">
        <v>0.22999999999999995</v>
      </c>
      <c r="F18" s="22">
        <v>0.35076923076923072</v>
      </c>
      <c r="G18" s="27" t="str">
        <f t="shared" si="0"/>
        <v>Mayor</v>
      </c>
    </row>
    <row r="19" spans="1:7">
      <c r="A19" s="20" t="s">
        <v>333</v>
      </c>
      <c r="B19" s="22">
        <v>0.35714285714285715</v>
      </c>
      <c r="C19" s="22">
        <v>0.435</v>
      </c>
      <c r="E19" s="22">
        <v>0.35714285714285715</v>
      </c>
      <c r="F19" s="22">
        <v>0.435</v>
      </c>
      <c r="G19" s="27" t="str">
        <f t="shared" si="0"/>
        <v>Mayor</v>
      </c>
    </row>
    <row r="20" spans="1:7">
      <c r="A20" s="20" t="s">
        <v>118</v>
      </c>
      <c r="B20" s="22">
        <v>0.45113636363636361</v>
      </c>
      <c r="C20" s="22">
        <v>0.57613636363636367</v>
      </c>
      <c r="E20" s="22">
        <v>0.45113636363636361</v>
      </c>
      <c r="F20" s="22">
        <v>0.57613636363636367</v>
      </c>
      <c r="G20" s="27" t="str">
        <f t="shared" si="0"/>
        <v>Mayor</v>
      </c>
    </row>
    <row r="21" spans="1:7">
      <c r="A21" s="20" t="s">
        <v>126</v>
      </c>
      <c r="B21" s="22">
        <v>0.39192546583850929</v>
      </c>
      <c r="C21" s="22">
        <v>0.42049689440993782</v>
      </c>
      <c r="E21" s="22">
        <v>0.39192546583850929</v>
      </c>
      <c r="F21" s="22">
        <v>0.42049689440993782</v>
      </c>
      <c r="G21" s="27" t="str">
        <f t="shared" si="0"/>
        <v>Mayor</v>
      </c>
    </row>
    <row r="22" spans="1:7">
      <c r="A22" s="20" t="s">
        <v>136</v>
      </c>
      <c r="B22" s="22">
        <v>0.44430555555555556</v>
      </c>
      <c r="C22" s="22">
        <v>0.52440277777777777</v>
      </c>
      <c r="E22" s="22">
        <v>0.44430555555555556</v>
      </c>
      <c r="F22" s="22">
        <v>0.52440277777777777</v>
      </c>
      <c r="G22" s="27" t="str">
        <f t="shared" si="0"/>
        <v>Mayor</v>
      </c>
    </row>
    <row r="23" spans="1:7">
      <c r="A23" s="20" t="s">
        <v>167</v>
      </c>
      <c r="B23" s="22">
        <v>0.52380952380952395</v>
      </c>
      <c r="C23" s="22">
        <v>0.52380952380952395</v>
      </c>
      <c r="E23" s="22">
        <v>0.52380952380952395</v>
      </c>
      <c r="F23" s="22">
        <v>0.52380952380952395</v>
      </c>
      <c r="G23" s="27" t="str">
        <f t="shared" si="0"/>
        <v>Igual</v>
      </c>
    </row>
    <row r="24" spans="1:7">
      <c r="A24" s="20" t="s">
        <v>335</v>
      </c>
      <c r="B24" s="22">
        <v>0.30541660932507575</v>
      </c>
      <c r="C24" s="22">
        <v>0.37419953436453257</v>
      </c>
    </row>
    <row r="25" spans="1:7">
      <c r="B25" s="22">
        <f>+AVERAGE(B2:B23)</f>
        <v>0.36454928983510998</v>
      </c>
      <c r="C25" s="21">
        <f>+AVERAGE(C2:C23)</f>
        <v>0.46299989498642019</v>
      </c>
    </row>
    <row r="27" spans="1:7">
      <c r="B27" s="24" t="s">
        <v>339</v>
      </c>
      <c r="C27" s="25">
        <f>+B25</f>
        <v>0.36454928983510998</v>
      </c>
    </row>
    <row r="28" spans="1:7">
      <c r="B28" s="24" t="s">
        <v>340</v>
      </c>
      <c r="C28" s="25">
        <f>+C25-B25</f>
        <v>9.8450605151310211E-2</v>
      </c>
    </row>
    <row r="29" spans="1:7">
      <c r="B29" s="24" t="s">
        <v>338</v>
      </c>
      <c r="C29" s="25">
        <f>1-C28-C27</f>
        <v>0.53700010501357975</v>
      </c>
    </row>
  </sheetData>
  <autoFilter ref="E1:G23" xr:uid="{CF6CC30A-9A7B-4BCE-A576-682F773420B0}"/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7DCBA-D350-4961-8494-99E2DEC5336D}">
  <dimension ref="A1:B11"/>
  <sheetViews>
    <sheetView topLeftCell="D1" workbookViewId="0">
      <selection activeCell="P7" sqref="P7"/>
    </sheetView>
  </sheetViews>
  <sheetFormatPr baseColWidth="10" defaultRowHeight="15"/>
  <cols>
    <col min="1" max="1" width="111.5703125" customWidth="1"/>
    <col min="2" max="2" width="28.5703125" bestFit="1" customWidth="1"/>
  </cols>
  <sheetData>
    <row r="1" spans="1:2">
      <c r="A1" s="19" t="s">
        <v>334</v>
      </c>
      <c r="B1" t="s">
        <v>337</v>
      </c>
    </row>
    <row r="2" spans="1:2" ht="30">
      <c r="A2" s="23" t="s">
        <v>96</v>
      </c>
      <c r="B2" s="22">
        <v>0.68571428571428572</v>
      </c>
    </row>
    <row r="3" spans="1:2">
      <c r="A3" s="23" t="s">
        <v>139</v>
      </c>
      <c r="B3" s="22">
        <v>0.50545454545454538</v>
      </c>
    </row>
    <row r="4" spans="1:2" ht="30">
      <c r="A4" s="23" t="s">
        <v>34</v>
      </c>
      <c r="B4" s="22">
        <v>0.48597941176470594</v>
      </c>
    </row>
    <row r="5" spans="1:2" ht="30">
      <c r="A5" s="23" t="s">
        <v>23</v>
      </c>
      <c r="B5" s="22">
        <v>0.4650845171489052</v>
      </c>
    </row>
    <row r="6" spans="1:2" ht="30">
      <c r="A6" s="23" t="s">
        <v>128</v>
      </c>
      <c r="B6" s="22">
        <v>0.41607378129117262</v>
      </c>
    </row>
    <row r="7" spans="1:2" ht="30">
      <c r="A7" s="23" t="s">
        <v>54</v>
      </c>
      <c r="B7" s="22">
        <v>0.40565476190476185</v>
      </c>
    </row>
    <row r="8" spans="1:2">
      <c r="A8" s="23" t="s">
        <v>16</v>
      </c>
      <c r="B8" s="22">
        <v>0.35934493881377161</v>
      </c>
    </row>
    <row r="9" spans="1:2" ht="30">
      <c r="A9" s="23" t="s">
        <v>121</v>
      </c>
      <c r="B9" s="22">
        <v>0.22484848484848483</v>
      </c>
    </row>
    <row r="10" spans="1:2" ht="30">
      <c r="A10" s="23" t="s">
        <v>142</v>
      </c>
      <c r="B10" s="22">
        <v>0.11161904761904763</v>
      </c>
    </row>
    <row r="11" spans="1:2">
      <c r="A11" s="20" t="s">
        <v>335</v>
      </c>
      <c r="B11" s="21">
        <v>0.37419953436453252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D364B-2422-412B-A811-09307F46FB6C}">
  <dimension ref="A1:C20"/>
  <sheetViews>
    <sheetView topLeftCell="A4" workbookViewId="0">
      <selection activeCell="C13" sqref="C13:C19"/>
    </sheetView>
  </sheetViews>
  <sheetFormatPr baseColWidth="10" defaultRowHeight="15"/>
  <cols>
    <col min="1" max="1" width="17.85546875" bestFit="1" customWidth="1"/>
    <col min="2" max="2" width="26.42578125" bestFit="1" customWidth="1"/>
    <col min="3" max="3" width="11.42578125" customWidth="1"/>
  </cols>
  <sheetData>
    <row r="1" spans="1:3">
      <c r="A1" s="19" t="s">
        <v>334</v>
      </c>
      <c r="B1" t="s">
        <v>337</v>
      </c>
    </row>
    <row r="2" spans="1:3">
      <c r="A2" s="20" t="s">
        <v>30</v>
      </c>
      <c r="B2" s="22">
        <v>0.43484848484848482</v>
      </c>
    </row>
    <row r="3" spans="1:3">
      <c r="A3" s="20" t="s">
        <v>89</v>
      </c>
      <c r="B3" s="22">
        <v>0.75</v>
      </c>
    </row>
    <row r="4" spans="1:3">
      <c r="A4" s="20" t="s">
        <v>55</v>
      </c>
      <c r="B4" s="22">
        <v>0.45513377926421406</v>
      </c>
    </row>
    <row r="5" spans="1:3">
      <c r="A5" s="20" t="s">
        <v>179</v>
      </c>
      <c r="B5" s="22">
        <v>0.23045454545454536</v>
      </c>
    </row>
    <row r="6" spans="1:3">
      <c r="A6" s="20" t="s">
        <v>39</v>
      </c>
      <c r="B6" s="22">
        <v>0.8</v>
      </c>
    </row>
    <row r="7" spans="1:3">
      <c r="A7" s="20" t="s">
        <v>35</v>
      </c>
      <c r="B7" s="22">
        <v>0.27108900634249478</v>
      </c>
    </row>
    <row r="8" spans="1:3">
      <c r="A8" s="20" t="s">
        <v>17</v>
      </c>
      <c r="B8" s="22">
        <v>0.55601343886970278</v>
      </c>
    </row>
    <row r="9" spans="1:3">
      <c r="A9" s="20" t="s">
        <v>335</v>
      </c>
      <c r="B9" s="22">
        <v>0.37419953436453268</v>
      </c>
    </row>
    <row r="10" spans="1:3">
      <c r="B10" s="21">
        <f>+AVERAGE(B2:B8)</f>
        <v>0.49964846496849169</v>
      </c>
    </row>
    <row r="12" spans="1:3">
      <c r="A12" s="19" t="s">
        <v>334</v>
      </c>
      <c r="B12" t="s">
        <v>344</v>
      </c>
    </row>
    <row r="13" spans="1:3">
      <c r="A13" s="20" t="s">
        <v>35</v>
      </c>
      <c r="B13" s="28">
        <v>129</v>
      </c>
      <c r="C13" s="29">
        <f>+GETPIVOTDATA("AVANCE % JUNIO",$A$12,"TIPO DE INDICADOR","Producto")/GETPIVOTDATA("AVANCE % JUNIO",$A$12)</f>
        <v>0.52226720647773284</v>
      </c>
    </row>
    <row r="14" spans="1:3">
      <c r="A14" s="20" t="s">
        <v>17</v>
      </c>
      <c r="B14" s="28">
        <v>58</v>
      </c>
      <c r="C14" s="29">
        <f>+GETPIVOTDATA("AVANCE % JUNIO",$A$12,"TIPO DE INDICADOR","Resultado")/GETPIVOTDATA("AVANCE % JUNIO",$A$12)</f>
        <v>0.23481781376518218</v>
      </c>
    </row>
    <row r="15" spans="1:3">
      <c r="A15" s="20" t="s">
        <v>55</v>
      </c>
      <c r="B15" s="28">
        <v>26</v>
      </c>
      <c r="C15" s="29">
        <f>+GETPIVOTDATA("AVANCE % JUNIO",$A$12,"TIPO DE INDICADOR","Eficacia")/GETPIVOTDATA("AVANCE % JUNIO",$A$12)</f>
        <v>0.10526315789473684</v>
      </c>
    </row>
    <row r="16" spans="1:3">
      <c r="A16" s="20" t="s">
        <v>179</v>
      </c>
      <c r="B16" s="28">
        <v>22</v>
      </c>
      <c r="C16" s="29">
        <f>+GETPIVOTDATA("AVANCE % JUNIO",$A$12,"TIPO DE INDICADOR","Gestión")/GETPIVOTDATA("AVANCE % JUNIO",$A$12)</f>
        <v>8.9068825910931168E-2</v>
      </c>
    </row>
    <row r="17" spans="1:3">
      <c r="A17" s="20" t="s">
        <v>39</v>
      </c>
      <c r="B17" s="28">
        <v>5</v>
      </c>
      <c r="C17" s="29">
        <f>+GETPIVOTDATA("AVANCE % JUNIO",$A$12,"TIPO DE INDICADOR","Proceso")/GETPIVOTDATA("AVANCE % JUNIO",$A$12)</f>
        <v>2.0242914979757085E-2</v>
      </c>
    </row>
    <row r="18" spans="1:3">
      <c r="A18" s="20" t="s">
        <v>89</v>
      </c>
      <c r="B18" s="28">
        <v>4</v>
      </c>
      <c r="C18" s="29">
        <f>+GETPIVOTDATA("AVANCE % JUNIO",$A$12,"TIPO DE INDICADOR","Efectividad")/GETPIVOTDATA("AVANCE % JUNIO",$A$12)</f>
        <v>1.6194331983805668E-2</v>
      </c>
    </row>
    <row r="19" spans="1:3">
      <c r="A19" s="20" t="s">
        <v>30</v>
      </c>
      <c r="B19" s="28">
        <v>3</v>
      </c>
      <c r="C19" s="29">
        <f>+GETPIVOTDATA("AVANCE % JUNIO",$A$12,"TIPO DE INDICADOR","Calidad")/GETPIVOTDATA("AVANCE % JUNIO",$A$12)</f>
        <v>1.2145748987854251E-2</v>
      </c>
    </row>
    <row r="20" spans="1:3">
      <c r="A20" s="20" t="s">
        <v>335</v>
      </c>
      <c r="B20" s="28">
        <v>247</v>
      </c>
    </row>
  </sheetData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B672-3756-4567-9A58-E2733445B968}">
  <dimension ref="A1:C22"/>
  <sheetViews>
    <sheetView workbookViewId="0">
      <selection activeCell="A16" sqref="A16:C16"/>
    </sheetView>
  </sheetViews>
  <sheetFormatPr baseColWidth="10" defaultRowHeight="15"/>
  <cols>
    <col min="1" max="1" width="51.5703125" bestFit="1" customWidth="1"/>
    <col min="2" max="2" width="36.7109375" bestFit="1" customWidth="1"/>
    <col min="3" max="3" width="28.5703125" bestFit="1" customWidth="1"/>
  </cols>
  <sheetData>
    <row r="1" spans="1:3">
      <c r="A1" s="19" t="s">
        <v>334</v>
      </c>
      <c r="B1" t="s">
        <v>336</v>
      </c>
      <c r="C1" t="s">
        <v>337</v>
      </c>
    </row>
    <row r="2" spans="1:3">
      <c r="A2" s="20" t="s">
        <v>119</v>
      </c>
      <c r="B2" s="22">
        <v>0.45113636363636361</v>
      </c>
      <c r="C2" s="22">
        <v>0.57613636363636367</v>
      </c>
    </row>
    <row r="3" spans="1:3">
      <c r="A3" s="20" t="s">
        <v>127</v>
      </c>
      <c r="B3" s="22">
        <v>0.39192546583850929</v>
      </c>
      <c r="C3" s="22">
        <v>0.42049689440993782</v>
      </c>
    </row>
    <row r="4" spans="1:3">
      <c r="A4" s="20" t="s">
        <v>46</v>
      </c>
      <c r="B4" s="22">
        <v>0.66666666666666663</v>
      </c>
      <c r="C4" s="22">
        <v>0.66666666666666663</v>
      </c>
    </row>
    <row r="5" spans="1:3">
      <c r="A5" s="20" t="s">
        <v>22</v>
      </c>
      <c r="B5" s="22">
        <v>0.5</v>
      </c>
      <c r="C5" s="22">
        <v>0.57642372194264069</v>
      </c>
    </row>
    <row r="6" spans="1:3">
      <c r="A6" s="20" t="s">
        <v>145</v>
      </c>
      <c r="B6" s="22">
        <v>0</v>
      </c>
      <c r="C6" s="22">
        <v>0.4</v>
      </c>
    </row>
    <row r="7" spans="1:3">
      <c r="A7" s="20" t="s">
        <v>83</v>
      </c>
      <c r="B7" s="22">
        <v>0.66666666666666663</v>
      </c>
      <c r="C7" s="22">
        <v>0.77777777777777779</v>
      </c>
    </row>
    <row r="8" spans="1:3">
      <c r="A8" s="20" t="s">
        <v>14</v>
      </c>
      <c r="B8" s="22">
        <v>0.25357142857142856</v>
      </c>
      <c r="C8" s="22">
        <v>0.37428571428571428</v>
      </c>
    </row>
    <row r="9" spans="1:3">
      <c r="A9" s="20" t="s">
        <v>66</v>
      </c>
      <c r="B9" s="22">
        <v>0.1709090909090909</v>
      </c>
      <c r="C9" s="22">
        <v>0.29363636363636364</v>
      </c>
    </row>
    <row r="10" spans="1:3">
      <c r="A10" s="20" t="s">
        <v>38</v>
      </c>
      <c r="B10" s="22">
        <v>0.22999999999999998</v>
      </c>
      <c r="C10" s="22">
        <v>0.63</v>
      </c>
    </row>
    <row r="11" spans="1:3">
      <c r="A11" s="20" t="s">
        <v>61</v>
      </c>
      <c r="B11" s="22">
        <v>0.34102564102564104</v>
      </c>
      <c r="C11" s="22">
        <v>0.42889162928475033</v>
      </c>
    </row>
    <row r="12" spans="1:3">
      <c r="A12" s="20" t="s">
        <v>168</v>
      </c>
      <c r="B12" s="22">
        <v>0.52380952380952395</v>
      </c>
      <c r="C12" s="22">
        <v>0.52380952380952395</v>
      </c>
    </row>
    <row r="13" spans="1:3">
      <c r="A13" s="20" t="s">
        <v>95</v>
      </c>
      <c r="B13" s="22">
        <v>0.47857142857142859</v>
      </c>
      <c r="C13" s="22">
        <v>0.68571428571428572</v>
      </c>
    </row>
    <row r="14" spans="1:3">
      <c r="A14" s="20" t="s">
        <v>326</v>
      </c>
      <c r="B14" s="22">
        <v>0.38333333333333336</v>
      </c>
      <c r="C14" s="22">
        <v>0.49833333333333329</v>
      </c>
    </row>
    <row r="15" spans="1:3">
      <c r="A15" s="20" t="s">
        <v>323</v>
      </c>
      <c r="B15" s="22">
        <v>0.3</v>
      </c>
      <c r="C15" s="22">
        <v>0.39582198531480384</v>
      </c>
    </row>
    <row r="16" spans="1:3">
      <c r="A16" s="20" t="s">
        <v>325</v>
      </c>
      <c r="B16" s="22">
        <v>0.188</v>
      </c>
      <c r="C16" s="22">
        <v>0.16175</v>
      </c>
    </row>
    <row r="17" spans="1:3">
      <c r="A17" s="20" t="s">
        <v>327</v>
      </c>
      <c r="B17" s="22">
        <v>0.13929999999999992</v>
      </c>
      <c r="C17" s="22">
        <v>0.11695749999999996</v>
      </c>
    </row>
    <row r="18" spans="1:3">
      <c r="A18" s="20" t="s">
        <v>324</v>
      </c>
      <c r="B18" s="22">
        <v>0.22999999999999995</v>
      </c>
      <c r="C18" s="22">
        <v>0.35076923076923072</v>
      </c>
    </row>
    <row r="19" spans="1:3">
      <c r="A19" s="20" t="s">
        <v>141</v>
      </c>
      <c r="B19" s="22">
        <v>0.14777777777777779</v>
      </c>
      <c r="C19" s="22">
        <v>0.21044444444444446</v>
      </c>
    </row>
    <row r="20" spans="1:3">
      <c r="A20" s="20" t="s">
        <v>137</v>
      </c>
      <c r="B20" s="22">
        <v>0.66666666666666674</v>
      </c>
      <c r="C20" s="22">
        <v>0.73511904761904767</v>
      </c>
    </row>
    <row r="21" spans="1:3">
      <c r="A21" s="20" t="s">
        <v>335</v>
      </c>
      <c r="B21" s="22">
        <v>0.30541660932507592</v>
      </c>
      <c r="C21" s="22">
        <v>0.37419953436453257</v>
      </c>
    </row>
    <row r="22" spans="1:3">
      <c r="B22" s="21">
        <f>+AVERAGE(B2:B20)</f>
        <v>0.35417684491963664</v>
      </c>
      <c r="C22" s="21">
        <f>+AVERAGE(C2:C20)</f>
        <v>0.4643702359286781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59879-F388-4610-A1DB-277634A300B0}">
  <dimension ref="A1:B6"/>
  <sheetViews>
    <sheetView workbookViewId="0">
      <selection activeCell="H27" sqref="H27"/>
    </sheetView>
  </sheetViews>
  <sheetFormatPr baseColWidth="10" defaultRowHeight="15"/>
  <cols>
    <col min="1" max="1" width="19" bestFit="1" customWidth="1"/>
    <col min="2" max="2" width="28.5703125" bestFit="1" customWidth="1"/>
  </cols>
  <sheetData>
    <row r="1" spans="1:2">
      <c r="A1" s="19" t="s">
        <v>334</v>
      </c>
      <c r="B1" t="s">
        <v>337</v>
      </c>
    </row>
    <row r="2" spans="1:2">
      <c r="A2" s="20" t="s">
        <v>120</v>
      </c>
      <c r="B2" s="22">
        <v>0.47709306503772914</v>
      </c>
    </row>
    <row r="3" spans="1:2">
      <c r="A3" s="20" t="s">
        <v>15</v>
      </c>
      <c r="B3" s="22">
        <v>0.54092193685156353</v>
      </c>
    </row>
    <row r="4" spans="1:2">
      <c r="A4" s="20" t="s">
        <v>178</v>
      </c>
      <c r="B4" s="22">
        <v>0.23495357038917022</v>
      </c>
    </row>
    <row r="5" spans="1:2">
      <c r="A5" s="20" t="s">
        <v>138</v>
      </c>
      <c r="B5" s="22">
        <v>0.52440277777777777</v>
      </c>
    </row>
    <row r="6" spans="1:2">
      <c r="A6" s="20" t="s">
        <v>335</v>
      </c>
      <c r="B6" s="22">
        <v>0.37419953436453257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2FE9BA412E4D4DA619C524E94FCF0A" ma:contentTypeVersion="17" ma:contentTypeDescription="Create a new document." ma:contentTypeScope="" ma:versionID="2cf2c1addc6c86675ddb2dabac11cd48">
  <xsd:schema xmlns:xsd="http://www.w3.org/2001/XMLSchema" xmlns:xs="http://www.w3.org/2001/XMLSchema" xmlns:p="http://schemas.microsoft.com/office/2006/metadata/properties" xmlns:ns3="46ab6575-ddd6-466c-900d-121d1873eba5" xmlns:ns4="31c0c241-675f-452c-a9f2-6ccc41e69fa3" targetNamespace="http://schemas.microsoft.com/office/2006/metadata/properties" ma:root="true" ma:fieldsID="95e292e52c9713f4ab8412562c32f202" ns3:_="" ns4:_="">
    <xsd:import namespace="46ab6575-ddd6-466c-900d-121d1873eba5"/>
    <xsd:import namespace="31c0c241-675f-452c-a9f2-6ccc41e69fa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b6575-ddd6-466c-900d-121d1873eb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0c241-675f-452c-a9f2-6ccc41e69f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1c0c241-675f-452c-a9f2-6ccc41e69fa3" xsi:nil="true"/>
  </documentManagement>
</p:properties>
</file>

<file path=customXml/itemProps1.xml><?xml version="1.0" encoding="utf-8"?>
<ds:datastoreItem xmlns:ds="http://schemas.openxmlformats.org/officeDocument/2006/customXml" ds:itemID="{93375D08-306E-4967-A1C8-EB4EBE9C36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C93B75-D97B-4A0C-887F-55FB6C8D23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ab6575-ddd6-466c-900d-121d1873eba5"/>
    <ds:schemaRef ds:uri="31c0c241-675f-452c-a9f2-6ccc41e69f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495EE8-384A-4863-8882-6408D344917B}">
  <ds:schemaRefs>
    <ds:schemaRef ds:uri="http://schemas.microsoft.com/office/2006/metadata/properties"/>
    <ds:schemaRef ds:uri="http://schemas.microsoft.com/office/infopath/2007/PartnerControls"/>
    <ds:schemaRef ds:uri="31c0c241-675f-452c-a9f2-6ccc41e69f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Datos</vt:lpstr>
      <vt:lpstr>Avance por dependencia</vt:lpstr>
      <vt:lpstr>Objetivos del SIG</vt:lpstr>
      <vt:lpstr>Tipo de indicador</vt:lpstr>
      <vt:lpstr>Por proceso</vt:lpstr>
      <vt:lpstr>Por tipo de proceso</vt:lpstr>
      <vt:lpstr>Datos!Área_de_impresión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Alvaro Peña</dc:creator>
  <cp:keywords/>
  <dc:description/>
  <cp:lastModifiedBy>Alvaro Jose Peña Escobar</cp:lastModifiedBy>
  <cp:revision/>
  <dcterms:created xsi:type="dcterms:W3CDTF">2024-04-26T16:52:31Z</dcterms:created>
  <dcterms:modified xsi:type="dcterms:W3CDTF">2024-08-20T19:18:53Z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0x010100892FE9BA412E4D4DA619C524E94FCF0A</vt:lpwstr>
  </property>
</Properties>
</file>