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https://minenergiacol.sharepoint.com/sites/GrupodeGestindelainformacinyServicioalCiudadano/Shared Documents/Gestión de Información/Archivo_General_Nación/Auditorías/PMA/Plan de Trabajo Archivístico Integral - PTAI/SEGUIMIENTO PTAI 2026-2040/"/>
    </mc:Choice>
  </mc:AlternateContent>
  <xr:revisionPtr revIDLastSave="4694" documentId="13_ncr:1_{883BA855-DA0E-432E-978A-955EC9B13B1D}" xr6:coauthVersionLast="47" xr6:coauthVersionMax="47" xr10:uidLastSave="{727EFD40-CE33-4A52-AE8A-DF3EA7A082BE}"/>
  <bookViews>
    <workbookView xWindow="-108" yWindow="-108" windowWidth="23256" windowHeight="12456" xr2:uid="{00000000-000D-0000-FFFF-FFFF00000000}"/>
  </bookViews>
  <sheets>
    <sheet name="PTAI 2026-2040" sheetId="29" r:id="rId1"/>
    <sheet name="EJECUCIÓN FONDOS" sheetId="25" r:id="rId2"/>
    <sheet name="Datos Metros Lineales" sheetId="30" r:id="rId3"/>
    <sheet name="Datos Recurso Humano" sheetId="32" r:id="rId4"/>
    <sheet name="Presupuesto" sheetId="33" r:id="rId5"/>
    <sheet name="OPCIONES" sheetId="34" r:id="rId6"/>
  </sheets>
  <externalReferences>
    <externalReference r:id="rId7"/>
  </externalReferences>
  <definedNames>
    <definedName name="_xlnm.Print_Area" localSheetId="1">'EJECUCIÓN FONDOS'!$A$3:$F$19</definedName>
    <definedName name="_xlnm.Print_Area" localSheetId="0">'PTAI 2026-2040'!$B$4:$BS$36</definedName>
    <definedName name="CTmsCodigo" localSheetId="1">'[1]Portada Verificación'!#REF!</definedName>
    <definedName name="CTmsCodigo">#REF!</definedName>
    <definedName name="CTmsFormato" localSheetId="1">'[1]Portada Verificación'!$B$2</definedName>
    <definedName name="CTmsFormato">#REF!</definedName>
    <definedName name="CTmsVersion" localSheetId="1">'[1]Portada Verificación'!#REF!</definedName>
    <definedName name="CTmsVersion">#REF!</definedName>
    <definedName name="CTmsVigencia" localSheetId="1">'[1]Portada Verificación'!#REF!</definedName>
    <definedName name="CTmsVigenci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33" l="1"/>
  <c r="C5" i="33"/>
  <c r="AX18" i="33"/>
  <c r="AU18" i="33"/>
  <c r="AR18" i="33"/>
  <c r="AO18" i="33"/>
  <c r="F19" i="30"/>
  <c r="C19" i="30"/>
  <c r="H7" i="33"/>
  <c r="D19" i="30"/>
  <c r="E10" i="30"/>
  <c r="F10" i="30" s="1"/>
  <c r="E10" i="33" s="1"/>
  <c r="E9" i="30"/>
  <c r="F9" i="30" s="1"/>
  <c r="CI4" i="29" s="1"/>
  <c r="E20" i="25"/>
  <c r="BH7" i="29"/>
  <c r="F13" i="32"/>
  <c r="I13" i="32"/>
  <c r="G11" i="32"/>
  <c r="L11" i="32" s="1"/>
  <c r="G10" i="32"/>
  <c r="L10" i="32" s="1"/>
  <c r="G9" i="32"/>
  <c r="L9" i="32" s="1"/>
  <c r="G8" i="32"/>
  <c r="L8" i="32" s="1"/>
  <c r="G7" i="32"/>
  <c r="L7" i="32" s="1"/>
  <c r="G6" i="32"/>
  <c r="L6" i="32" s="1"/>
  <c r="K9" i="32"/>
  <c r="N9" i="32" s="1"/>
  <c r="O9" i="32" s="1"/>
  <c r="K10" i="32"/>
  <c r="N10" i="32" s="1"/>
  <c r="Q10" i="32" s="1"/>
  <c r="K11" i="32"/>
  <c r="N11" i="32" s="1"/>
  <c r="Q11" i="32" s="1"/>
  <c r="K7" i="32"/>
  <c r="N7" i="32" s="1"/>
  <c r="Q7" i="32" s="1"/>
  <c r="K6" i="32"/>
  <c r="N6" i="32" s="1"/>
  <c r="Q6" i="32" s="1"/>
  <c r="K8" i="32"/>
  <c r="N8" i="32" s="1"/>
  <c r="O8" i="32" s="1"/>
  <c r="E6" i="30"/>
  <c r="F6" i="30" s="1"/>
  <c r="E6" i="33" s="1"/>
  <c r="E5" i="30"/>
  <c r="F5" i="30" s="1"/>
  <c r="E5" i="33" s="1"/>
  <c r="GV11" i="29"/>
  <c r="GE11" i="29"/>
  <c r="EW11" i="29"/>
  <c r="FN11" i="29"/>
  <c r="EF11" i="29"/>
  <c r="DO11" i="29"/>
  <c r="CX11" i="29"/>
  <c r="CG11" i="29"/>
  <c r="BP11" i="29"/>
  <c r="AY11" i="29"/>
  <c r="AE11" i="29"/>
  <c r="AE23" i="29"/>
  <c r="CO13" i="29"/>
  <c r="CO14" i="29"/>
  <c r="CO15" i="29"/>
  <c r="CO16" i="29"/>
  <c r="CO17" i="29"/>
  <c r="CO18" i="29"/>
  <c r="CO19" i="29"/>
  <c r="CO20" i="29"/>
  <c r="CO21" i="29"/>
  <c r="CO22" i="29"/>
  <c r="CO23" i="29"/>
  <c r="AY23" i="29"/>
  <c r="AY22" i="29"/>
  <c r="N23" i="29"/>
  <c r="HU34" i="29"/>
  <c r="HU33" i="29"/>
  <c r="HU32" i="29"/>
  <c r="HU31" i="29"/>
  <c r="HU30" i="29"/>
  <c r="HU29" i="29"/>
  <c r="HU28" i="29"/>
  <c r="HU27" i="29"/>
  <c r="HU26" i="29"/>
  <c r="HU25" i="29"/>
  <c r="HU23" i="29"/>
  <c r="HU22" i="29"/>
  <c r="HU21" i="29"/>
  <c r="HU20" i="29"/>
  <c r="HU19" i="29"/>
  <c r="HU18" i="29"/>
  <c r="HU17" i="29"/>
  <c r="HU16" i="29"/>
  <c r="HU15" i="29"/>
  <c r="HU14" i="29"/>
  <c r="HU13" i="29"/>
  <c r="HU11" i="29"/>
  <c r="HU10" i="29"/>
  <c r="HU9" i="29"/>
  <c r="HU7" i="29"/>
  <c r="HD34" i="29"/>
  <c r="HD33" i="29"/>
  <c r="HD32" i="29"/>
  <c r="HD31" i="29"/>
  <c r="HD30" i="29"/>
  <c r="HD29" i="29"/>
  <c r="HD28" i="29"/>
  <c r="HD27" i="29"/>
  <c r="HD26" i="29"/>
  <c r="HD25" i="29"/>
  <c r="HD23" i="29"/>
  <c r="HD22" i="29"/>
  <c r="HD21" i="29"/>
  <c r="HD20" i="29"/>
  <c r="HD19" i="29"/>
  <c r="HD18" i="29"/>
  <c r="HD17" i="29"/>
  <c r="HD16" i="29"/>
  <c r="HD15" i="29"/>
  <c r="HD14" i="29"/>
  <c r="HD13" i="29"/>
  <c r="HD11" i="29"/>
  <c r="HD10" i="29"/>
  <c r="HD9" i="29"/>
  <c r="HD7" i="29"/>
  <c r="GM34" i="29"/>
  <c r="GM33" i="29"/>
  <c r="GM32" i="29"/>
  <c r="GM31" i="29"/>
  <c r="GM30" i="29"/>
  <c r="GM29" i="29"/>
  <c r="GM28" i="29"/>
  <c r="GM27" i="29"/>
  <c r="GM26" i="29"/>
  <c r="GM25" i="29"/>
  <c r="GM23" i="29"/>
  <c r="GM22" i="29"/>
  <c r="GM21" i="29"/>
  <c r="GM20" i="29"/>
  <c r="GM19" i="29"/>
  <c r="GM18" i="29"/>
  <c r="GM17" i="29"/>
  <c r="GM16" i="29"/>
  <c r="GM15" i="29"/>
  <c r="GM14" i="29"/>
  <c r="GM13" i="29"/>
  <c r="GM11" i="29"/>
  <c r="GM10" i="29"/>
  <c r="GM9" i="29"/>
  <c r="GM7" i="29"/>
  <c r="FV34" i="29"/>
  <c r="FV33" i="29"/>
  <c r="FV32" i="29"/>
  <c r="FV31" i="29"/>
  <c r="FV30" i="29"/>
  <c r="FV29" i="29"/>
  <c r="FV28" i="29"/>
  <c r="FV27" i="29"/>
  <c r="FV26" i="29"/>
  <c r="FV25" i="29"/>
  <c r="FV23" i="29"/>
  <c r="FV22" i="29"/>
  <c r="FV21" i="29"/>
  <c r="FV20" i="29"/>
  <c r="FV19" i="29"/>
  <c r="FV18" i="29"/>
  <c r="FV17" i="29"/>
  <c r="FV16" i="29"/>
  <c r="FV15" i="29"/>
  <c r="FV14" i="29"/>
  <c r="FV13" i="29"/>
  <c r="FV11" i="29"/>
  <c r="FV10" i="29"/>
  <c r="FV9" i="29"/>
  <c r="FV7" i="29"/>
  <c r="FE34" i="29"/>
  <c r="FE33" i="29"/>
  <c r="FE32" i="29"/>
  <c r="FE31" i="29"/>
  <c r="FE30" i="29"/>
  <c r="FE29" i="29"/>
  <c r="FE28" i="29"/>
  <c r="FE27" i="29"/>
  <c r="FE26" i="29"/>
  <c r="FE25" i="29"/>
  <c r="FE23" i="29"/>
  <c r="FE22" i="29"/>
  <c r="FE21" i="29"/>
  <c r="FE20" i="29"/>
  <c r="FE19" i="29"/>
  <c r="FE18" i="29"/>
  <c r="FE17" i="29"/>
  <c r="FE16" i="29"/>
  <c r="FE15" i="29"/>
  <c r="FE14" i="29"/>
  <c r="FE13" i="29"/>
  <c r="FE11" i="29"/>
  <c r="FE10" i="29"/>
  <c r="FE9" i="29"/>
  <c r="FE7" i="29"/>
  <c r="EN34" i="29"/>
  <c r="EN33" i="29"/>
  <c r="EN32" i="29"/>
  <c r="EN31" i="29"/>
  <c r="EN30" i="29"/>
  <c r="EN29" i="29"/>
  <c r="EN28" i="29"/>
  <c r="EN27" i="29"/>
  <c r="EN26" i="29"/>
  <c r="EN25" i="29"/>
  <c r="EN23" i="29"/>
  <c r="EN22" i="29"/>
  <c r="EN21" i="29"/>
  <c r="EN20" i="29"/>
  <c r="EN19" i="29"/>
  <c r="EN18" i="29"/>
  <c r="EN17" i="29"/>
  <c r="EN16" i="29"/>
  <c r="EN15" i="29"/>
  <c r="EN14" i="29"/>
  <c r="EN13" i="29"/>
  <c r="EN11" i="29"/>
  <c r="EN10" i="29"/>
  <c r="EN9" i="29"/>
  <c r="EN7" i="29"/>
  <c r="DW34" i="29"/>
  <c r="DW33" i="29"/>
  <c r="DW32" i="29"/>
  <c r="DW31" i="29"/>
  <c r="DW30" i="29"/>
  <c r="DW29" i="29"/>
  <c r="DW28" i="29"/>
  <c r="DW27" i="29"/>
  <c r="DW26" i="29"/>
  <c r="DW25" i="29"/>
  <c r="DW23" i="29"/>
  <c r="DW22" i="29"/>
  <c r="DW21" i="29"/>
  <c r="DW20" i="29"/>
  <c r="DW19" i="29"/>
  <c r="DW18" i="29"/>
  <c r="DW17" i="29"/>
  <c r="DW16" i="29"/>
  <c r="DW15" i="29"/>
  <c r="DW14" i="29"/>
  <c r="DW13" i="29"/>
  <c r="DW11" i="29"/>
  <c r="DW10" i="29"/>
  <c r="DW9" i="29"/>
  <c r="DW7" i="29"/>
  <c r="DF34" i="29"/>
  <c r="DF33" i="29"/>
  <c r="DF32" i="29"/>
  <c r="DF31" i="29"/>
  <c r="DF30" i="29"/>
  <c r="DF29" i="29"/>
  <c r="DF28" i="29"/>
  <c r="DF27" i="29"/>
  <c r="DF26" i="29"/>
  <c r="DF25" i="29"/>
  <c r="DF23" i="29"/>
  <c r="DF22" i="29"/>
  <c r="DF21" i="29"/>
  <c r="DF20" i="29"/>
  <c r="DF19" i="29"/>
  <c r="DF18" i="29"/>
  <c r="DF17" i="29"/>
  <c r="DF16" i="29"/>
  <c r="DF15" i="29"/>
  <c r="DF14" i="29"/>
  <c r="DF13" i="29"/>
  <c r="DF11" i="29"/>
  <c r="DF10" i="29"/>
  <c r="DF9" i="29"/>
  <c r="DF7" i="29"/>
  <c r="CO34" i="29"/>
  <c r="CO33" i="29"/>
  <c r="CO32" i="29"/>
  <c r="CO31" i="29"/>
  <c r="CO30" i="29"/>
  <c r="CO29" i="29"/>
  <c r="CO28" i="29"/>
  <c r="CO27" i="29"/>
  <c r="CO26" i="29"/>
  <c r="CO25" i="29"/>
  <c r="CO11" i="29"/>
  <c r="CO10" i="29"/>
  <c r="CO9" i="29"/>
  <c r="CO7" i="29"/>
  <c r="BX34" i="29"/>
  <c r="BX33" i="29"/>
  <c r="BX32" i="29"/>
  <c r="BX31" i="29"/>
  <c r="BX30" i="29"/>
  <c r="BX29" i="29"/>
  <c r="BX28" i="29"/>
  <c r="BX27" i="29"/>
  <c r="BX26" i="29"/>
  <c r="BX25" i="29"/>
  <c r="BX23" i="29"/>
  <c r="BX22" i="29"/>
  <c r="BX21" i="29"/>
  <c r="BX20" i="29"/>
  <c r="BX19" i="29"/>
  <c r="BX18" i="29"/>
  <c r="BX17" i="29"/>
  <c r="BX16" i="29"/>
  <c r="BX15" i="29"/>
  <c r="BX14" i="29"/>
  <c r="BX13" i="29"/>
  <c r="BX11" i="29"/>
  <c r="BX10" i="29"/>
  <c r="BX9" i="29"/>
  <c r="BX7" i="29"/>
  <c r="BG34" i="29"/>
  <c r="BG33" i="29"/>
  <c r="BG32" i="29"/>
  <c r="BG31" i="29"/>
  <c r="BG30" i="29"/>
  <c r="BG29" i="29"/>
  <c r="BG28" i="29"/>
  <c r="BG27" i="29"/>
  <c r="BG26" i="29"/>
  <c r="BG25" i="29"/>
  <c r="BG23" i="29"/>
  <c r="BG22" i="29"/>
  <c r="BG21" i="29"/>
  <c r="BG20" i="29"/>
  <c r="BG19" i="29"/>
  <c r="BH13" i="29" s="1"/>
  <c r="BG18" i="29"/>
  <c r="BG17" i="29"/>
  <c r="BG16" i="29"/>
  <c r="BG15" i="29"/>
  <c r="BG14" i="29"/>
  <c r="BG13" i="29"/>
  <c r="BG11" i="29"/>
  <c r="BG10" i="29"/>
  <c r="BG9" i="29"/>
  <c r="BG7" i="29"/>
  <c r="AM34" i="29"/>
  <c r="AM33" i="29"/>
  <c r="AM32" i="29"/>
  <c r="AM31" i="29"/>
  <c r="AM30" i="29"/>
  <c r="AM29" i="29"/>
  <c r="AM28" i="29"/>
  <c r="AM27" i="29"/>
  <c r="AM26" i="29"/>
  <c r="AM25" i="29"/>
  <c r="AM23" i="29"/>
  <c r="AM22" i="29"/>
  <c r="AM21" i="29"/>
  <c r="AM20" i="29"/>
  <c r="AM19" i="29"/>
  <c r="AM18" i="29"/>
  <c r="AM17" i="29"/>
  <c r="AM16" i="29"/>
  <c r="AN13" i="29" s="1"/>
  <c r="AM15" i="29"/>
  <c r="AM14" i="29"/>
  <c r="AM13" i="29"/>
  <c r="AM11" i="29"/>
  <c r="AM10" i="29"/>
  <c r="AN9" i="29" s="1"/>
  <c r="AM9" i="29"/>
  <c r="AM7" i="29"/>
  <c r="AN7" i="29" s="1"/>
  <c r="BP7" i="29"/>
  <c r="BP9" i="29"/>
  <c r="BP10" i="29"/>
  <c r="BP13" i="29"/>
  <c r="BP14" i="29"/>
  <c r="BP15" i="29"/>
  <c r="BP16" i="29"/>
  <c r="BP17" i="29"/>
  <c r="BP18" i="29"/>
  <c r="BP19" i="29"/>
  <c r="BP20" i="29"/>
  <c r="BP21" i="29"/>
  <c r="BP22" i="29"/>
  <c r="HM22" i="29"/>
  <c r="HM21" i="29"/>
  <c r="HM20" i="29"/>
  <c r="HM19" i="29"/>
  <c r="HM18" i="29"/>
  <c r="HM17" i="29"/>
  <c r="HM16" i="29"/>
  <c r="HM15" i="29"/>
  <c r="HM14" i="29"/>
  <c r="HM13" i="29"/>
  <c r="HM11" i="29"/>
  <c r="HM10" i="29"/>
  <c r="HM9" i="29"/>
  <c r="HM7" i="29"/>
  <c r="GV22" i="29"/>
  <c r="GV21" i="29"/>
  <c r="GV20" i="29"/>
  <c r="GV19" i="29"/>
  <c r="GV18" i="29"/>
  <c r="GV17" i="29"/>
  <c r="GV16" i="29"/>
  <c r="GV15" i="29"/>
  <c r="GV14" i="29"/>
  <c r="GV13" i="29"/>
  <c r="GV10" i="29"/>
  <c r="GV9" i="29"/>
  <c r="GV7" i="29"/>
  <c r="GE22" i="29"/>
  <c r="GE21" i="29"/>
  <c r="GE20" i="29"/>
  <c r="GE19" i="29"/>
  <c r="GE18" i="29"/>
  <c r="GE17" i="29"/>
  <c r="GE16" i="29"/>
  <c r="GE15" i="29"/>
  <c r="GE14" i="29"/>
  <c r="GE13" i="29"/>
  <c r="GE10" i="29"/>
  <c r="GE9" i="29"/>
  <c r="GE7" i="29"/>
  <c r="FN22" i="29"/>
  <c r="FN21" i="29"/>
  <c r="FN20" i="29"/>
  <c r="FN19" i="29"/>
  <c r="FN18" i="29"/>
  <c r="FN17" i="29"/>
  <c r="FN16" i="29"/>
  <c r="FN15" i="29"/>
  <c r="FN14" i="29"/>
  <c r="FN13" i="29"/>
  <c r="FN10" i="29"/>
  <c r="FN9" i="29"/>
  <c r="FN7" i="29"/>
  <c r="EW22" i="29"/>
  <c r="EW21" i="29"/>
  <c r="EW20" i="29"/>
  <c r="EW19" i="29"/>
  <c r="EW18" i="29"/>
  <c r="EW17" i="29"/>
  <c r="EW16" i="29"/>
  <c r="EW15" i="29"/>
  <c r="EW14" i="29"/>
  <c r="EW13" i="29"/>
  <c r="EW10" i="29"/>
  <c r="EW9" i="29"/>
  <c r="EW7" i="29"/>
  <c r="EF22" i="29"/>
  <c r="EF21" i="29"/>
  <c r="EF20" i="29"/>
  <c r="EF19" i="29"/>
  <c r="EF18" i="29"/>
  <c r="EF17" i="29"/>
  <c r="EF16" i="29"/>
  <c r="EF15" i="29"/>
  <c r="EF14" i="29"/>
  <c r="EF13" i="29"/>
  <c r="EF10" i="29"/>
  <c r="EF9" i="29"/>
  <c r="EF7" i="29"/>
  <c r="DO22" i="29"/>
  <c r="DO21" i="29"/>
  <c r="DO20" i="29"/>
  <c r="DO19" i="29"/>
  <c r="DO18" i="29"/>
  <c r="DO17" i="29"/>
  <c r="DO16" i="29"/>
  <c r="DO15" i="29"/>
  <c r="DO14" i="29"/>
  <c r="DO13" i="29"/>
  <c r="DO10" i="29"/>
  <c r="DO9" i="29"/>
  <c r="DO7" i="29"/>
  <c r="CX22" i="29"/>
  <c r="CX21" i="29"/>
  <c r="CX20" i="29"/>
  <c r="CX19" i="29"/>
  <c r="CX18" i="29"/>
  <c r="CX17" i="29"/>
  <c r="CX16" i="29"/>
  <c r="CX15" i="29"/>
  <c r="CX14" i="29"/>
  <c r="CX13" i="29"/>
  <c r="CX10" i="29"/>
  <c r="CX9" i="29"/>
  <c r="CX7" i="29"/>
  <c r="CG22" i="29"/>
  <c r="CG21" i="29"/>
  <c r="CG20" i="29"/>
  <c r="CG19" i="29"/>
  <c r="CG18" i="29"/>
  <c r="CG17" i="29"/>
  <c r="CG16" i="29"/>
  <c r="CG15" i="29"/>
  <c r="CG14" i="29"/>
  <c r="CG13" i="29"/>
  <c r="CG10" i="29"/>
  <c r="CG9" i="29"/>
  <c r="CG7" i="29"/>
  <c r="V26" i="29"/>
  <c r="V27" i="29"/>
  <c r="V28" i="29"/>
  <c r="V29" i="29"/>
  <c r="V30" i="29"/>
  <c r="V31" i="29"/>
  <c r="V32" i="29"/>
  <c r="V33" i="29"/>
  <c r="V34" i="29"/>
  <c r="V25" i="29"/>
  <c r="V14" i="29"/>
  <c r="V15" i="29"/>
  <c r="V16" i="29"/>
  <c r="V17" i="29"/>
  <c r="V18" i="29"/>
  <c r="V19" i="29"/>
  <c r="V20" i="29"/>
  <c r="V21" i="29"/>
  <c r="V22" i="29"/>
  <c r="V23" i="29"/>
  <c r="V13" i="29"/>
  <c r="V11" i="29"/>
  <c r="V10" i="29"/>
  <c r="V9" i="29"/>
  <c r="V7" i="29"/>
  <c r="W7" i="29" s="1"/>
  <c r="AY25" i="29"/>
  <c r="AY21" i="29"/>
  <c r="AY20" i="29"/>
  <c r="AY19" i="29"/>
  <c r="AY18" i="29"/>
  <c r="AY17" i="29"/>
  <c r="AY16" i="29"/>
  <c r="AY15" i="29"/>
  <c r="AY14" i="29"/>
  <c r="AY13" i="29"/>
  <c r="AY10" i="29"/>
  <c r="AY9" i="29"/>
  <c r="AY7" i="29"/>
  <c r="AE22" i="29"/>
  <c r="AE21" i="29"/>
  <c r="AE20" i="29"/>
  <c r="AE19" i="29"/>
  <c r="AE18" i="29"/>
  <c r="AE17" i="29"/>
  <c r="AE16" i="29"/>
  <c r="AE15" i="29"/>
  <c r="AE14" i="29"/>
  <c r="AE13" i="29"/>
  <c r="AE10" i="29"/>
  <c r="AE9" i="29"/>
  <c r="AE7" i="29"/>
  <c r="N22" i="29"/>
  <c r="N21" i="29"/>
  <c r="N20" i="29"/>
  <c r="N19" i="29"/>
  <c r="N18" i="29"/>
  <c r="N17" i="29"/>
  <c r="N16" i="29"/>
  <c r="N15" i="29"/>
  <c r="N14" i="29"/>
  <c r="N13" i="29"/>
  <c r="N11" i="29"/>
  <c r="N10" i="29"/>
  <c r="N9" i="29"/>
  <c r="N7" i="29"/>
  <c r="AL18" i="33"/>
  <c r="AI18" i="33"/>
  <c r="AF18" i="33"/>
  <c r="AC18" i="33"/>
  <c r="Z18" i="33"/>
  <c r="W18" i="33"/>
  <c r="T18" i="33"/>
  <c r="Q18" i="33"/>
  <c r="N18" i="33"/>
  <c r="K18" i="33"/>
  <c r="H18" i="33"/>
  <c r="I17" i="30"/>
  <c r="H17" i="30"/>
  <c r="G17" i="30"/>
  <c r="E17" i="30"/>
  <c r="F17" i="30" s="1"/>
  <c r="E17" i="33" s="1"/>
  <c r="I16" i="30"/>
  <c r="H16" i="30"/>
  <c r="G16" i="30"/>
  <c r="E16" i="30"/>
  <c r="F16" i="30" s="1"/>
  <c r="E16" i="33" s="1"/>
  <c r="I15" i="30"/>
  <c r="H15" i="30"/>
  <c r="G15" i="30"/>
  <c r="E15" i="30"/>
  <c r="F15" i="30" s="1"/>
  <c r="GG4" i="29" s="1"/>
  <c r="I14" i="30"/>
  <c r="H14" i="30"/>
  <c r="G14" i="30"/>
  <c r="E14" i="30"/>
  <c r="F14" i="30" s="1"/>
  <c r="E14" i="33" s="1"/>
  <c r="I13" i="30"/>
  <c r="H13" i="30"/>
  <c r="G13" i="30"/>
  <c r="E13" i="30"/>
  <c r="F13" i="30" s="1"/>
  <c r="EY4" i="29" s="1"/>
  <c r="I12" i="30"/>
  <c r="H12" i="30"/>
  <c r="G12" i="30"/>
  <c r="E12" i="30"/>
  <c r="F12" i="30" s="1"/>
  <c r="E12" i="33" s="1"/>
  <c r="I11" i="30"/>
  <c r="H11" i="30"/>
  <c r="G11" i="30"/>
  <c r="F11" i="30"/>
  <c r="DQ4" i="29" s="1"/>
  <c r="I10" i="30"/>
  <c r="H10" i="30"/>
  <c r="G10" i="30"/>
  <c r="I8" i="30"/>
  <c r="H8" i="30"/>
  <c r="G8" i="30"/>
  <c r="E8" i="30"/>
  <c r="F8" i="30" s="1"/>
  <c r="BR4" i="29" s="1"/>
  <c r="I7" i="30"/>
  <c r="H7" i="30"/>
  <c r="G7" i="30"/>
  <c r="E7" i="30"/>
  <c r="F7" i="30" s="1"/>
  <c r="E7" i="33" s="1"/>
  <c r="I6" i="30"/>
  <c r="H6" i="30"/>
  <c r="G6" i="30"/>
  <c r="I5" i="30"/>
  <c r="H5" i="30"/>
  <c r="G5" i="30"/>
  <c r="I9" i="30"/>
  <c r="H9" i="30"/>
  <c r="G9" i="30"/>
  <c r="D25" i="29"/>
  <c r="D13" i="29"/>
  <c r="G35" i="29"/>
  <c r="D9" i="29"/>
  <c r="D35" i="29" s="1"/>
  <c r="D7" i="29"/>
  <c r="AN25" i="29" l="1"/>
  <c r="W25" i="29"/>
  <c r="BH25" i="29"/>
  <c r="BY25" i="29" s="1"/>
  <c r="CP25" i="29" s="1"/>
  <c r="W9" i="29"/>
  <c r="BH9" i="29"/>
  <c r="BY9" i="29" s="1"/>
  <c r="E19" i="30"/>
  <c r="CU9" i="29"/>
  <c r="G13" i="32"/>
  <c r="CU13" i="29"/>
  <c r="FK9" i="29"/>
  <c r="BM7" i="29"/>
  <c r="BM9" i="29"/>
  <c r="AB9" i="29"/>
  <c r="EC9" i="29"/>
  <c r="AT7" i="29"/>
  <c r="CU7" i="29"/>
  <c r="ET7" i="29"/>
  <c r="HJ7" i="29"/>
  <c r="GB7" i="29"/>
  <c r="DL9" i="29"/>
  <c r="GS9" i="29"/>
  <c r="AT9" i="29"/>
  <c r="CD9" i="29"/>
  <c r="ET9" i="29"/>
  <c r="HJ9" i="29"/>
  <c r="DL7" i="29"/>
  <c r="AB7" i="29"/>
  <c r="GB9" i="29"/>
  <c r="BM13" i="29"/>
  <c r="EC7" i="29"/>
  <c r="GS7" i="29"/>
  <c r="AB13" i="29"/>
  <c r="CD7" i="29"/>
  <c r="AT13" i="29"/>
  <c r="CD13" i="29"/>
  <c r="FK7" i="29"/>
  <c r="E8" i="33"/>
  <c r="E15" i="33"/>
  <c r="E13" i="33"/>
  <c r="E11" i="33"/>
  <c r="E9" i="33"/>
  <c r="J5" i="30"/>
  <c r="K5" i="30" s="1"/>
  <c r="L5" i="30" s="1"/>
  <c r="M5" i="30" s="1"/>
  <c r="N5" i="30" s="1"/>
  <c r="O5" i="30" s="1"/>
  <c r="P5" i="30" s="1"/>
  <c r="Q5" i="30" s="1"/>
  <c r="R5" i="30" s="1"/>
  <c r="S5" i="30" s="1"/>
  <c r="T5" i="30" s="1"/>
  <c r="U5" i="30" s="1"/>
  <c r="J7" i="30"/>
  <c r="J10" i="30"/>
  <c r="K10" i="30" s="1"/>
  <c r="L10" i="30" s="1"/>
  <c r="M10" i="30" s="1"/>
  <c r="J12" i="30"/>
  <c r="K12" i="30" s="1"/>
  <c r="L12" i="30" s="1"/>
  <c r="M12" i="30" s="1"/>
  <c r="N12" i="30" s="1"/>
  <c r="J14" i="30"/>
  <c r="K14" i="30" s="1"/>
  <c r="L14" i="30" s="1"/>
  <c r="M14" i="30" s="1"/>
  <c r="N14" i="30" s="1"/>
  <c r="O14" i="30" s="1"/>
  <c r="P14" i="30" s="1"/>
  <c r="Q14" i="30" s="1"/>
  <c r="R14" i="30" s="1"/>
  <c r="S14" i="30" s="1"/>
  <c r="T14" i="30" s="1"/>
  <c r="U14" i="30" s="1"/>
  <c r="J16" i="30"/>
  <c r="K16" i="30" s="1"/>
  <c r="L16" i="30" s="1"/>
  <c r="M16" i="30" s="1"/>
  <c r="N16" i="30" s="1"/>
  <c r="O16" i="30" s="1"/>
  <c r="P16" i="30" s="1"/>
  <c r="Q16" i="30" s="1"/>
  <c r="R16" i="30" s="1"/>
  <c r="S16" i="30" s="1"/>
  <c r="T16" i="30" s="1"/>
  <c r="U16" i="30" s="1"/>
  <c r="J9" i="30"/>
  <c r="K9" i="30" s="1"/>
  <c r="L9" i="30" s="1"/>
  <c r="GX4" i="29"/>
  <c r="CZ4" i="29"/>
  <c r="P4" i="29"/>
  <c r="EH4" i="29"/>
  <c r="HO4" i="29"/>
  <c r="AG4" i="29"/>
  <c r="J6" i="30"/>
  <c r="K6" i="30" s="1"/>
  <c r="L6" i="30" s="1"/>
  <c r="AB25" i="29" s="1"/>
  <c r="J8" i="30"/>
  <c r="K8" i="30" s="1"/>
  <c r="L8" i="30" s="1"/>
  <c r="J11" i="30"/>
  <c r="K11" i="30" s="1"/>
  <c r="L11" i="30" s="1"/>
  <c r="M11" i="30" s="1"/>
  <c r="N11" i="30" s="1"/>
  <c r="O11" i="30" s="1"/>
  <c r="P11" i="30" s="1"/>
  <c r="Q11" i="30" s="1"/>
  <c r="R11" i="30" s="1"/>
  <c r="S11" i="30" s="1"/>
  <c r="T11" i="30" s="1"/>
  <c r="U11" i="30" s="1"/>
  <c r="J13" i="30"/>
  <c r="K13" i="30" s="1"/>
  <c r="L13" i="30" s="1"/>
  <c r="M13" i="30" s="1"/>
  <c r="N13" i="30" s="1"/>
  <c r="J15" i="30"/>
  <c r="K15" i="30" s="1"/>
  <c r="L15" i="30" s="1"/>
  <c r="M15" i="30" s="1"/>
  <c r="N15" i="30" s="1"/>
  <c r="O15" i="30" s="1"/>
  <c r="P15" i="30" s="1"/>
  <c r="Q15" i="30" s="1"/>
  <c r="R15" i="30" s="1"/>
  <c r="S15" i="30" s="1"/>
  <c r="T15" i="30" s="1"/>
  <c r="U15" i="30" s="1"/>
  <c r="J17" i="30"/>
  <c r="K17" i="30" s="1"/>
  <c r="L17" i="30" s="1"/>
  <c r="FP4" i="29"/>
  <c r="BA4" i="29"/>
  <c r="Q9" i="32"/>
  <c r="T9" i="32" s="1"/>
  <c r="U9" i="32" s="1"/>
  <c r="O11" i="32"/>
  <c r="R11" i="32"/>
  <c r="T11" i="32"/>
  <c r="T10" i="32"/>
  <c r="R10" i="32"/>
  <c r="R7" i="32"/>
  <c r="T7" i="32"/>
  <c r="O10" i="32"/>
  <c r="Q8" i="32"/>
  <c r="N13" i="32"/>
  <c r="K13" i="32"/>
  <c r="DG25" i="29"/>
  <c r="DX25" i="29" s="1"/>
  <c r="EO25" i="29" s="1"/>
  <c r="FF25" i="29" s="1"/>
  <c r="FW25" i="29" s="1"/>
  <c r="GN25" i="29" s="1"/>
  <c r="HE25" i="29" s="1"/>
  <c r="HV25" i="29" s="1"/>
  <c r="AN35" i="29"/>
  <c r="G7" i="25" s="1"/>
  <c r="CP9" i="29"/>
  <c r="DG9" i="29" s="1"/>
  <c r="DX9" i="29" s="1"/>
  <c r="EO9" i="29" s="1"/>
  <c r="FF9" i="29" s="1"/>
  <c r="FW9" i="29" s="1"/>
  <c r="GN9" i="29" s="1"/>
  <c r="HE9" i="29" s="1"/>
  <c r="HV9" i="29" s="1"/>
  <c r="BY13" i="29"/>
  <c r="CP13" i="29" s="1"/>
  <c r="DG13" i="29" s="1"/>
  <c r="DX13" i="29" s="1"/>
  <c r="EO13" i="29" s="1"/>
  <c r="FF13" i="29" s="1"/>
  <c r="FW13" i="29" s="1"/>
  <c r="GN13" i="29" s="1"/>
  <c r="HE13" i="29" s="1"/>
  <c r="HV13" i="29" s="1"/>
  <c r="BY7" i="29"/>
  <c r="W13" i="29"/>
  <c r="O7" i="32"/>
  <c r="O6" i="32"/>
  <c r="BH35" i="29" l="1"/>
  <c r="G8" i="25" s="1"/>
  <c r="W35" i="29"/>
  <c r="G6" i="25" s="1"/>
  <c r="HJ13" i="29"/>
  <c r="E18" i="33"/>
  <c r="M9" i="30"/>
  <c r="CD25" i="29"/>
  <c r="D9" i="33" s="1"/>
  <c r="O13" i="30"/>
  <c r="P13" i="30" s="1"/>
  <c r="Q13" i="30" s="1"/>
  <c r="R13" i="30" s="1"/>
  <c r="S13" i="30" s="1"/>
  <c r="T13" i="30" s="1"/>
  <c r="U13" i="30" s="1"/>
  <c r="M8" i="30"/>
  <c r="N8" i="30" s="1"/>
  <c r="O8" i="30" s="1"/>
  <c r="P8" i="30" s="1"/>
  <c r="Q8" i="30" s="1"/>
  <c r="R8" i="30" s="1"/>
  <c r="S8" i="30" s="1"/>
  <c r="T8" i="30" s="1"/>
  <c r="U8" i="30" s="1"/>
  <c r="BM25" i="29"/>
  <c r="D8" i="33" s="1"/>
  <c r="K7" i="30"/>
  <c r="L7" i="30" s="1"/>
  <c r="M7" i="30" s="1"/>
  <c r="N7" i="30" s="1"/>
  <c r="O7" i="30" s="1"/>
  <c r="P7" i="30" s="1"/>
  <c r="Q7" i="30" s="1"/>
  <c r="R7" i="30" s="1"/>
  <c r="S7" i="30" s="1"/>
  <c r="T7" i="30" s="1"/>
  <c r="U7" i="30" s="1"/>
  <c r="O12" i="30"/>
  <c r="P12" i="30" s="1"/>
  <c r="Q12" i="30" s="1"/>
  <c r="R12" i="30" s="1"/>
  <c r="S12" i="30" s="1"/>
  <c r="T12" i="30" s="1"/>
  <c r="U12" i="30" s="1"/>
  <c r="K25" i="29"/>
  <c r="D5" i="33" s="1"/>
  <c r="N10" i="30"/>
  <c r="O10" i="30" s="1"/>
  <c r="P10" i="30" s="1"/>
  <c r="Q10" i="30" s="1"/>
  <c r="R10" i="30" s="1"/>
  <c r="S10" i="30" s="1"/>
  <c r="T10" i="30" s="1"/>
  <c r="U10" i="30" s="1"/>
  <c r="M17" i="30"/>
  <c r="N17" i="30" s="1"/>
  <c r="D6" i="33"/>
  <c r="M6" i="30"/>
  <c r="N6" i="30" s="1"/>
  <c r="O6" i="30" s="1"/>
  <c r="P6" i="30" s="1"/>
  <c r="Q6" i="30" s="1"/>
  <c r="R6" i="30" s="1"/>
  <c r="S6" i="30" s="1"/>
  <c r="T6" i="30" s="1"/>
  <c r="U6" i="30" s="1"/>
  <c r="N9" i="30"/>
  <c r="O9" i="30" s="1"/>
  <c r="P9" i="30" s="1"/>
  <c r="Q9" i="30" s="1"/>
  <c r="R9" i="30" s="1"/>
  <c r="S9" i="30" s="1"/>
  <c r="T9" i="30" s="1"/>
  <c r="U9" i="30" s="1"/>
  <c r="Q13" i="32"/>
  <c r="W9" i="32"/>
  <c r="R9" i="32"/>
  <c r="CU25" i="29" s="1"/>
  <c r="D10" i="33" s="1"/>
  <c r="W7" i="32"/>
  <c r="U7" i="32"/>
  <c r="U10" i="32"/>
  <c r="W10" i="32"/>
  <c r="T8" i="32"/>
  <c r="R8" i="32"/>
  <c r="U11" i="32"/>
  <c r="W11" i="32"/>
  <c r="K13" i="29"/>
  <c r="K9" i="29"/>
  <c r="K7" i="29"/>
  <c r="L13" i="32"/>
  <c r="O13" i="32"/>
  <c r="BY35" i="29"/>
  <c r="G9" i="25" s="1"/>
  <c r="CP7" i="29"/>
  <c r="HJ25" i="29" l="1"/>
  <c r="D17" i="33" s="1"/>
  <c r="EC25" i="29"/>
  <c r="D12" i="33" s="1"/>
  <c r="O17" i="30"/>
  <c r="P17" i="30" s="1"/>
  <c r="Q17" i="30" s="1"/>
  <c r="R17" i="30" s="1"/>
  <c r="S17" i="30" s="1"/>
  <c r="T17" i="30" s="1"/>
  <c r="U17" i="30" s="1"/>
  <c r="ET25" i="29"/>
  <c r="D13" i="33" s="1"/>
  <c r="X10" i="32"/>
  <c r="Z10" i="32"/>
  <c r="AC10" i="32" s="1"/>
  <c r="AF10" i="32" s="1"/>
  <c r="X7" i="32"/>
  <c r="Z7" i="32"/>
  <c r="AC7" i="32" s="1"/>
  <c r="AF7" i="32" s="1"/>
  <c r="X11" i="32"/>
  <c r="Z11" i="32"/>
  <c r="AC11" i="32" s="1"/>
  <c r="AF11" i="32" s="1"/>
  <c r="X9" i="32"/>
  <c r="Z9" i="32"/>
  <c r="AC9" i="32" s="1"/>
  <c r="AF9" i="32" s="1"/>
  <c r="AT25" i="29"/>
  <c r="D7" i="33" s="1"/>
  <c r="W8" i="32"/>
  <c r="U8" i="32"/>
  <c r="K35" i="29"/>
  <c r="CP35" i="29"/>
  <c r="G10" i="25" s="1"/>
  <c r="DG7" i="29"/>
  <c r="T6" i="32"/>
  <c r="R6" i="32"/>
  <c r="R13" i="32" l="1"/>
  <c r="EC13" i="29"/>
  <c r="ET13" i="29"/>
  <c r="AG7" i="32"/>
  <c r="AI7" i="32"/>
  <c r="AG10" i="32"/>
  <c r="AI10" i="32"/>
  <c r="AG11" i="32"/>
  <c r="AI11" i="32"/>
  <c r="AG9" i="32"/>
  <c r="AI9" i="32"/>
  <c r="X8" i="32"/>
  <c r="Z8" i="32"/>
  <c r="AC8" i="32" s="1"/>
  <c r="AF8" i="32" s="1"/>
  <c r="AA7" i="32"/>
  <c r="AD7" i="32"/>
  <c r="AA10" i="32"/>
  <c r="AD10" i="32"/>
  <c r="AA9" i="32"/>
  <c r="AD9" i="32"/>
  <c r="DL25" i="29"/>
  <c r="D11" i="33" s="1"/>
  <c r="FK25" i="29"/>
  <c r="D14" i="33" s="1"/>
  <c r="AD11" i="32"/>
  <c r="AA11" i="32"/>
  <c r="C7" i="33"/>
  <c r="AT35" i="29"/>
  <c r="C17" i="33"/>
  <c r="HJ35" i="29"/>
  <c r="C9" i="33"/>
  <c r="CD35" i="29"/>
  <c r="C8" i="33"/>
  <c r="BM35" i="29"/>
  <c r="CU35" i="29"/>
  <c r="C10" i="33"/>
  <c r="EC35" i="29"/>
  <c r="C13" i="33"/>
  <c r="AB35" i="29"/>
  <c r="C6" i="33"/>
  <c r="W6" i="32"/>
  <c r="T13" i="32"/>
  <c r="DG35" i="29"/>
  <c r="G11" i="25" s="1"/>
  <c r="DX7" i="29"/>
  <c r="U6" i="32"/>
  <c r="AJ9" i="32" l="1"/>
  <c r="AL9" i="32"/>
  <c r="AJ10" i="32"/>
  <c r="AL10" i="32"/>
  <c r="AJ7" i="32"/>
  <c r="AL7" i="32"/>
  <c r="U13" i="32"/>
  <c r="FK13" i="29"/>
  <c r="DL13" i="29"/>
  <c r="AJ11" i="32"/>
  <c r="AL11" i="32"/>
  <c r="GB25" i="29"/>
  <c r="D15" i="33" s="1"/>
  <c r="GS25" i="29"/>
  <c r="D16" i="33" s="1"/>
  <c r="AG8" i="32"/>
  <c r="AI8" i="32"/>
  <c r="W13" i="32"/>
  <c r="Z6" i="32"/>
  <c r="AC6" i="32" s="1"/>
  <c r="AF6" i="32" s="1"/>
  <c r="AI6" i="32" s="1"/>
  <c r="AL6" i="32" s="1"/>
  <c r="AO6" i="32" s="1"/>
  <c r="AA8" i="32"/>
  <c r="AD8" i="32"/>
  <c r="C12" i="33"/>
  <c r="ET35" i="29"/>
  <c r="X6" i="32"/>
  <c r="DX35" i="29"/>
  <c r="G12" i="25" s="1"/>
  <c r="EO7" i="29"/>
  <c r="AM7" i="32" l="1"/>
  <c r="AO7" i="32"/>
  <c r="AP7" i="32" s="1"/>
  <c r="AM11" i="32"/>
  <c r="AO11" i="32"/>
  <c r="AP11" i="32" s="1"/>
  <c r="AM10" i="32"/>
  <c r="AO10" i="32"/>
  <c r="AP10" i="32" s="1"/>
  <c r="AM9" i="32"/>
  <c r="AO9" i="32"/>
  <c r="AP9" i="32" s="1"/>
  <c r="AP6" i="32"/>
  <c r="X13" i="32"/>
  <c r="GS13" i="29"/>
  <c r="GB13" i="29"/>
  <c r="AJ8" i="32"/>
  <c r="AL8" i="32"/>
  <c r="AL13" i="32"/>
  <c r="AM6" i="32"/>
  <c r="AI13" i="32"/>
  <c r="AJ6" i="32"/>
  <c r="D18" i="33"/>
  <c r="AF13" i="32"/>
  <c r="AG6" i="32"/>
  <c r="AG13" i="32" s="1"/>
  <c r="Z13" i="32"/>
  <c r="AA6" i="32"/>
  <c r="AA13" i="32" s="1"/>
  <c r="C11" i="33"/>
  <c r="DL35" i="29"/>
  <c r="FK35" i="29"/>
  <c r="C14" i="33"/>
  <c r="EO35" i="29"/>
  <c r="G13" i="25" s="1"/>
  <c r="FF7" i="29"/>
  <c r="AM8" i="32" l="1"/>
  <c r="AO8" i="32"/>
  <c r="AP8" i="32" s="1"/>
  <c r="AP13" i="32"/>
  <c r="AM13" i="32"/>
  <c r="AO13" i="32"/>
  <c r="AJ13" i="32"/>
  <c r="AC13" i="32"/>
  <c r="AD6" i="32"/>
  <c r="AD13" i="32" s="1"/>
  <c r="GB35" i="29"/>
  <c r="C15" i="33"/>
  <c r="C16" i="33"/>
  <c r="GS35" i="29"/>
  <c r="FF35" i="29"/>
  <c r="G14" i="25" s="1"/>
  <c r="FW7" i="29"/>
  <c r="C18" i="33" l="1"/>
  <c r="FW35" i="29"/>
  <c r="G15" i="25" s="1"/>
  <c r="G20" i="25" s="1"/>
  <c r="GN7" i="29"/>
  <c r="GN35" i="29" l="1"/>
  <c r="G16" i="25" s="1"/>
  <c r="HE7" i="29"/>
  <c r="HE35" i="29" l="1"/>
  <c r="G17" i="25" s="1"/>
  <c r="HV7" i="29"/>
  <c r="HV35" i="29" s="1"/>
  <c r="G18" i="25" s="1"/>
</calcChain>
</file>

<file path=xl/sharedStrings.xml><?xml version="1.0" encoding="utf-8"?>
<sst xmlns="http://schemas.openxmlformats.org/spreadsheetml/2006/main" count="1319" uniqueCount="261">
  <si>
    <r>
      <rPr>
        <b/>
        <sz val="20"/>
        <color rgb="FF0033CC"/>
        <rFont val="Arial"/>
      </rPr>
      <t xml:space="preserve">PLAN DE TRABAJO ARCHIVISTICO INTEGRAL 2026 - 2040
</t>
    </r>
    <r>
      <rPr>
        <b/>
        <sz val="16"/>
        <color rgb="FF000000"/>
        <rFont val="Arial"/>
      </rPr>
      <t xml:space="preserve">DOCUMENTO PRELIMINAR
</t>
    </r>
    <r>
      <rPr>
        <sz val="16"/>
        <color rgb="FF000000"/>
        <rFont val="Arial"/>
      </rPr>
      <t>MINISTERIO DE MINAS Y ENERGÍA
GRUPO DE RELACIONAMIENTO CON EL CIUDADANO Y GESTIÓN DE LA INFORMACIÓN</t>
    </r>
  </si>
  <si>
    <t>ETAPAS</t>
  </si>
  <si>
    <t>PONDERACIÓN</t>
  </si>
  <si>
    <t>ACTIVIDADES</t>
  </si>
  <si>
    <t>1. CHOCÓ</t>
  </si>
  <si>
    <t>METROS LINEALES</t>
  </si>
  <si>
    <r>
      <t xml:space="preserve">1. CHOCÓ
AVANCE DE LA ACTIVIDAD REPORTADO POR EL GRCGI
</t>
    </r>
    <r>
      <rPr>
        <b/>
        <sz val="14"/>
        <color rgb="FF4F81BD"/>
        <rFont val="Arial"/>
        <family val="2"/>
      </rPr>
      <t>PRIMER SEMESTRE 2026</t>
    </r>
  </si>
  <si>
    <t>2. CESAR</t>
  </si>
  <si>
    <r>
      <t xml:space="preserve">2. CESAR
AVANCE DE LA ACTIVIDAD REPORTADO POR EL GRCGI
</t>
    </r>
    <r>
      <rPr>
        <b/>
        <sz val="14"/>
        <color rgb="FF4F81BD"/>
        <rFont val="Arial"/>
        <family val="2"/>
      </rPr>
      <t>PRIMER SEMESTRE 2026</t>
    </r>
  </si>
  <si>
    <t>3. MINISTERIO DE MINAS Y ENERGIA</t>
  </si>
  <si>
    <r>
      <t xml:space="preserve">3. MINISTERIO DE MINAS Y ENERGIA
AVANCE DE LA ACTIVIDAD REPORTADO POR EL GRCGI
</t>
    </r>
    <r>
      <rPr>
        <b/>
        <sz val="14"/>
        <color rgb="FF4F81BD"/>
        <rFont val="Arial"/>
        <family val="2"/>
      </rPr>
      <t>PRIMER SEMESTRE 2026</t>
    </r>
  </si>
  <si>
    <t>4. MINERALCO</t>
  </si>
  <si>
    <r>
      <t xml:space="preserve">4. MINERALCO
AVANCE DE LA ACTIVIDAD REPORTADO POR EL GRCGI
</t>
    </r>
    <r>
      <rPr>
        <b/>
        <sz val="14"/>
        <color rgb="FF4F81BD"/>
        <rFont val="Arial"/>
        <family val="2"/>
      </rPr>
      <t>PRIMER SEMESTRE 2026</t>
    </r>
  </si>
  <si>
    <t>5. GUAJIRA</t>
  </si>
  <si>
    <r>
      <t xml:space="preserve">5. GUAJIRA
AVANCE DE LA ACTIVIDAD REPORTADO POR EL GRCGI
</t>
    </r>
    <r>
      <rPr>
        <b/>
        <sz val="14"/>
        <color rgb="FF4F81BD"/>
        <rFont val="Arial"/>
        <family val="2"/>
      </rPr>
      <t>PRIMER SEMESTRE 2026</t>
    </r>
  </si>
  <si>
    <t>6. MAGDALENA</t>
  </si>
  <si>
    <r>
      <t xml:space="preserve">6. MAGDALENA
AVANCE DE LA ACTIVIDAD REPORTADO POR EL GRCGI
</t>
    </r>
    <r>
      <rPr>
        <b/>
        <sz val="14"/>
        <color rgb="FF4F81BD"/>
        <rFont val="Arial"/>
        <family val="2"/>
      </rPr>
      <t>PRIMER SEMESTRE 2026</t>
    </r>
  </si>
  <si>
    <t>7. ATLANTICO</t>
  </si>
  <si>
    <r>
      <t xml:space="preserve">7. ATLANTICO
AVANCE DE LA ACTIVIDAD REPORTADO POR EL GRCGI
</t>
    </r>
    <r>
      <rPr>
        <b/>
        <sz val="14"/>
        <color rgb="FF4F81BD"/>
        <rFont val="Arial"/>
        <family val="2"/>
      </rPr>
      <t>PRIMER SEMESTRE 2026</t>
    </r>
  </si>
  <si>
    <t>8. CARBOCOL</t>
  </si>
  <si>
    <r>
      <t xml:space="preserve">8. CARBOCOL
AVANCE DE LA ACTIVIDAD REPORTADO POR EL GRCGI
</t>
    </r>
    <r>
      <rPr>
        <b/>
        <sz val="14"/>
        <color rgb="FF4F81BD"/>
        <rFont val="Arial"/>
        <family val="2"/>
      </rPr>
      <t>PRIMER SEMESTRE 2026</t>
    </r>
  </si>
  <si>
    <t>9. ECOCARBON</t>
  </si>
  <si>
    <r>
      <t xml:space="preserve">9. ECOCARBON
AVANCE DE LA ACTIVIDAD REPORTADO POR EL GRCGI
</t>
    </r>
    <r>
      <rPr>
        <b/>
        <sz val="14"/>
        <color rgb="FF4F81BD"/>
        <rFont val="Arial"/>
        <family val="2"/>
      </rPr>
      <t>PRIMER SEMESTRE 2026</t>
    </r>
  </si>
  <si>
    <t>10. ECOGAS</t>
  </si>
  <si>
    <r>
      <t xml:space="preserve">10. ECOGAS
AVANCE DE LA ACTIVIDAD REPORTADO POR EL GRCGI
</t>
    </r>
    <r>
      <rPr>
        <b/>
        <sz val="14"/>
        <color rgb="FF4F81BD"/>
        <rFont val="Arial"/>
        <family val="2"/>
      </rPr>
      <t>PRIMER SEMESTRE 2026</t>
    </r>
  </si>
  <si>
    <t>11. ECOMINAS</t>
  </si>
  <si>
    <r>
      <t xml:space="preserve">11. ECOMINAS
AVANCE DE LA ACTIVIDAD REPORTADO POR EL GRCGI
</t>
    </r>
    <r>
      <rPr>
        <b/>
        <sz val="14"/>
        <color rgb="FF4F81BD"/>
        <rFont val="Arial"/>
        <family val="2"/>
      </rPr>
      <t>PRIMER SEMESTRE 2026</t>
    </r>
  </si>
  <si>
    <t>12. INEA</t>
  </si>
  <si>
    <r>
      <t xml:space="preserve">12. INEA
AVANCE DE LA ACTIVIDAD REPORTADO POR EL GRCGI
</t>
    </r>
    <r>
      <rPr>
        <b/>
        <sz val="14"/>
        <color rgb="FF4F81BD"/>
        <rFont val="Arial"/>
        <family val="2"/>
      </rPr>
      <t>PRIMER SEMESTRE 2026</t>
    </r>
  </si>
  <si>
    <t>13. MINERCOL</t>
  </si>
  <si>
    <r>
      <t xml:space="preserve">13. MINERCOL
AVANCE DE LA ACTIVIDAD REPORTADO POR EL GRCGI
</t>
    </r>
    <r>
      <rPr>
        <b/>
        <sz val="14"/>
        <color rgb="FF4F81BD"/>
        <rFont val="Arial"/>
        <family val="2"/>
      </rPr>
      <t>PRIMER SEMESTRE 2026</t>
    </r>
  </si>
  <si>
    <t>RESPONSABLE</t>
  </si>
  <si>
    <t>RECURSO HUMANO REQUERIDO</t>
  </si>
  <si>
    <t>PRESUPUESTO REQUERIDO</t>
  </si>
  <si>
    <t>FECHA INICIO</t>
  </si>
  <si>
    <t>FECHA DE TERMINACIÓN</t>
  </si>
  <si>
    <t>DÍAS ASIGNADOS PARA SU CUMPLIMIENTO</t>
  </si>
  <si>
    <r>
      <t xml:space="preserve">EVIDENCIA ESPERADA
</t>
    </r>
    <r>
      <rPr>
        <sz val="12"/>
        <color rgb="FF000000"/>
        <rFont val="Arial"/>
        <family val="2"/>
      </rPr>
      <t>(Producto Documantado)</t>
    </r>
  </si>
  <si>
    <t>META CUANTITATIVA</t>
  </si>
  <si>
    <r>
      <t>FECHA REPORTE</t>
    </r>
    <r>
      <rPr>
        <sz val="10"/>
        <rFont val="Arial"/>
        <family val="2"/>
      </rPr>
      <t xml:space="preserve">
(Día - Mes - Año)</t>
    </r>
  </si>
  <si>
    <t>NOMBRE DE QUIEN REPORTA EL AVANCE</t>
  </si>
  <si>
    <t>DESCRIPCIÓN</t>
  </si>
  <si>
    <r>
      <t xml:space="preserve">PORCENTAJE DE CUMPLIMIENTO
</t>
    </r>
    <r>
      <rPr>
        <sz val="10"/>
        <color rgb="FF000000"/>
        <rFont val="Arial"/>
        <family val="2"/>
      </rPr>
      <t>(DE 1 A 100% CON BASE EN EL AVANCE REPORTADO)</t>
    </r>
  </si>
  <si>
    <t>CUMPLIMIENTO DE LA ACTIVIDAD DE ACUERDO CON LA PONDERACIÓN</t>
  </si>
  <si>
    <t>CUMPLIMIENTO DE LA ETAPA DE ACUERDO CON LA PONDERACIÓN</t>
  </si>
  <si>
    <t>AUTOEVALUACIÓN DEL ESTADO DE LA ACTIVIDAD</t>
  </si>
  <si>
    <r>
      <t xml:space="preserve">EVIDENCIA ESPERADA
</t>
    </r>
    <r>
      <rPr>
        <sz val="12"/>
        <color rgb="FF000000"/>
        <rFont val="Arial"/>
        <family val="2"/>
      </rPr>
      <t>(Documantada)</t>
    </r>
  </si>
  <si>
    <t>AUTOEVALUACIÓN DEL ESTADO DE LA ACCIÓN</t>
  </si>
  <si>
    <t>PRESUPUESTO TOTAL REQUERIDO</t>
  </si>
  <si>
    <t>META EN METROS LINEALES 2026</t>
  </si>
  <si>
    <t>PRESUPUESTO ASIGNADO 2026</t>
  </si>
  <si>
    <t>DIAGNÓSTICO</t>
  </si>
  <si>
    <t>1.1</t>
  </si>
  <si>
    <t>Reconocimiento del fondo documental</t>
  </si>
  <si>
    <t>JOSE ANTONIO BUELVAS</t>
  </si>
  <si>
    <t>HISTORIADOR
PROFESIONAL ARCHIVISTA
TECNICO EN GESTION DOCUMENTAL
(Aplica para las etapa 1)</t>
  </si>
  <si>
    <t>Plan de trabajo</t>
  </si>
  <si>
    <t>PEDRO ANDRÉS CASTRO SUAREZ</t>
  </si>
  <si>
    <t>Se reconoció el fondo documental y su diagnóstico se consolidó en el preliminar del plan de trabajo archivístico integral del fondo, registradas en la carpeta digital del fondo documental</t>
  </si>
  <si>
    <t>CUMPLIDA</t>
  </si>
  <si>
    <t>PLANEACIÓN DE CONDICIONES PREVIAS</t>
  </si>
  <si>
    <t>2.1</t>
  </si>
  <si>
    <t>Análisis de información</t>
  </si>
  <si>
    <t>HISTORIADOR
PROFESIONAL ARCHIVISTA
TECNICO EN GESTION DOCUMENTAL
(Aplica para la etapa 2)</t>
  </si>
  <si>
    <t>Se realizó el análisis de información que fue consolidada en el preliminar del plan de trabajo archivístico integral del fondo, registrado en la carpeta digital del fondo documental</t>
  </si>
  <si>
    <t>2.2</t>
  </si>
  <si>
    <t>Elaboración del Plan de Trabajo Archivístico Integral- PTAI por fondo documental</t>
  </si>
  <si>
    <t>Se elaboró el el preliminar del plan de trabajo archivístico integral del fondo, registrado en la carpeta digital del fondo documental</t>
  </si>
  <si>
    <t>2.3</t>
  </si>
  <si>
    <t>Revisión y ajustes del Plan de Trabajo Archivístico Integral- PTAI por fondo documental</t>
  </si>
  <si>
    <t>LEIDY JOHANNA RUBIANO PALACIOS
JOSE ANTONIO BUELVAS MARINO
JUAN ESTEBAN MARIN GONZÁLEZ</t>
  </si>
  <si>
    <t>ELABORACIÓN DE LAS TABLAS DE VALORACIÓN DOCUMENTAL</t>
  </si>
  <si>
    <t>Compilación de Información Institucional</t>
  </si>
  <si>
    <t>HISTORIADOR
PROFESIONAL ARCHIVISTA
TECNICO EN GESTION DOCUMENTAL
(Aplica para la etapa 3)</t>
  </si>
  <si>
    <t>Actos Administrativos
Inventarios documentales en estado natural</t>
  </si>
  <si>
    <t>Se compiló la Información Institucional registradas en la carpeta digital del fondo documental</t>
  </si>
  <si>
    <t xml:space="preserve">En proceso de compilación de la Información Institucional registradas en la carpeta digital del fondo documental
</t>
  </si>
  <si>
    <t>EN EJECUCIÓN</t>
  </si>
  <si>
    <t>En proceso de compilación de la Información Institucional registradas en la carpeta digital del fondo documental</t>
  </si>
  <si>
    <t>Consolidación de Periodos Institucionales (Línea de Tiempo, Actos Administrativos y Fechas Extremas)</t>
  </si>
  <si>
    <t>Linea de tiempo</t>
  </si>
  <si>
    <t>Se consolidaron los periodos Institucionales (Línea de Tiempo, Actos Administrativos y Fechas Extremas) registrados en la carpeta digital del fondo documental</t>
  </si>
  <si>
    <t>En proceso de consolidación de los periodos Institucionales (Línea de Tiempo, Actos Administrativos y Fechas Extremas) registrados en la carpeta digital del fondo documental</t>
  </si>
  <si>
    <t xml:space="preserve">Se identificaron los actos administrativos de cada periodo institucional, de manera que se encuentra un inventario en estado natural. </t>
  </si>
  <si>
    <t>Construcción de Organigramas a partir de los actos administrativos</t>
  </si>
  <si>
    <t>Consolidado de Organigramas</t>
  </si>
  <si>
    <t>Se construyeron los organigramas a partir de los actos administrativos, registrados en la carpeta digital del fondo documental</t>
  </si>
  <si>
    <t>Elaboración de Historia Institucional: descripción de funciones, estructura orgánica y contexto histórico</t>
  </si>
  <si>
    <t>Historia Institucional</t>
  </si>
  <si>
    <t>Se elaboró la historia Institucional: descripción de funciones, estructura orgánica y contexto histórico, registrada en la carpeta digital del fondo documental</t>
  </si>
  <si>
    <t xml:space="preserve">En proceso de elaboración de la historia Institucional de la cual se ha avanzado en la identificación de los periodos institucionales, representados visualmente en la línea de tiempo, así como en la construcción de los organigramas. </t>
  </si>
  <si>
    <t>Elaboración de Cuadros de Clasificación Documental</t>
  </si>
  <si>
    <t>Cuadros de Clasificación Documental (1 por periodo)</t>
  </si>
  <si>
    <t>Se elaboraron los Cuadros de Clasificación Documental, registrados en la carpeta digital del fondo documental</t>
  </si>
  <si>
    <t>Consolidación del Formato Único de Inventario Documental FUID</t>
  </si>
  <si>
    <t>Inventario Documental (1 por periodo)</t>
  </si>
  <si>
    <t>Se consolidó el Formato Único de Inventario Documental FUID, registrado en la carpeta digital del fondo documental</t>
  </si>
  <si>
    <t>En proceso de consolidación del Formato Único de Inventario Documental FUID, registrado en la carpeta digital del fondo documental</t>
  </si>
  <si>
    <t>Valorar la documentación mediante la elaboración de las TVD en consonancia con los CCD</t>
  </si>
  <si>
    <t>Tablas de Valoración Documental (1 por periodo)</t>
  </si>
  <si>
    <t>Se valoró la documentación mediante la elaboración de las TVD en consonancia con los CCD, registradas en la carpeta digital del fondo documental</t>
  </si>
  <si>
    <t>3.8</t>
  </si>
  <si>
    <t>Elaboración de Memoria Descriptiva</t>
  </si>
  <si>
    <t>Memoria descriptiva</t>
  </si>
  <si>
    <t>Se elaboró la Memoria Descriptiva, registrada en la carpeta digital del fondo documental</t>
  </si>
  <si>
    <t>3.9</t>
  </si>
  <si>
    <t>Presentación de las Tablas de Valoración Documental ante el Comité de Gestión y Desempeño del Ministerio de Minas y Energía, para aprobación</t>
  </si>
  <si>
    <t xml:space="preserve">Documento 
</t>
  </si>
  <si>
    <t>Se presentaron las Tablas de Valoración Documental ante el Comité de Gestión y Desempeño del Ministerio de Minas y Energía, para aprobación, soportes registrados en la carpeta digital del fondo documental</t>
  </si>
  <si>
    <t>3.10</t>
  </si>
  <si>
    <t>Remisión de las Tablas de Valoración Documental, ante el Archivo General de la Nación para convalidación</t>
  </si>
  <si>
    <t>Comunicación con Anexos</t>
  </si>
  <si>
    <t>Se remitieron las Tablas de Valoración Documental, ante el Archivo General de la Nación para convalidación, registrada en la carpeta digital del fondo documental</t>
  </si>
  <si>
    <t>3.11</t>
  </si>
  <si>
    <t xml:space="preserve">Atender los requerimientos del Archivo General de la Nación, en cuanto a convocatoria de mesas técnicas, sustentaciones, presentación de ajustes a las TVD que conlleven a su convalidación, y registro único de series documentales RUSD (Atendiendo los términos establecidos por el AGN), </t>
  </si>
  <si>
    <t>Documentos</t>
  </si>
  <si>
    <t>Se reanudó el proceso de corrección para retomar el proceso de presentación y aprobación ante el AGN en el mes de mayo del 2026. Por lo anterior, se reunieron los actos administrativos no allegados (los cuales correspondían a casi la totalidad de periodos institucionales), se complementó la descripción del contexto histórico para cada periodo institucional, así como la reconstrucción de todos los organigramas debido a que, no reflejaban correctamente las oficinas productoras de cada periodo institucional. Finalmente, se reconstruyó la línea de tiempo corrigiendo los inconvenientes evidenciados.</t>
  </si>
  <si>
    <t xml:space="preserve">Se reanudó el proceso de ajustes requeridos por el AGN al iniciar el año 2026, mediante la complementación de los insumos presentados y la recopilación de actos administrativos no allegados. Posteriormente, se procedió con la complementación y corrección de la Historia Institucional siguiendo las indicaciones presentadas por el AGN, este proceso reflejó las dificultades propias del fondo, dado que, los documentos que soportan las funciones y organigramas de algunos periodos institucionales. 
Así mismo, se indagó ante el AGN sobre la situación descrita, recibiendo respuesta el día 11 de junio del 2026, mediante la citación de una sesión de Asistencia Técnica, la cual inicialmente fue agendada para el 30 de junio de 2026. </t>
  </si>
  <si>
    <t xml:space="preserve">Se atendieron las correcciones de las TVD realizadas por la Subdirección de Política y Normatividad Archivística del AGN el día 12 de marzo de 2025, de manera que fueron presentadas nuevamente el 18 de diciembre del mismo año, para la revisión de los ajustes expuestos en la mesa técnica.  
Posteriormente, se sustentaron las tablas ante el Comité Evaluador de Documentos del AGN, el 26 de febrero de 2026, las cuales fueron convalidadas,  y durante el mes de marzo de 2026 el AGN solicitó al Ministerio, documentos relativos a las TVD para su correspondiente registro en el RUSD, información que se encuentra en proceso de alistamiento para su envío al AGN. </t>
  </si>
  <si>
    <t>CUMPLIDA PARCIALMENTE</t>
  </si>
  <si>
    <t>IMPLEMENTACIÓN DE TABLAS DE VALORACIÓN DOCUMENTAL</t>
  </si>
  <si>
    <t>4.1</t>
  </si>
  <si>
    <t>Clasificación</t>
  </si>
  <si>
    <t>GERENTE DE PROYECTO
COORDINADOR DE PROCESOS TÉCNICOS
ARCHIVISTA
TECNICOS EN GESTIÓN DOCUMENTAL
(Aplica para la Etapa 4)</t>
  </si>
  <si>
    <t>PENDIENTE</t>
  </si>
  <si>
    <t>Inventarios documentales de archivos organizados</t>
  </si>
  <si>
    <t>En el marco del proyecto de inversión BPIN 2022011000079, denominado “Mejoramiento en la Disponibilidad y Aprovechamiento de la Información del Archivo Central por parte de la ciudadanía y los usuarios internos del Ministerio”, con horizonte de ejecución 2023–2026, durante la presente vigencia se ha estructurado el proceso de contratación cuyo objeto es: “Prestar servicios en gestión documental para cumplir las metas del proyecto de inversión, mediante la aplicación de instrumentos archivísticos, procesos de planeación y ejecución de transferencias secundarias”, elaborando el estudio de mercado, anexos técnicos y estudios previos, y actualmente, se encuentra en proceso de revisión por parte del Grupo de Contratación, para continuar trámite de publicación en la plataforma SECOP, pretendiendo que el contrato sea suscrito entre los meses de julio y agosto de 2026, con fecha de finalización proyectada a diciembre de 2026.
Dentro del alcance del contrato, uno de los productos contemplados, tiene que ver con la aplicación de instrumentos archivísticos para la gestión, organización, y disposición final, de un total de 303 metros lineales de archivo, correspondientes al fondo documental “Ministerio de Minas y Energía”, teniendo en cuenta que el mismo, ha surtido el proceso de convalidación de las Tablas de Valoración Documental, por parte del Archivo General de la Nación en la presente vigencia, con un presupuesto estimado de $611.962.950.</t>
  </si>
  <si>
    <t>4.2</t>
  </si>
  <si>
    <t>Ordenación</t>
  </si>
  <si>
    <t>4.3</t>
  </si>
  <si>
    <t>Depuración</t>
  </si>
  <si>
    <t>4.4</t>
  </si>
  <si>
    <t>Foliación</t>
  </si>
  <si>
    <t>4.5</t>
  </si>
  <si>
    <t>Descripción Documental - FUID</t>
  </si>
  <si>
    <t>4.6</t>
  </si>
  <si>
    <t>Asignación de códigos de barras</t>
  </si>
  <si>
    <t>4.7</t>
  </si>
  <si>
    <t>Rotulación</t>
  </si>
  <si>
    <t>4.8</t>
  </si>
  <si>
    <t>Cambio de Unidades de Almacenamiento</t>
  </si>
  <si>
    <t>4.9</t>
  </si>
  <si>
    <t>Descripción ISAD-G</t>
  </si>
  <si>
    <t>4.10</t>
  </si>
  <si>
    <r>
      <rPr>
        <sz val="12"/>
        <rFont val="Arial"/>
        <family val="2"/>
      </rPr>
      <t>Aplicación de Disposición final
establecido en Tabla de Valoración Documental</t>
    </r>
  </si>
  <si>
    <t>TOTALES</t>
  </si>
  <si>
    <t>VALOR TOTAL PRESUPUESTO</t>
  </si>
  <si>
    <r>
      <rPr>
        <b/>
        <sz val="14"/>
        <color rgb="FF0000FF"/>
        <rFont val="Arial"/>
        <family val="2"/>
      </rPr>
      <t>AVANCE DE EJECUCIÓN DE LOS FONDOS DOCUMENTALES</t>
    </r>
    <r>
      <rPr>
        <sz val="14"/>
        <color rgb="FF000000"/>
        <rFont val="Arial"/>
        <family val="2"/>
      </rPr>
      <t xml:space="preserve">
</t>
    </r>
    <r>
      <rPr>
        <b/>
        <sz val="14"/>
        <color rgb="FF000000"/>
        <rFont val="Arial"/>
        <family val="2"/>
      </rPr>
      <t>PLAN DE TRABAJO ARCHIVISTICO INTEGRAL 2026 - 3036</t>
    </r>
    <r>
      <rPr>
        <sz val="14"/>
        <color rgb="FF000000"/>
        <rFont val="Arial"/>
        <family val="2"/>
      </rPr>
      <t xml:space="preserve">
MINISTERIO DE MINAS Y ENERGÍA</t>
    </r>
  </si>
  <si>
    <t>ÍTEM</t>
  </si>
  <si>
    <t>FONDO DOCUMENTAL</t>
  </si>
  <si>
    <t>AVANCE DE EJECUCIÓN DE LOS FONDO
A DICIEMBRE DE 2025</t>
  </si>
  <si>
    <t>AVANCE DE EJECUCIÓN DE LOS FONDO
A JUNIO DE 2026</t>
  </si>
  <si>
    <t>CHOCÓ</t>
  </si>
  <si>
    <t>CESAR</t>
  </si>
  <si>
    <t>MME</t>
  </si>
  <si>
    <t>MINERALCO</t>
  </si>
  <si>
    <t>GUAJIRA</t>
  </si>
  <si>
    <t>MAGDALENA</t>
  </si>
  <si>
    <t>ATLÁNTICO</t>
  </si>
  <si>
    <t>CARBOCOL</t>
  </si>
  <si>
    <t>ECOCARBÓN</t>
  </si>
  <si>
    <t>ECOGAS</t>
  </si>
  <si>
    <t>ECOMINAS</t>
  </si>
  <si>
    <t>INEA</t>
  </si>
  <si>
    <t>MINERCOL</t>
  </si>
  <si>
    <t>PROMEDIO</t>
  </si>
  <si>
    <r>
      <rPr>
        <b/>
        <sz val="16"/>
        <color rgb="FF0000FF"/>
        <rFont val="Arial"/>
        <family val="2"/>
      </rPr>
      <t>PROYECCIÓN METROS LINEALES A INTERVENIR</t>
    </r>
    <r>
      <rPr>
        <sz val="16"/>
        <color rgb="FF000000"/>
        <rFont val="Arial"/>
        <family val="2"/>
      </rPr>
      <t xml:space="preserve">
</t>
    </r>
    <r>
      <rPr>
        <b/>
        <sz val="16"/>
        <color rgb="FF000000"/>
        <rFont val="Arial"/>
        <family val="2"/>
      </rPr>
      <t>PLAN DE TRABAJO ARCHIVISTICO INTEGRAL 2026 - 3036</t>
    </r>
    <r>
      <rPr>
        <sz val="16"/>
        <color rgb="FF000000"/>
        <rFont val="Arial"/>
        <family val="2"/>
      </rPr>
      <t xml:space="preserve">
MINISTERIO DE MINAS Y ENERGÍA</t>
    </r>
  </si>
  <si>
    <r>
      <t xml:space="preserve">VOLUMEN UNIDADES DE CONSERVACIÓN EN ESTADO NATURAL
</t>
    </r>
    <r>
      <rPr>
        <sz val="10"/>
        <color rgb="FF000000"/>
        <rFont val="Arial"/>
        <family val="2"/>
      </rPr>
      <t>(Carpeta o libro)</t>
    </r>
  </si>
  <si>
    <r>
      <t xml:space="preserve">CANTIDAD DE  FOLIOS PROMEDIO POR UNIDAD DE CONSERVACION
</t>
    </r>
    <r>
      <rPr>
        <sz val="9"/>
        <color rgb="FF000000"/>
        <rFont val="Arial"/>
        <family val="2"/>
      </rPr>
      <t xml:space="preserve">
Tomados de inventarios en estado natural y criterio técnico de 200 folios por unidadad de conservación, ya sea carpeta o libro</t>
    </r>
  </si>
  <si>
    <t xml:space="preserve">CANTIDAD ESTIMADA DE FOLIOS POR FONDO DOCUMENTAL 
</t>
  </si>
  <si>
    <r>
      <t xml:space="preserve">CANTIDAD DE METROS LINEALES
</t>
    </r>
    <r>
      <rPr>
        <sz val="10"/>
        <color rgb="FF000000"/>
        <rFont val="Arial"/>
        <family val="2"/>
      </rPr>
      <t>(6.300 folios por metro lineal)</t>
    </r>
  </si>
  <si>
    <t>VALOR METRO LINEAL ELIMINACION 
(Iva incluido 19%)</t>
  </si>
  <si>
    <t>VALOR METRO LINEAL SELECCION 
(Iva incluido 19%)</t>
  </si>
  <si>
    <t>VALOR METRO LINEAL CONSERVACIÓN TOTAL 
(Iva incluido 19%)</t>
  </si>
  <si>
    <t>PROMEDIO VALOR METRO LINEAL (Selección y Conservación Total)</t>
  </si>
  <si>
    <t>VALOR TOTAL APLICACIÓN TVD VIGENCIA 2026
(Total metros lineales X  promedio valor metro lineal)</t>
  </si>
  <si>
    <t>VALOR TOTAL APLICACIÓN TVD VIGENCIA 2027
CON IPC 5,84% 2026
(Total metros lineales X  promedio valor metro lineal)</t>
  </si>
  <si>
    <t>VALOR TOTAL APLICACIÓN TVD VIGENCIA 2028
CON IPC 4,95% 2027
(Total metros lineales X  promedio valor metro lineal)</t>
  </si>
  <si>
    <t>VALOR TOTAL APLICACIÓN TVD VIGENCIA 2029
CON IPC 4,00% 2028
(Total metros lineales X  promedio valor metro lineal)</t>
  </si>
  <si>
    <t>VALOR TOTAL APLICACIÓN TVD VIGENCIA 2030
CON IPC 3,00% 2029
(Total metros lineales X  promedio valor metro lineal)</t>
  </si>
  <si>
    <t>VALOR TOTAL APLICACIÓN TVD VIGENCIA 3031
CON IPC 5,84% 2030
(Total metros lineales X  promedio valor metro lineal)</t>
  </si>
  <si>
    <t>VALOR TOTAL APLICACIÓN TVD VIGENCIA 3032
CON IPC 3,00% 2031
(Total metros lineales X  promedio valor metro lineal)</t>
  </si>
  <si>
    <t>VALOR TOTAL APLICACIÓN TVD VIGENCIA 3033
CON PROYECTADO 3,00% 2032
(Total metros lineales X  promedio valor metro lineal)</t>
  </si>
  <si>
    <t>VALOR TOTAL APLICACIÓN TVD VIGENCIA 3034
CON PROYECTADO 3,00% 2033
(Total metros lineales X  promedio valor metro lineal)</t>
  </si>
  <si>
    <t>VALOR TOTAL APLICACIÓN TVD VIGENCIA 3035
CON PROYECTADO 3,00% 2034
(Total metros lineales X  promedio valor metro lineal)</t>
  </si>
  <si>
    <t>VALOR TOTAL APLICACIÓN TVD VIGENCIA 3036
CON PROYECTADO 3,00% 2035
(Total metros lineales X  promedio valor metro lineal)</t>
  </si>
  <si>
    <t>MINISTERIO DE MINAS Y ENERGIA</t>
  </si>
  <si>
    <t>ATLANTICO</t>
  </si>
  <si>
    <t>ECOCARBON</t>
  </si>
  <si>
    <t xml:space="preserve">MINERCOL </t>
  </si>
  <si>
    <r>
      <rPr>
        <b/>
        <sz val="16"/>
        <color rgb="FFFFC000"/>
        <rFont val="Arial"/>
        <family val="2"/>
      </rPr>
      <t>PROYECCIÓN DEL RECURSO HUMANO REQUERIDO</t>
    </r>
    <r>
      <rPr>
        <sz val="16"/>
        <color rgb="FF000000"/>
        <rFont val="Arial"/>
        <family val="2"/>
      </rPr>
      <t xml:space="preserve">
</t>
    </r>
    <r>
      <rPr>
        <b/>
        <sz val="16"/>
        <color rgb="FF000000"/>
        <rFont val="Arial"/>
        <family val="2"/>
      </rPr>
      <t xml:space="preserve">PLAN DE TRABAJO ARCHIVISTICO INTEGRAL 2026 -2036
</t>
    </r>
    <r>
      <rPr>
        <sz val="16"/>
        <color rgb="FF000000"/>
        <rFont val="Arial"/>
        <family val="2"/>
      </rPr>
      <t>MINISTERIO DE MINAS Y ENERGÍA</t>
    </r>
  </si>
  <si>
    <t>´ÍTEM</t>
  </si>
  <si>
    <t>ROL</t>
  </si>
  <si>
    <t>ACTIVIDADES PRINCIPALES A EJECUTAR</t>
  </si>
  <si>
    <t>CANTIDAD RECURSO HUMANO REQUERIDO</t>
  </si>
  <si>
    <t>VALOR HONORARIOS MENSUALES ACTUALES 2026</t>
  </si>
  <si>
    <t>VALOR HONORARIOS ANUALES ACTUALES 2026</t>
  </si>
  <si>
    <t>VALOR HONORARIOS MENSUAL ACTUALIZADOS A PRECIOS DE MERCADO 2026</t>
  </si>
  <si>
    <t>VIGENCIA 2026</t>
  </si>
  <si>
    <t>VIGENCIA 2027</t>
  </si>
  <si>
    <t>VIGENCIA 2028</t>
  </si>
  <si>
    <t>VIGENCIA 2029</t>
  </si>
  <si>
    <t>VIGENCIA 2030</t>
  </si>
  <si>
    <t>VIGENCIA 2031</t>
  </si>
  <si>
    <t>VIGENCIA 2032</t>
  </si>
  <si>
    <t>VIGENCIA 2033</t>
  </si>
  <si>
    <t>VIGENCIA 2034</t>
  </si>
  <si>
    <t>VIGENCIA 2035</t>
  </si>
  <si>
    <t>VIGENCIA 2036</t>
  </si>
  <si>
    <r>
      <t xml:space="preserve">VALOR TOTAL APLICACIÓN TVD 
</t>
    </r>
    <r>
      <rPr>
        <sz val="10"/>
        <color rgb="FF000000"/>
        <rFont val="Arial"/>
        <family val="2"/>
      </rPr>
      <t>(Total metros lineales X  promedio valor metro lineal)</t>
    </r>
  </si>
  <si>
    <r>
      <t xml:space="preserve">HONORARIOS POR TVD
</t>
    </r>
    <r>
      <rPr>
        <sz val="10"/>
        <color rgb="FF000000"/>
        <rFont val="Arial"/>
        <family val="2"/>
      </rPr>
      <t>(Promedio 6 meses por 1 TVD)</t>
    </r>
  </si>
  <si>
    <r>
      <t xml:space="preserve">VALOR TOTAL APLICACIÓN TVD  CON IPC 5,84% 2026
</t>
    </r>
    <r>
      <rPr>
        <sz val="10"/>
        <color rgb="FF000000"/>
        <rFont val="Arial"/>
        <family val="2"/>
      </rPr>
      <t>(Total metros lineales X  promedio valor metro lineal)</t>
    </r>
  </si>
  <si>
    <r>
      <t xml:space="preserve">VALOR TOTAL APLICACIÓN TVD  CON IPC 4,95% 2027
</t>
    </r>
    <r>
      <rPr>
        <sz val="10"/>
        <color rgb="FF000000"/>
        <rFont val="Arial"/>
        <family val="2"/>
      </rPr>
      <t>(Total metros lineales X  promedio valor metro lineal)</t>
    </r>
  </si>
  <si>
    <r>
      <t xml:space="preserve">VALOR TOTAL APLICACIÓN TVD CON IPC 4,00% 2028
</t>
    </r>
    <r>
      <rPr>
        <sz val="10"/>
        <color rgb="FF000000"/>
        <rFont val="Arial"/>
        <family val="2"/>
      </rPr>
      <t>(Total metros lineales X  promedio valor metro lineal)</t>
    </r>
  </si>
  <si>
    <r>
      <t xml:space="preserve">VALOR TOTAL APLICACIÓN TVD CON IPC 3,00% 2029
</t>
    </r>
    <r>
      <rPr>
        <sz val="10"/>
        <color rgb="FF000000"/>
        <rFont val="Arial"/>
        <family val="2"/>
      </rPr>
      <t>(Total metros lineales X  promedio valor metro lineal)</t>
    </r>
  </si>
  <si>
    <r>
      <t xml:space="preserve">VALOR TOTAL APLICACIÓN TVD CON IPC 5,84% 2030
</t>
    </r>
    <r>
      <rPr>
        <sz val="10"/>
        <color rgb="FF000000"/>
        <rFont val="Arial"/>
        <family val="2"/>
      </rPr>
      <t>(Total metros lineales X  promedio valor metro lineal)</t>
    </r>
  </si>
  <si>
    <r>
      <t xml:space="preserve">VALOR TOTAL APLICACIÓN TVD CON IPC 3,00% 2031
</t>
    </r>
    <r>
      <rPr>
        <sz val="10"/>
        <color rgb="FF000000"/>
        <rFont val="Arial"/>
        <family val="2"/>
      </rPr>
      <t>(Total metros lineales X  promedio valor metro lineal)</t>
    </r>
  </si>
  <si>
    <r>
      <t xml:space="preserve">VALOR TOTAL APLICACIÓN TVD CON 3,00% PROYECTADO 2032
</t>
    </r>
    <r>
      <rPr>
        <sz val="10"/>
        <color rgb="FF000000"/>
        <rFont val="Arial"/>
        <family val="2"/>
      </rPr>
      <t>(Total metros lineales X  promedio valor metro lineal)</t>
    </r>
  </si>
  <si>
    <r>
      <t xml:space="preserve">VALOR TOTAL APLICACIÓN TVD CON 3,00% PROYECTADO 2033
</t>
    </r>
    <r>
      <rPr>
        <sz val="10"/>
        <color rgb="FF000000"/>
        <rFont val="Arial"/>
        <family val="2"/>
      </rPr>
      <t>(Total metros lineales X  promedio valor metro lineal)</t>
    </r>
  </si>
  <si>
    <r>
      <t xml:space="preserve">VALOR TOTAL APLICACIÓN TVD CON 3,00% PROYECTADO 2034
</t>
    </r>
    <r>
      <rPr>
        <sz val="10"/>
        <color rgb="FF000000"/>
        <rFont val="Arial"/>
        <family val="2"/>
      </rPr>
      <t>(Total metros lineales X  promedio valor metro lineal)</t>
    </r>
  </si>
  <si>
    <r>
      <t xml:space="preserve">VALOR TOTAL APLICACIÓN TVD CON 3,00% PROYECTADO 2035
</t>
    </r>
    <r>
      <rPr>
        <sz val="10"/>
        <color rgb="FF000000"/>
        <rFont val="Arial"/>
        <family val="2"/>
      </rPr>
      <t>(Total metros lineales X  promedio valor metro lineal)</t>
    </r>
  </si>
  <si>
    <t xml:space="preserve">PROFESIONAL ARCHIVISTA ELABORACIÓN TVD </t>
  </si>
  <si>
    <t>Diagnóstico, análisis, planeación y elaboración de TVD y anexos técnicos</t>
  </si>
  <si>
    <t>HISTORIADOR ELABORACIÓN TVD</t>
  </si>
  <si>
    <t>Análisis y elaboración de documentos historiográficos, y valoración documental</t>
  </si>
  <si>
    <t>TECNICO EN GESTION DOCUMENTAL ELABORACIÓN TVD</t>
  </si>
  <si>
    <t xml:space="preserve">Validación y actualización de inventarios documentales </t>
  </si>
  <si>
    <t>TECNICOS EN GESTION DOCUMENTAL CONTROL DE CALIDAD IMPLEMENTACION TVD</t>
  </si>
  <si>
    <t>Control de calidad de productos de la intervención documental, por parte de contratista tercerizado</t>
  </si>
  <si>
    <t>PROFESIONAL CONTROL DE CALIDAD IMPLEMENTACION TVD</t>
  </si>
  <si>
    <t>Lineamientos técnicos, control y aprobación de productos de la intervención documental, por parte de contratista tercerizado</t>
  </si>
  <si>
    <t>PROFESIONAL DE APOYO SUPERVISION IMPLEMENTACION TVD</t>
  </si>
  <si>
    <t>Planeación, análisis y formulación de proyecto de inversión. Elaboración de documentos precontractuales; seguimiento a contratos de intervención documental, y reporte de indicadores e informes.</t>
  </si>
  <si>
    <t>TOTAL RECURSO HUMANO</t>
  </si>
  <si>
    <t>ETAPA 1</t>
  </si>
  <si>
    <t>ETAPA 2</t>
  </si>
  <si>
    <t>ETAPA 3</t>
  </si>
  <si>
    <r>
      <rPr>
        <b/>
        <sz val="16"/>
        <color rgb="FF1F497D"/>
        <rFont val="Arial"/>
      </rPr>
      <t xml:space="preserve">PROYECCIÓN DEL PRESUPUESTO 
</t>
    </r>
    <r>
      <rPr>
        <b/>
        <sz val="16"/>
        <color rgb="FF000000"/>
        <rFont val="Arial"/>
      </rPr>
      <t xml:space="preserve">PLAN DE TRABAJO ARCHIVISTICO INTEGRAL 2026 - 2040
</t>
    </r>
    <r>
      <rPr>
        <sz val="16"/>
        <color rgb="FF000000"/>
        <rFont val="Arial"/>
      </rPr>
      <t>MINISTERIO DE MINAS Y ENERGÍA</t>
    </r>
  </si>
  <si>
    <t>ITEM</t>
  </si>
  <si>
    <t>PRESUPUESTO ESTIMADO ELABORACION Y CONVALIDACIÓN TVD 2026-2030</t>
  </si>
  <si>
    <t>PRESUPUESTO ESTIMADO IMPLEMENTACIÓN TVE 2026-2030</t>
  </si>
  <si>
    <t>CANTIDAD APROX METROS LINEALES</t>
  </si>
  <si>
    <t>Elaboración</t>
  </si>
  <si>
    <t>Implementación</t>
  </si>
  <si>
    <t>Metros lineales</t>
  </si>
  <si>
    <t>X</t>
  </si>
  <si>
    <t>x</t>
  </si>
  <si>
    <t xml:space="preserve">TOTAL PRESUPUESTO GLOBAL ESTIMADO </t>
  </si>
  <si>
    <t>NOTA 1</t>
  </si>
  <si>
    <t xml:space="preserve">El Plan de Trabajo Archivístico Integral propuesto, contempla la elaboración y convalidación de las Tablas de Valoración Documental, hasta el año 2030. </t>
  </si>
  <si>
    <t>NOTA 2</t>
  </si>
  <si>
    <t>Se estima que la implementación de las Tablas de Valoración Documental de los Fondos Documentales, se culminará en la vigencia 2036, por cuanto se efectuará un máximo de 400 metros lineales por año, teniendo en cuenta la capacidad instalada, recurso humano y presupuesto autorizado.</t>
  </si>
  <si>
    <t>RECURSO HUMANO</t>
  </si>
  <si>
    <t>JOSE ANTONIO BUELVAS MARINO</t>
  </si>
  <si>
    <t>Cuando la actividad se encuentra en implementación o desarrollo y la fecha de terminación no se ha vencido.</t>
  </si>
  <si>
    <t xml:space="preserve">Cuando la actividad se cumple parcialmente en las condiciones predefinidas y la fecha de terminación no se ha vencido. </t>
  </si>
  <si>
    <t>LEIDY JOHANNA RUBIANO PALACIOS</t>
  </si>
  <si>
    <t>Cuando la actividad se cumple en su totalidad en las condiciones predefinidas.</t>
  </si>
  <si>
    <t>JUAN ESTEBAN MARIN GONZALEZ</t>
  </si>
  <si>
    <t>Cuando la actividad no se cumple en las condiciones predefinidas y la fecha de terminación se ha vencido.</t>
  </si>
  <si>
    <t>ARMANDO CALDERÓN SALOM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</si>
</sst>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 #,##0_-;_-* &quot;-&quot;_-;_-@_-"/>
    <numFmt numFmtId="164" formatCode="&quot;$&quot;#,##0_);[Red]\(&quot;$&quot;#,##0\)"/>
    <numFmt numFmtId="165" formatCode="#,##0.0"/>
    <numFmt numFmtId="166" formatCode="&quot;$&quot;#,##0.00"/>
    <numFmt numFmtId="167" formatCode="&quot;$&quot;#,##0"/>
    <numFmt numFmtId="168" formatCode="0.0"/>
    <numFmt numFmtId="169" formatCode="0.0%"/>
    <numFmt numFmtId="170" formatCode="dd\-mmm\-yyyy"/>
    <numFmt numFmtId="171" formatCode="#,##0;[Red]#,##0"/>
    <numFmt numFmtId="172" formatCode="_-* #,##0.00_-;\-* #,##0.00_-;_-* &quot;-&quot;_-;_-@_-"/>
  </numFmts>
  <fonts count="31" x14ac:knownFonts="1">
    <font>
      <sz val="10"/>
      <color rgb="FF000000"/>
      <name val="Times New Roman"/>
      <charset val="204"/>
    </font>
    <font>
      <sz val="10"/>
      <name val="Arial"/>
      <family val="2"/>
    </font>
    <font>
      <sz val="10"/>
      <name val="Arial"/>
      <family val="2"/>
    </font>
    <font>
      <sz val="12"/>
      <color rgb="FF000000"/>
      <name val="Arial"/>
      <family val="2"/>
    </font>
    <font>
      <sz val="12"/>
      <name val="Arial"/>
      <family val="2"/>
    </font>
    <font>
      <b/>
      <sz val="12"/>
      <color rgb="FF000000"/>
      <name val="Arial"/>
      <family val="2"/>
    </font>
    <font>
      <b/>
      <sz val="12"/>
      <name val="Arial"/>
      <family val="2"/>
    </font>
    <font>
      <sz val="8"/>
      <name val="Times New Roman"/>
      <family val="1"/>
    </font>
    <font>
      <b/>
      <sz val="14"/>
      <color rgb="FF000000"/>
      <name val="Arial"/>
      <family val="2"/>
    </font>
    <font>
      <b/>
      <sz val="10"/>
      <color theme="1"/>
      <name val="Arial"/>
      <family val="2"/>
    </font>
    <font>
      <b/>
      <sz val="10"/>
      <name val="Arial"/>
      <family val="2"/>
    </font>
    <font>
      <b/>
      <sz val="14"/>
      <color rgb="FF4F81BD"/>
      <name val="Arial"/>
      <family val="2"/>
    </font>
    <font>
      <b/>
      <sz val="11"/>
      <color rgb="FF000000"/>
      <name val="Calibri"/>
      <family val="2"/>
    </font>
    <font>
      <sz val="11"/>
      <color rgb="FF000000"/>
      <name val="Calibri"/>
      <family val="2"/>
    </font>
    <font>
      <b/>
      <sz val="10"/>
      <color rgb="FF000000"/>
      <name val="Arial"/>
      <family val="2"/>
    </font>
    <font>
      <sz val="10"/>
      <color rgb="FF000000"/>
      <name val="Arial"/>
      <family val="2"/>
    </font>
    <font>
      <sz val="10"/>
      <color rgb="FF000000"/>
      <name val="Arial"/>
      <family val="2"/>
    </font>
    <font>
      <sz val="16"/>
      <color rgb="FF000000"/>
      <name val="Arial"/>
      <family val="2"/>
    </font>
    <font>
      <b/>
      <sz val="16"/>
      <color rgb="FF000000"/>
      <name val="Arial"/>
      <family val="2"/>
    </font>
    <font>
      <sz val="9"/>
      <color rgb="FF000000"/>
      <name val="Arial"/>
      <family val="2"/>
    </font>
    <font>
      <b/>
      <sz val="16"/>
      <color rgb="FFFFC000"/>
      <name val="Arial"/>
      <family val="2"/>
    </font>
    <font>
      <b/>
      <sz val="16"/>
      <color rgb="FF0000FF"/>
      <name val="Arial"/>
      <family val="2"/>
    </font>
    <font>
      <b/>
      <sz val="14"/>
      <color theme="3"/>
      <name val="Arial"/>
      <family val="2"/>
    </font>
    <font>
      <sz val="10"/>
      <color rgb="FF000000"/>
      <name val="Times New Roman"/>
      <charset val="204"/>
    </font>
    <font>
      <b/>
      <sz val="14"/>
      <name val="Arial"/>
      <family val="2"/>
    </font>
    <font>
      <sz val="14"/>
      <color rgb="FF000000"/>
      <name val="Arial"/>
      <family val="2"/>
    </font>
    <font>
      <b/>
      <sz val="14"/>
      <color rgb="FF0000FF"/>
      <name val="Arial"/>
      <family val="2"/>
    </font>
    <font>
      <b/>
      <sz val="16"/>
      <color rgb="FF1F497D"/>
      <name val="Arial"/>
    </font>
    <font>
      <b/>
      <sz val="16"/>
      <color rgb="FF000000"/>
      <name val="Arial"/>
    </font>
    <font>
      <sz val="16"/>
      <color rgb="FF000000"/>
      <name val="Arial"/>
    </font>
    <font>
      <b/>
      <sz val="20"/>
      <color rgb="FF0033CC"/>
      <name val="Arial"/>
    </font>
  </fonts>
  <fills count="19">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theme="7" tint="0.39997558519241921"/>
        <bgColor indexed="64"/>
      </patternFill>
    </fill>
    <fill>
      <patternFill patternType="solid">
        <fgColor rgb="FFDAEEF3"/>
        <bgColor rgb="FF000000"/>
      </patternFill>
    </fill>
    <fill>
      <patternFill patternType="solid">
        <fgColor rgb="FFD8E4BC"/>
        <bgColor rgb="FF000000"/>
      </patternFill>
    </fill>
    <fill>
      <patternFill patternType="solid">
        <fgColor rgb="FFFFFFCC"/>
        <bgColor indexed="64"/>
      </patternFill>
    </fill>
    <fill>
      <patternFill patternType="solid">
        <fgColor theme="2" tint="-0.249977111117893"/>
        <bgColor indexed="64"/>
      </patternFill>
    </fill>
    <fill>
      <patternFill patternType="solid">
        <fgColor rgb="FFFF0000"/>
        <bgColor indexed="64"/>
      </patternFill>
    </fill>
    <fill>
      <patternFill patternType="solid">
        <fgColor theme="6" tint="0.79998168889431442"/>
        <bgColor indexed="64"/>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right/>
      <top/>
      <bottom style="thin">
        <color indexed="64"/>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right style="thin">
        <color theme="1"/>
      </right>
      <top style="thin">
        <color theme="1"/>
      </top>
      <bottom style="thin">
        <color theme="1"/>
      </bottom>
      <diagonal/>
    </border>
    <border>
      <left style="thin">
        <color theme="1"/>
      </left>
      <right style="thin">
        <color theme="1"/>
      </right>
      <top/>
      <bottom style="thin">
        <color theme="1"/>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theme="1"/>
      </left>
      <right/>
      <top/>
      <bottom style="thin">
        <color theme="1"/>
      </bottom>
      <diagonal/>
    </border>
    <border>
      <left/>
      <right style="thin">
        <color theme="1"/>
      </right>
      <top/>
      <bottom style="thin">
        <color theme="1"/>
      </bottom>
      <diagonal/>
    </border>
    <border>
      <left/>
      <right/>
      <top/>
      <bottom style="thin">
        <color theme="1"/>
      </bottom>
      <diagonal/>
    </border>
    <border>
      <left style="thin">
        <color theme="1"/>
      </left>
      <right/>
      <top style="thin">
        <color theme="1"/>
      </top>
      <bottom/>
      <diagonal/>
    </border>
    <border>
      <left/>
      <right/>
      <top/>
      <bottom style="thin">
        <color rgb="FF000000"/>
      </bottom>
      <diagonal/>
    </border>
    <border>
      <left/>
      <right/>
      <top style="thin">
        <color rgb="FF000000"/>
      </top>
      <bottom/>
      <diagonal/>
    </border>
    <border>
      <left style="thin">
        <color theme="1"/>
      </left>
      <right/>
      <top style="thin">
        <color theme="1"/>
      </top>
      <bottom style="thin">
        <color theme="1"/>
      </bottom>
      <diagonal/>
    </border>
    <border>
      <left style="thin">
        <color rgb="FF000000"/>
      </left>
      <right style="thin">
        <color rgb="FF000000"/>
      </right>
      <top/>
      <bottom/>
      <diagonal/>
    </border>
    <border>
      <left style="thin">
        <color rgb="FF000000"/>
      </left>
      <right/>
      <top/>
      <bottom/>
      <diagonal/>
    </border>
  </borders>
  <cellStyleXfs count="4">
    <xf numFmtId="0" fontId="0" fillId="0" borderId="0"/>
    <xf numFmtId="0" fontId="1" fillId="0" borderId="0"/>
    <xf numFmtId="0" fontId="2" fillId="0" borderId="0"/>
    <xf numFmtId="41" fontId="23" fillId="0" borderId="0" applyFont="0" applyFill="0" applyBorder="0" applyAlignment="0" applyProtection="0"/>
  </cellStyleXfs>
  <cellXfs count="372">
    <xf numFmtId="0" fontId="0" fillId="0" borderId="0" xfId="0" applyAlignment="1">
      <alignment horizontal="left" vertical="top"/>
    </xf>
    <xf numFmtId="0" fontId="3" fillId="2" borderId="0" xfId="0" applyFont="1" applyFill="1" applyAlignment="1">
      <alignment horizontal="left" vertical="center" wrapText="1"/>
    </xf>
    <xf numFmtId="0" fontId="4" fillId="2" borderId="1" xfId="0" applyFont="1" applyFill="1" applyBorder="1" applyAlignment="1">
      <alignment horizontal="center" vertical="center" wrapText="1"/>
    </xf>
    <xf numFmtId="9" fontId="3" fillId="2" borderId="1" xfId="0" applyNumberFormat="1" applyFont="1" applyFill="1" applyBorder="1" applyAlignment="1">
      <alignment horizontal="center" vertical="center" wrapText="1"/>
    </xf>
    <xf numFmtId="0" fontId="3" fillId="2" borderId="4" xfId="0" applyFont="1" applyFill="1" applyBorder="1" applyAlignment="1">
      <alignment horizontal="left" vertical="center" wrapText="1"/>
    </xf>
    <xf numFmtId="0" fontId="3" fillId="2" borderId="0" xfId="0" applyFont="1" applyFill="1" applyAlignment="1">
      <alignment horizontal="justify" vertical="center" wrapText="1"/>
    </xf>
    <xf numFmtId="0" fontId="5" fillId="2" borderId="0" xfId="0" applyFont="1" applyFill="1" applyAlignment="1">
      <alignment horizontal="justify" vertical="center" wrapText="1"/>
    </xf>
    <xf numFmtId="0" fontId="3" fillId="2" borderId="0" xfId="0" applyFont="1" applyFill="1" applyAlignment="1">
      <alignment horizontal="center" vertical="center" wrapText="1"/>
    </xf>
    <xf numFmtId="0" fontId="8" fillId="2" borderId="0" xfId="0" applyFont="1" applyFill="1" applyAlignment="1">
      <alignment horizontal="justify" vertical="center" wrapText="1"/>
    </xf>
    <xf numFmtId="0" fontId="9" fillId="2" borderId="0" xfId="1" applyFont="1" applyFill="1" applyAlignment="1">
      <alignment horizontal="center" vertical="center" wrapText="1"/>
    </xf>
    <xf numFmtId="0" fontId="9" fillId="2" borderId="8" xfId="1" applyFont="1" applyFill="1" applyBorder="1" applyAlignment="1">
      <alignment horizontal="center" vertical="center" wrapText="1"/>
    </xf>
    <xf numFmtId="0" fontId="4" fillId="2" borderId="0" xfId="1" applyFont="1" applyFill="1" applyAlignment="1">
      <alignment horizontal="center" vertical="center" wrapText="1"/>
    </xf>
    <xf numFmtId="0" fontId="4" fillId="2" borderId="0" xfId="1" applyFont="1" applyFill="1" applyAlignment="1">
      <alignment horizontal="justify" vertical="center" wrapText="1"/>
    </xf>
    <xf numFmtId="0" fontId="4" fillId="2" borderId="4" xfId="1" applyFont="1" applyFill="1" applyBorder="1" applyAlignment="1">
      <alignment horizontal="center" vertical="center" wrapText="1"/>
    </xf>
    <xf numFmtId="0" fontId="4" fillId="2" borderId="8" xfId="1" applyFont="1" applyFill="1" applyBorder="1" applyAlignment="1">
      <alignment horizontal="center" vertical="center" wrapText="1"/>
    </xf>
    <xf numFmtId="0" fontId="6" fillId="2" borderId="0" xfId="1" applyFont="1" applyFill="1" applyAlignment="1">
      <alignment horizontal="center" vertical="center" wrapText="1"/>
    </xf>
    <xf numFmtId="0" fontId="4" fillId="4" borderId="1" xfId="0" applyFont="1" applyFill="1" applyBorder="1" applyAlignment="1">
      <alignment horizontal="center" vertical="center" wrapText="1"/>
    </xf>
    <xf numFmtId="10" fontId="4" fillId="4" borderId="4" xfId="1" applyNumberFormat="1" applyFont="1" applyFill="1" applyBorder="1" applyAlignment="1">
      <alignment horizontal="center" vertical="center" wrapText="1"/>
    </xf>
    <xf numFmtId="10" fontId="4" fillId="2" borderId="4" xfId="1" applyNumberFormat="1" applyFont="1" applyFill="1" applyBorder="1" applyAlignment="1">
      <alignment horizontal="center" vertical="center" wrapText="1"/>
    </xf>
    <xf numFmtId="10" fontId="4" fillId="2" borderId="0" xfId="1" applyNumberFormat="1" applyFont="1" applyFill="1" applyAlignment="1">
      <alignment horizontal="center" vertical="center" wrapText="1"/>
    </xf>
    <xf numFmtId="10" fontId="6" fillId="3" borderId="4" xfId="1" applyNumberFormat="1" applyFont="1" applyFill="1" applyBorder="1" applyAlignment="1">
      <alignment horizontal="center" vertical="center" wrapText="1"/>
    </xf>
    <xf numFmtId="0" fontId="4" fillId="4" borderId="4" xfId="1" applyFont="1" applyFill="1" applyBorder="1" applyAlignment="1">
      <alignment horizontal="center" vertical="center" wrapText="1"/>
    </xf>
    <xf numFmtId="0" fontId="0" fillId="0" borderId="0" xfId="0" applyAlignment="1">
      <alignment horizontal="left" vertical="center"/>
    </xf>
    <xf numFmtId="0" fontId="4" fillId="0" borderId="7" xfId="0" applyFont="1" applyBorder="1" applyAlignment="1">
      <alignment horizontal="center" vertical="center" wrapText="1"/>
    </xf>
    <xf numFmtId="0" fontId="10" fillId="14" borderId="17" xfId="0" applyFont="1" applyFill="1" applyBorder="1" applyAlignment="1">
      <alignment horizontal="center" vertical="center" wrapText="1"/>
    </xf>
    <xf numFmtId="0" fontId="10" fillId="14" borderId="13" xfId="0" applyFont="1" applyFill="1" applyBorder="1" applyAlignment="1">
      <alignment horizontal="center" vertical="center" wrapText="1"/>
    </xf>
    <xf numFmtId="0" fontId="4" fillId="0" borderId="1" xfId="0" applyFont="1" applyBorder="1" applyAlignment="1">
      <alignment horizontal="center" vertical="center" wrapText="1"/>
    </xf>
    <xf numFmtId="0" fontId="13" fillId="0" borderId="17" xfId="0" applyFont="1" applyBorder="1" applyAlignment="1">
      <alignment horizontal="left" vertical="center" wrapText="1"/>
    </xf>
    <xf numFmtId="0" fontId="12" fillId="13" borderId="4" xfId="0" applyFont="1" applyFill="1" applyBorder="1" applyAlignment="1">
      <alignment horizontal="center" vertical="center" wrapText="1"/>
    </xf>
    <xf numFmtId="0" fontId="0" fillId="0" borderId="0" xfId="0" applyAlignment="1">
      <alignment horizontal="center" vertical="center"/>
    </xf>
    <xf numFmtId="0" fontId="13" fillId="0" borderId="17"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0" xfId="0" applyFont="1" applyAlignment="1">
      <alignment horizontal="center" vertical="center" wrapText="1"/>
    </xf>
    <xf numFmtId="0" fontId="4" fillId="0" borderId="27" xfId="0" applyFont="1" applyBorder="1" applyAlignment="1">
      <alignment horizontal="center" vertical="center" wrapText="1"/>
    </xf>
    <xf numFmtId="170" fontId="4" fillId="0" borderId="4" xfId="0" applyNumberFormat="1" applyFont="1" applyBorder="1" applyAlignment="1">
      <alignment horizontal="center" vertical="center" wrapText="1"/>
    </xf>
    <xf numFmtId="169" fontId="3" fillId="7"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16" fillId="0" borderId="0" xfId="0" applyFont="1" applyAlignment="1">
      <alignment horizontal="left" vertical="top"/>
    </xf>
    <xf numFmtId="0" fontId="16" fillId="0" borderId="0" xfId="0" applyFont="1" applyAlignment="1">
      <alignment horizontal="center" vertical="top"/>
    </xf>
    <xf numFmtId="0" fontId="3" fillId="9" borderId="1" xfId="0" applyFont="1" applyFill="1" applyBorder="1" applyAlignment="1">
      <alignment horizontal="left" vertical="center" wrapText="1"/>
    </xf>
    <xf numFmtId="1" fontId="3" fillId="2" borderId="1" xfId="0" applyNumberFormat="1" applyFont="1" applyFill="1" applyBorder="1" applyAlignment="1">
      <alignment horizontal="center" vertical="center" wrapText="1"/>
    </xf>
    <xf numFmtId="0" fontId="3" fillId="10" borderId="1" xfId="0" applyFont="1" applyFill="1" applyBorder="1" applyAlignment="1">
      <alignment horizontal="left" vertical="center" wrapText="1"/>
    </xf>
    <xf numFmtId="0" fontId="3" fillId="11" borderId="1" xfId="0" applyFont="1" applyFill="1" applyBorder="1" applyAlignment="1">
      <alignment horizontal="left" vertical="center" wrapText="1"/>
    </xf>
    <xf numFmtId="0" fontId="3" fillId="12" borderId="1" xfId="0" applyFont="1" applyFill="1" applyBorder="1" applyAlignment="1">
      <alignment horizontal="left" vertical="center" wrapText="1"/>
    </xf>
    <xf numFmtId="0" fontId="16" fillId="0" borderId="0" xfId="0" applyFont="1" applyAlignment="1">
      <alignment horizontal="center" vertical="center"/>
    </xf>
    <xf numFmtId="49" fontId="4" fillId="2" borderId="22" xfId="0" applyNumberFormat="1" applyFont="1" applyFill="1" applyBorder="1" applyAlignment="1">
      <alignment horizontal="left" vertical="center" wrapText="1"/>
    </xf>
    <xf numFmtId="49" fontId="4" fillId="2" borderId="23" xfId="0" applyNumberFormat="1" applyFont="1" applyFill="1" applyBorder="1" applyAlignment="1">
      <alignment horizontal="left" vertical="center" wrapText="1"/>
    </xf>
    <xf numFmtId="49" fontId="4" fillId="2" borderId="1" xfId="0" applyNumberFormat="1" applyFont="1" applyFill="1" applyBorder="1" applyAlignment="1">
      <alignment horizontal="left" vertical="center" wrapText="1"/>
    </xf>
    <xf numFmtId="0" fontId="3" fillId="2" borderId="4" xfId="0" applyFont="1" applyFill="1" applyBorder="1" applyAlignment="1">
      <alignment horizontal="justify" vertical="center" wrapText="1"/>
    </xf>
    <xf numFmtId="0" fontId="3" fillId="2" borderId="3" xfId="0" applyFont="1" applyFill="1" applyBorder="1" applyAlignment="1">
      <alignment horizontal="justify" vertical="center" wrapText="1"/>
    </xf>
    <xf numFmtId="0" fontId="3" fillId="2" borderId="1" xfId="0" applyFont="1" applyFill="1" applyBorder="1" applyAlignment="1">
      <alignment horizontal="justify" vertical="center" wrapText="1"/>
    </xf>
    <xf numFmtId="0" fontId="10" fillId="14" borderId="4" xfId="0" applyFont="1" applyFill="1" applyBorder="1" applyAlignment="1">
      <alignment horizontal="center" vertical="center" wrapText="1"/>
    </xf>
    <xf numFmtId="170" fontId="4" fillId="0" borderId="5" xfId="0" applyNumberFormat="1" applyFont="1" applyBorder="1" applyAlignment="1">
      <alignment horizontal="center" vertical="center" wrapText="1"/>
    </xf>
    <xf numFmtId="170" fontId="4" fillId="0" borderId="1" xfId="0" applyNumberFormat="1" applyFont="1" applyBorder="1" applyAlignment="1">
      <alignment horizontal="center" vertical="center" wrapText="1"/>
    </xf>
    <xf numFmtId="0" fontId="5" fillId="7" borderId="2" xfId="0" applyFont="1" applyFill="1" applyBorder="1" applyAlignment="1">
      <alignment horizontal="center" vertical="center" wrapText="1"/>
    </xf>
    <xf numFmtId="0" fontId="5" fillId="7" borderId="30" xfId="0" applyFont="1" applyFill="1" applyBorder="1" applyAlignment="1">
      <alignment horizontal="center" vertical="center" wrapText="1"/>
    </xf>
    <xf numFmtId="49" fontId="3" fillId="2" borderId="26" xfId="0" applyNumberFormat="1" applyFont="1" applyFill="1" applyBorder="1" applyAlignment="1">
      <alignment horizontal="left" vertical="center" wrapText="1"/>
    </xf>
    <xf numFmtId="49" fontId="3" fillId="2" borderId="3" xfId="0" applyNumberFormat="1" applyFont="1" applyFill="1" applyBorder="1" applyAlignment="1">
      <alignment horizontal="left" vertical="center" wrapText="1"/>
    </xf>
    <xf numFmtId="49" fontId="4" fillId="2" borderId="12" xfId="0" applyNumberFormat="1" applyFont="1" applyFill="1" applyBorder="1" applyAlignment="1">
      <alignment horizontal="left" vertical="center" wrapText="1"/>
    </xf>
    <xf numFmtId="0" fontId="14" fillId="4" borderId="27" xfId="0" applyFont="1" applyFill="1" applyBorder="1" applyAlignment="1">
      <alignment horizontal="center" vertical="center" wrapText="1"/>
    </xf>
    <xf numFmtId="0" fontId="15" fillId="0" borderId="0" xfId="0" applyFont="1" applyAlignment="1">
      <alignment horizontal="left" vertical="top" wrapText="1"/>
    </xf>
    <xf numFmtId="0" fontId="15" fillId="0" borderId="0" xfId="0" applyFont="1" applyAlignment="1">
      <alignment horizontal="center" vertical="center" wrapText="1"/>
    </xf>
    <xf numFmtId="164" fontId="15" fillId="0" borderId="0" xfId="0" applyNumberFormat="1" applyFont="1" applyAlignment="1">
      <alignment horizontal="left" vertical="top" wrapText="1"/>
    </xf>
    <xf numFmtId="0" fontId="15" fillId="0" borderId="0" xfId="0" applyFont="1" applyAlignment="1">
      <alignment horizontal="left" vertical="center" wrapText="1"/>
    </xf>
    <xf numFmtId="0" fontId="15" fillId="0" borderId="4" xfId="0" applyFont="1" applyBorder="1" applyAlignment="1">
      <alignment horizontal="center" vertical="center" wrapText="1"/>
    </xf>
    <xf numFmtId="167" fontId="3" fillId="2" borderId="22" xfId="0" applyNumberFormat="1" applyFont="1" applyFill="1" applyBorder="1" applyAlignment="1">
      <alignment horizontal="right" vertical="center" wrapText="1"/>
    </xf>
    <xf numFmtId="0" fontId="15" fillId="0" borderId="0" xfId="0" applyFont="1" applyAlignment="1">
      <alignment horizontal="right" vertical="top" wrapText="1"/>
    </xf>
    <xf numFmtId="9" fontId="15" fillId="0" borderId="0" xfId="0" applyNumberFormat="1" applyFont="1" applyAlignment="1">
      <alignment horizontal="right" vertical="top" wrapText="1"/>
    </xf>
    <xf numFmtId="164" fontId="5" fillId="15" borderId="3" xfId="0" applyNumberFormat="1" applyFont="1" applyFill="1" applyBorder="1" applyAlignment="1">
      <alignment horizontal="right" vertical="center" wrapText="1"/>
    </xf>
    <xf numFmtId="164" fontId="5" fillId="15" borderId="3" xfId="0" applyNumberFormat="1" applyFont="1" applyFill="1" applyBorder="1" applyAlignment="1">
      <alignment horizontal="center" vertical="center" wrapText="1"/>
    </xf>
    <xf numFmtId="0" fontId="5" fillId="0" borderId="0" xfId="0" applyFont="1" applyAlignment="1">
      <alignment horizontal="center" vertical="center" wrapText="1"/>
    </xf>
    <xf numFmtId="0" fontId="15" fillId="2" borderId="0" xfId="0" applyFont="1" applyFill="1" applyAlignment="1">
      <alignment horizontal="center" vertical="center" wrapText="1"/>
    </xf>
    <xf numFmtId="0" fontId="15" fillId="2" borderId="0" xfId="0" applyFont="1" applyFill="1" applyAlignment="1">
      <alignment horizontal="left" vertical="top" wrapText="1"/>
    </xf>
    <xf numFmtId="0" fontId="15" fillId="2" borderId="0" xfId="0" applyFont="1" applyFill="1" applyAlignment="1">
      <alignment horizontal="right" vertical="top" wrapText="1"/>
    </xf>
    <xf numFmtId="0" fontId="14" fillId="2" borderId="36" xfId="0" applyFont="1" applyFill="1" applyBorder="1" applyAlignment="1">
      <alignment horizontal="center" vertical="center" wrapText="1"/>
    </xf>
    <xf numFmtId="164" fontId="15" fillId="2" borderId="20" xfId="0" applyNumberFormat="1" applyFont="1" applyFill="1" applyBorder="1" applyAlignment="1">
      <alignment horizontal="right" vertical="center" wrapText="1"/>
    </xf>
    <xf numFmtId="164" fontId="5" fillId="2" borderId="37" xfId="0" applyNumberFormat="1" applyFont="1" applyFill="1" applyBorder="1" applyAlignment="1">
      <alignment horizontal="right" vertical="center" wrapText="1"/>
    </xf>
    <xf numFmtId="0" fontId="14" fillId="2" borderId="20" xfId="0" applyFont="1" applyFill="1" applyBorder="1" applyAlignment="1">
      <alignment horizontal="center" vertical="center" wrapText="1"/>
    </xf>
    <xf numFmtId="164" fontId="5" fillId="2" borderId="0" xfId="0" applyNumberFormat="1" applyFont="1" applyFill="1" applyAlignment="1">
      <alignment horizontal="right" vertical="center" wrapText="1"/>
    </xf>
    <xf numFmtId="164" fontId="5" fillId="15" borderId="4" xfId="0" applyNumberFormat="1" applyFont="1" applyFill="1" applyBorder="1" applyAlignment="1">
      <alignment horizontal="right" vertical="center" wrapText="1"/>
    </xf>
    <xf numFmtId="0" fontId="14" fillId="8" borderId="17" xfId="0" applyFont="1" applyFill="1" applyBorder="1" applyAlignment="1">
      <alignment horizontal="center" vertical="center" wrapText="1"/>
    </xf>
    <xf numFmtId="0" fontId="15" fillId="2" borderId="0" xfId="0" applyFont="1" applyFill="1" applyAlignment="1">
      <alignment horizontal="left" vertical="center" wrapText="1"/>
    </xf>
    <xf numFmtId="0" fontId="14" fillId="4" borderId="26" xfId="0" applyFont="1" applyFill="1" applyBorder="1" applyAlignment="1">
      <alignment horizontal="center" vertical="center" wrapText="1"/>
    </xf>
    <xf numFmtId="0" fontId="15" fillId="2" borderId="4" xfId="0" applyFont="1" applyFill="1" applyBorder="1" applyAlignment="1">
      <alignment horizontal="center" vertical="center" wrapText="1"/>
    </xf>
    <xf numFmtId="164" fontId="15" fillId="2" borderId="0" xfId="0" applyNumberFormat="1" applyFont="1" applyFill="1" applyAlignment="1">
      <alignment horizontal="left" vertical="top" wrapText="1"/>
    </xf>
    <xf numFmtId="0" fontId="15" fillId="0" borderId="4" xfId="0" applyFont="1" applyBorder="1" applyAlignment="1">
      <alignment horizontal="left" vertical="top" wrapText="1"/>
    </xf>
    <xf numFmtId="0" fontId="17" fillId="2" borderId="0" xfId="0" applyFont="1" applyFill="1" applyAlignment="1">
      <alignment horizontal="left" vertical="top" wrapText="1"/>
    </xf>
    <xf numFmtId="0" fontId="15" fillId="10" borderId="4" xfId="0" applyFont="1" applyFill="1" applyBorder="1" applyAlignment="1">
      <alignment horizontal="center" vertical="center" wrapText="1"/>
    </xf>
    <xf numFmtId="3" fontId="15" fillId="0" borderId="4" xfId="0" applyNumberFormat="1" applyFont="1" applyBorder="1" applyAlignment="1">
      <alignment horizontal="center" vertical="center" wrapText="1"/>
    </xf>
    <xf numFmtId="165" fontId="15" fillId="0" borderId="4" xfId="0" applyNumberFormat="1" applyFont="1" applyBorder="1" applyAlignment="1">
      <alignment horizontal="center" vertical="center" wrapText="1"/>
    </xf>
    <xf numFmtId="167" fontId="15" fillId="0" borderId="4" xfId="0" applyNumberFormat="1" applyFont="1" applyBorder="1" applyAlignment="1">
      <alignment horizontal="center" vertical="center" wrapText="1"/>
    </xf>
    <xf numFmtId="167" fontId="14" fillId="2" borderId="4" xfId="0" applyNumberFormat="1" applyFont="1" applyFill="1" applyBorder="1" applyAlignment="1">
      <alignment horizontal="center" vertical="center" wrapText="1"/>
    </xf>
    <xf numFmtId="0" fontId="15" fillId="5" borderId="4" xfId="0" applyFont="1" applyFill="1" applyBorder="1" applyAlignment="1">
      <alignment horizontal="center" vertical="center" wrapText="1"/>
    </xf>
    <xf numFmtId="3" fontId="15" fillId="2" borderId="4" xfId="0" applyNumberFormat="1" applyFont="1" applyFill="1" applyBorder="1" applyAlignment="1">
      <alignment horizontal="center" vertical="center" wrapText="1"/>
    </xf>
    <xf numFmtId="165" fontId="15" fillId="2" borderId="4" xfId="0" applyNumberFormat="1" applyFont="1" applyFill="1" applyBorder="1" applyAlignment="1">
      <alignment horizontal="center" vertical="center" wrapText="1"/>
    </xf>
    <xf numFmtId="167" fontId="15" fillId="2" borderId="4" xfId="0" applyNumberFormat="1" applyFont="1" applyFill="1" applyBorder="1" applyAlignment="1">
      <alignment horizontal="center" vertical="center" wrapText="1"/>
    </xf>
    <xf numFmtId="0" fontId="15" fillId="0" borderId="4" xfId="0" applyFont="1" applyBorder="1" applyAlignment="1">
      <alignment horizontal="center" vertical="top" wrapText="1"/>
    </xf>
    <xf numFmtId="0" fontId="14" fillId="4" borderId="4" xfId="0" applyFont="1" applyFill="1" applyBorder="1" applyAlignment="1">
      <alignment horizontal="center" vertical="center" wrapText="1"/>
    </xf>
    <xf numFmtId="0" fontId="5" fillId="2" borderId="8" xfId="0" applyFont="1" applyFill="1" applyBorder="1" applyAlignment="1">
      <alignment vertical="center" wrapText="1"/>
    </xf>
    <xf numFmtId="171" fontId="15" fillId="0" borderId="4" xfId="0" applyNumberFormat="1" applyFont="1" applyBorder="1" applyAlignment="1">
      <alignment horizontal="right" vertical="center" wrapText="1"/>
    </xf>
    <xf numFmtId="171" fontId="15" fillId="2" borderId="20" xfId="0" applyNumberFormat="1" applyFont="1" applyFill="1" applyBorder="1" applyAlignment="1">
      <alignment horizontal="right" vertical="center" wrapText="1"/>
    </xf>
    <xf numFmtId="171" fontId="15" fillId="15" borderId="4" xfId="0" applyNumberFormat="1" applyFont="1" applyFill="1" applyBorder="1" applyAlignment="1">
      <alignment horizontal="right" vertical="center" wrapText="1"/>
    </xf>
    <xf numFmtId="171" fontId="15" fillId="0" borderId="3" xfId="0" applyNumberFormat="1" applyFont="1" applyBorder="1" applyAlignment="1">
      <alignment horizontal="right" vertical="center" wrapText="1"/>
    </xf>
    <xf numFmtId="171" fontId="15" fillId="0" borderId="1" xfId="0" applyNumberFormat="1" applyFont="1" applyBorder="1" applyAlignment="1">
      <alignment horizontal="right" vertical="center" wrapText="1"/>
    </xf>
    <xf numFmtId="171" fontId="15" fillId="0" borderId="15" xfId="0" applyNumberFormat="1" applyFont="1" applyBorder="1" applyAlignment="1">
      <alignment horizontal="right" vertical="center" wrapText="1"/>
    </xf>
    <xf numFmtId="167" fontId="3" fillId="2" borderId="32" xfId="0" applyNumberFormat="1" applyFont="1" applyFill="1" applyBorder="1" applyAlignment="1">
      <alignment horizontal="right" vertical="center" wrapText="1"/>
    </xf>
    <xf numFmtId="167" fontId="3" fillId="9" borderId="15" xfId="0" applyNumberFormat="1" applyFont="1" applyFill="1" applyBorder="1" applyAlignment="1">
      <alignment horizontal="right" vertical="center" wrapText="1"/>
    </xf>
    <xf numFmtId="167" fontId="3" fillId="2" borderId="22" xfId="0" applyNumberFormat="1" applyFont="1" applyFill="1" applyBorder="1" applyAlignment="1">
      <alignment horizontal="center" vertical="center" wrapText="1"/>
    </xf>
    <xf numFmtId="167" fontId="3" fillId="2" borderId="1" xfId="0" applyNumberFormat="1" applyFont="1" applyFill="1" applyBorder="1" applyAlignment="1">
      <alignment horizontal="center" vertical="center" wrapText="1"/>
    </xf>
    <xf numFmtId="167" fontId="3" fillId="10" borderId="15" xfId="0" applyNumberFormat="1" applyFont="1" applyFill="1" applyBorder="1" applyAlignment="1">
      <alignment horizontal="right" vertical="center" wrapText="1"/>
    </xf>
    <xf numFmtId="168" fontId="15" fillId="0" borderId="1" xfId="0" applyNumberFormat="1" applyFont="1" applyBorder="1" applyAlignment="1">
      <alignment horizontal="center" vertical="center"/>
    </xf>
    <xf numFmtId="0" fontId="4" fillId="2" borderId="22" xfId="0" applyFont="1" applyFill="1" applyBorder="1" applyAlignment="1">
      <alignment horizontal="left" vertical="center" wrapText="1"/>
    </xf>
    <xf numFmtId="0" fontId="4" fillId="2" borderId="22" xfId="0" applyFont="1" applyFill="1" applyBorder="1" applyAlignment="1">
      <alignment vertical="center" wrapText="1"/>
    </xf>
    <xf numFmtId="0" fontId="5" fillId="2" borderId="14"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14" fillId="14" borderId="4" xfId="0" applyFont="1" applyFill="1" applyBorder="1" applyAlignment="1">
      <alignment horizontal="center" vertical="center" wrapText="1"/>
    </xf>
    <xf numFmtId="0" fontId="5" fillId="7" borderId="26" xfId="0" applyFont="1" applyFill="1" applyBorder="1" applyAlignment="1">
      <alignment horizontal="center" vertical="center" wrapText="1"/>
    </xf>
    <xf numFmtId="0" fontId="14" fillId="14" borderId="13" xfId="0" applyFont="1" applyFill="1" applyBorder="1" applyAlignment="1">
      <alignment horizontal="center" vertical="center" wrapText="1"/>
    </xf>
    <xf numFmtId="0" fontId="5" fillId="7" borderId="25" xfId="0" applyFont="1" applyFill="1" applyBorder="1" applyAlignment="1">
      <alignment horizontal="center" vertical="center" wrapText="1"/>
    </xf>
    <xf numFmtId="0" fontId="5" fillId="2" borderId="0" xfId="0" applyFont="1" applyFill="1" applyAlignment="1">
      <alignment horizontal="center" vertical="center" wrapText="1"/>
    </xf>
    <xf numFmtId="0" fontId="6" fillId="2" borderId="0" xfId="0" applyFont="1" applyFill="1" applyAlignment="1">
      <alignment horizontal="center" vertical="center" wrapText="1"/>
    </xf>
    <xf numFmtId="169" fontId="6" fillId="2" borderId="0" xfId="0" applyNumberFormat="1" applyFont="1" applyFill="1" applyAlignment="1">
      <alignment horizontal="center" vertical="center" wrapText="1"/>
    </xf>
    <xf numFmtId="169" fontId="5" fillId="2" borderId="0" xfId="0" applyNumberFormat="1" applyFont="1" applyFill="1" applyAlignment="1">
      <alignment horizontal="center" vertical="center" wrapText="1"/>
    </xf>
    <xf numFmtId="167" fontId="5" fillId="2" borderId="0" xfId="0" applyNumberFormat="1" applyFont="1" applyFill="1" applyAlignment="1">
      <alignment horizontal="justify" vertical="center" wrapText="1"/>
    </xf>
    <xf numFmtId="0" fontId="5" fillId="2" borderId="0" xfId="0" applyFont="1" applyFill="1" applyAlignment="1">
      <alignment vertical="center" wrapText="1"/>
    </xf>
    <xf numFmtId="0" fontId="4" fillId="2" borderId="22" xfId="0" applyFont="1" applyFill="1" applyBorder="1" applyAlignment="1">
      <alignment horizontal="center" vertical="center" wrapText="1"/>
    </xf>
    <xf numFmtId="9" fontId="4" fillId="2" borderId="22" xfId="0" applyNumberFormat="1" applyFont="1" applyFill="1" applyBorder="1" applyAlignment="1">
      <alignment horizontal="center" vertical="center" wrapText="1"/>
    </xf>
    <xf numFmtId="49" fontId="4" fillId="2" borderId="22" xfId="0" applyNumberFormat="1" applyFont="1" applyFill="1" applyBorder="1" applyAlignment="1">
      <alignment horizontal="center" vertical="center" wrapText="1"/>
    </xf>
    <xf numFmtId="0" fontId="3" fillId="2" borderId="22" xfId="0" applyFont="1" applyFill="1" applyBorder="1" applyAlignment="1">
      <alignment horizontal="justify" vertical="center" wrapText="1"/>
    </xf>
    <xf numFmtId="0" fontId="3" fillId="2" borderId="22" xfId="0" applyFont="1" applyFill="1" applyBorder="1" applyAlignment="1">
      <alignment horizontal="left" vertical="center" wrapText="1"/>
    </xf>
    <xf numFmtId="3" fontId="3" fillId="2" borderId="1" xfId="0" applyNumberFormat="1" applyFont="1" applyFill="1" applyBorder="1" applyAlignment="1">
      <alignment horizontal="center" vertical="center" wrapText="1"/>
    </xf>
    <xf numFmtId="0" fontId="3" fillId="2" borderId="24" xfId="0" applyFont="1" applyFill="1" applyBorder="1" applyAlignment="1">
      <alignment horizontal="left" vertical="center" wrapText="1"/>
    </xf>
    <xf numFmtId="0" fontId="3" fillId="2" borderId="15" xfId="0" applyFont="1" applyFill="1" applyBorder="1" applyAlignment="1">
      <alignment horizontal="justify" vertical="center" wrapText="1"/>
    </xf>
    <xf numFmtId="166" fontId="3" fillId="2" borderId="35" xfId="0" applyNumberFormat="1" applyFont="1" applyFill="1" applyBorder="1" applyAlignment="1">
      <alignment horizontal="justify" vertical="center" wrapText="1"/>
    </xf>
    <xf numFmtId="166" fontId="3" fillId="2" borderId="1" xfId="0" applyNumberFormat="1" applyFont="1" applyFill="1" applyBorder="1" applyAlignment="1">
      <alignment horizontal="justify" vertical="center" wrapText="1"/>
    </xf>
    <xf numFmtId="3" fontId="3" fillId="2" borderId="0" xfId="0" applyNumberFormat="1" applyFont="1" applyFill="1" applyAlignment="1">
      <alignment horizontal="center" vertical="center" wrapText="1"/>
    </xf>
    <xf numFmtId="9" fontId="6" fillId="2" borderId="0" xfId="0" applyNumberFormat="1" applyFont="1" applyFill="1" applyAlignment="1">
      <alignment horizontal="center" vertical="center" wrapText="1"/>
    </xf>
    <xf numFmtId="9" fontId="5" fillId="2" borderId="0" xfId="0" applyNumberFormat="1" applyFont="1" applyFill="1" applyAlignment="1">
      <alignment horizontal="center" vertical="center" wrapText="1"/>
    </xf>
    <xf numFmtId="3" fontId="5" fillId="2" borderId="0" xfId="0" applyNumberFormat="1" applyFont="1" applyFill="1" applyAlignment="1">
      <alignment horizontal="justify" vertical="center" wrapText="1"/>
    </xf>
    <xf numFmtId="167" fontId="5" fillId="2" borderId="0" xfId="0" applyNumberFormat="1" applyFont="1" applyFill="1" applyAlignment="1">
      <alignment horizontal="center" vertical="center" wrapText="1"/>
    </xf>
    <xf numFmtId="167" fontId="5" fillId="2" borderId="0" xfId="0" applyNumberFormat="1" applyFont="1" applyFill="1" applyAlignment="1">
      <alignment vertical="center" wrapText="1"/>
    </xf>
    <xf numFmtId="49" fontId="4" fillId="2" borderId="23" xfId="0" applyNumberFormat="1" applyFont="1" applyFill="1" applyBorder="1" applyAlignment="1">
      <alignment horizontal="center" vertical="center" wrapText="1"/>
    </xf>
    <xf numFmtId="9" fontId="4" fillId="2" borderId="23" xfId="0" applyNumberFormat="1" applyFont="1" applyFill="1" applyBorder="1" applyAlignment="1">
      <alignment horizontal="center" vertical="center" wrapText="1"/>
    </xf>
    <xf numFmtId="0" fontId="3" fillId="2" borderId="23" xfId="0" applyFont="1" applyFill="1" applyBorder="1" applyAlignment="1">
      <alignment horizontal="justify" vertical="center" wrapText="1"/>
    </xf>
    <xf numFmtId="166" fontId="3" fillId="2" borderId="3" xfId="0" applyNumberFormat="1" applyFont="1" applyFill="1" applyBorder="1" applyAlignment="1">
      <alignment horizontal="justify" vertical="center" wrapText="1"/>
    </xf>
    <xf numFmtId="0" fontId="4" fillId="2" borderId="25" xfId="0" applyFont="1" applyFill="1" applyBorder="1" applyAlignment="1">
      <alignment horizontal="center" vertical="center" wrapText="1"/>
    </xf>
    <xf numFmtId="0" fontId="4" fillId="2" borderId="25" xfId="0" applyFont="1" applyFill="1" applyBorder="1" applyAlignment="1">
      <alignment vertical="center" wrapText="1"/>
    </xf>
    <xf numFmtId="9" fontId="4" fillId="2" borderId="29"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9" fontId="4" fillId="2" borderId="1" xfId="0" applyNumberFormat="1" applyFont="1" applyFill="1" applyBorder="1" applyAlignment="1">
      <alignment horizontal="center" vertical="center" wrapText="1"/>
    </xf>
    <xf numFmtId="0" fontId="3" fillId="2" borderId="31" xfId="0" applyFont="1" applyFill="1" applyBorder="1" applyAlignment="1">
      <alignment horizontal="left" vertical="center" wrapText="1"/>
    </xf>
    <xf numFmtId="167" fontId="3" fillId="2" borderId="3" xfId="0" applyNumberFormat="1" applyFont="1" applyFill="1" applyBorder="1" applyAlignment="1">
      <alignment horizontal="justify" vertical="center" wrapText="1"/>
    </xf>
    <xf numFmtId="3" fontId="3" fillId="2" borderId="2" xfId="0" applyNumberFormat="1" applyFont="1" applyFill="1" applyBorder="1" applyAlignment="1">
      <alignment horizontal="center" vertical="center" wrapText="1"/>
    </xf>
    <xf numFmtId="169" fontId="3" fillId="2" borderId="1" xfId="0" applyNumberFormat="1" applyFont="1" applyFill="1" applyBorder="1" applyAlignment="1">
      <alignment horizontal="center" vertical="center" wrapText="1"/>
    </xf>
    <xf numFmtId="167" fontId="3" fillId="2" borderId="3" xfId="0" applyNumberFormat="1" applyFont="1" applyFill="1" applyBorder="1" applyAlignment="1">
      <alignment horizontal="center" vertical="center" wrapText="1"/>
    </xf>
    <xf numFmtId="167" fontId="3" fillId="2" borderId="3" xfId="0" applyNumberFormat="1" applyFont="1" applyFill="1" applyBorder="1" applyAlignment="1">
      <alignment vertical="center" wrapText="1"/>
    </xf>
    <xf numFmtId="9" fontId="4" fillId="2" borderId="25" xfId="0" applyNumberFormat="1" applyFont="1" applyFill="1" applyBorder="1" applyAlignment="1">
      <alignment horizontal="center" vertical="center" wrapText="1"/>
    </xf>
    <xf numFmtId="49" fontId="4" fillId="2" borderId="13" xfId="0" applyNumberFormat="1" applyFont="1" applyFill="1" applyBorder="1" applyAlignment="1">
      <alignment horizontal="center" vertical="center" wrapText="1"/>
    </xf>
    <xf numFmtId="0" fontId="3" fillId="2" borderId="30" xfId="0" applyFont="1" applyFill="1" applyBorder="1" applyAlignment="1">
      <alignment horizontal="left" vertical="center" wrapText="1"/>
    </xf>
    <xf numFmtId="167" fontId="3" fillId="2" borderId="33" xfId="0" applyNumberFormat="1" applyFont="1" applyFill="1" applyBorder="1" applyAlignment="1">
      <alignment horizontal="justify" vertical="center" wrapText="1"/>
    </xf>
    <xf numFmtId="167" fontId="3" fillId="2" borderId="33" xfId="0" applyNumberFormat="1" applyFont="1" applyFill="1" applyBorder="1" applyAlignment="1">
      <alignment horizontal="center" vertical="center" wrapText="1"/>
    </xf>
    <xf numFmtId="167" fontId="3" fillId="2" borderId="33" xfId="0" applyNumberFormat="1" applyFont="1" applyFill="1" applyBorder="1" applyAlignment="1">
      <alignment vertical="center" wrapText="1"/>
    </xf>
    <xf numFmtId="0" fontId="5" fillId="2" borderId="1" xfId="0" applyFont="1" applyFill="1" applyBorder="1" applyAlignment="1">
      <alignment horizontal="justify" vertical="center" wrapText="1"/>
    </xf>
    <xf numFmtId="9" fontId="3" fillId="0" borderId="22" xfId="0" applyNumberFormat="1" applyFont="1" applyBorder="1" applyAlignment="1">
      <alignment horizontal="center" vertical="center"/>
    </xf>
    <xf numFmtId="0" fontId="3" fillId="2" borderId="1"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3" fillId="2" borderId="35" xfId="0" applyFont="1" applyFill="1" applyBorder="1" applyAlignment="1">
      <alignment horizontal="left" vertical="center" wrapText="1"/>
    </xf>
    <xf numFmtId="49" fontId="4" fillId="2" borderId="5" xfId="0" applyNumberFormat="1" applyFont="1" applyFill="1" applyBorder="1" applyAlignment="1">
      <alignment horizontal="left" vertical="center" wrapText="1"/>
    </xf>
    <xf numFmtId="0" fontId="4" fillId="2" borderId="17" xfId="0" applyFont="1" applyFill="1" applyBorder="1" applyAlignment="1">
      <alignment vertical="top" wrapText="1"/>
    </xf>
    <xf numFmtId="0" fontId="4" fillId="2" borderId="12" xfId="0" applyFont="1" applyFill="1" applyBorder="1" applyAlignment="1">
      <alignment vertical="top" wrapText="1"/>
    </xf>
    <xf numFmtId="9" fontId="4" fillId="2" borderId="25" xfId="0" applyNumberFormat="1" applyFont="1" applyFill="1" applyBorder="1" applyAlignment="1">
      <alignment vertical="top" wrapText="1"/>
    </xf>
    <xf numFmtId="9" fontId="3" fillId="0" borderId="25" xfId="0" applyNumberFormat="1" applyFont="1" applyBorder="1" applyAlignment="1">
      <alignment horizontal="center" vertical="center"/>
    </xf>
    <xf numFmtId="0" fontId="3" fillId="2" borderId="18" xfId="0" applyFont="1" applyFill="1" applyBorder="1" applyAlignment="1">
      <alignment horizontal="justify" vertical="center" wrapText="1"/>
    </xf>
    <xf numFmtId="167" fontId="3" fillId="2" borderId="15" xfId="0" applyNumberFormat="1" applyFont="1" applyFill="1" applyBorder="1" applyAlignment="1">
      <alignment horizontal="right" vertical="center" wrapText="1"/>
    </xf>
    <xf numFmtId="0" fontId="3" fillId="2" borderId="14" xfId="0" applyFont="1" applyFill="1" applyBorder="1" applyAlignment="1">
      <alignment horizontal="justify" vertical="center" wrapText="1"/>
    </xf>
    <xf numFmtId="0" fontId="3" fillId="2" borderId="15" xfId="0" applyFont="1" applyFill="1" applyBorder="1" applyAlignment="1">
      <alignment vertical="center" wrapText="1"/>
    </xf>
    <xf numFmtId="0" fontId="4" fillId="2" borderId="4" xfId="0" applyFont="1" applyFill="1" applyBorder="1" applyAlignment="1">
      <alignment vertical="top" wrapText="1"/>
    </xf>
    <xf numFmtId="0" fontId="4" fillId="2" borderId="5" xfId="0" applyFont="1" applyFill="1" applyBorder="1" applyAlignment="1">
      <alignment vertical="top" wrapText="1"/>
    </xf>
    <xf numFmtId="9" fontId="4" fillId="2" borderId="22" xfId="0" applyNumberFormat="1" applyFont="1" applyFill="1" applyBorder="1" applyAlignment="1">
      <alignment vertical="top" wrapText="1"/>
    </xf>
    <xf numFmtId="49" fontId="4" fillId="2" borderId="7" xfId="0" applyNumberFormat="1" applyFont="1" applyFill="1" applyBorder="1" applyAlignment="1">
      <alignment horizontal="center" vertical="center" wrapText="1"/>
    </xf>
    <xf numFmtId="0" fontId="3" fillId="2" borderId="20" xfId="0" applyFont="1" applyFill="1" applyBorder="1" applyAlignment="1">
      <alignment horizontal="justify" vertical="center" wrapText="1"/>
    </xf>
    <xf numFmtId="0" fontId="3" fillId="2" borderId="27" xfId="0" applyFont="1" applyFill="1" applyBorder="1" applyAlignment="1">
      <alignment horizontal="justify" vertical="center" wrapText="1"/>
    </xf>
    <xf numFmtId="0" fontId="3" fillId="2" borderId="19" xfId="0" applyFont="1" applyFill="1" applyBorder="1" applyAlignment="1">
      <alignment horizontal="justify" vertical="center" wrapText="1"/>
    </xf>
    <xf numFmtId="167" fontId="3" fillId="2" borderId="19" xfId="0" applyNumberFormat="1" applyFont="1" applyFill="1" applyBorder="1" applyAlignment="1">
      <alignment horizontal="right" vertical="center" wrapText="1"/>
    </xf>
    <xf numFmtId="0" fontId="3" fillId="2" borderId="34" xfId="0" applyFont="1" applyFill="1" applyBorder="1" applyAlignment="1">
      <alignment horizontal="justify" vertical="center" wrapText="1"/>
    </xf>
    <xf numFmtId="0" fontId="3" fillId="2" borderId="19" xfId="0" applyFont="1" applyFill="1" applyBorder="1" applyAlignment="1">
      <alignment vertical="center" wrapText="1"/>
    </xf>
    <xf numFmtId="49" fontId="3" fillId="2" borderId="28" xfId="0" applyNumberFormat="1" applyFont="1" applyFill="1" applyBorder="1" applyAlignment="1">
      <alignment horizontal="left" vertical="center" wrapText="1"/>
    </xf>
    <xf numFmtId="167" fontId="3" fillId="2" borderId="1" xfId="0" applyNumberFormat="1" applyFont="1" applyFill="1" applyBorder="1" applyAlignment="1">
      <alignment horizontal="right" vertical="center" wrapText="1"/>
    </xf>
    <xf numFmtId="0" fontId="3" fillId="2" borderId="28" xfId="0" applyFont="1" applyFill="1" applyBorder="1" applyAlignment="1">
      <alignment horizontal="justify" vertical="center" wrapText="1"/>
    </xf>
    <xf numFmtId="0" fontId="3" fillId="2" borderId="1" xfId="0" applyFont="1" applyFill="1" applyBorder="1" applyAlignment="1">
      <alignment vertical="center" wrapText="1"/>
    </xf>
    <xf numFmtId="0" fontId="3" fillId="2" borderId="32" xfId="0" applyFont="1" applyFill="1" applyBorder="1" applyAlignment="1">
      <alignment horizontal="justify" vertical="center" wrapText="1"/>
    </xf>
    <xf numFmtId="49" fontId="4" fillId="2" borderId="10" xfId="0" applyNumberFormat="1" applyFont="1" applyFill="1" applyBorder="1" applyAlignment="1">
      <alignment horizontal="center" vertical="center" wrapText="1"/>
    </xf>
    <xf numFmtId="49" fontId="3" fillId="2" borderId="22" xfId="0" applyNumberFormat="1" applyFont="1" applyFill="1" applyBorder="1" applyAlignment="1">
      <alignment horizontal="left" vertical="center" wrapText="1"/>
    </xf>
    <xf numFmtId="9" fontId="3" fillId="0" borderId="24" xfId="0" applyNumberFormat="1" applyFont="1" applyBorder="1" applyAlignment="1">
      <alignment horizontal="center" vertical="center"/>
    </xf>
    <xf numFmtId="0" fontId="3" fillId="2" borderId="26" xfId="0" applyFont="1" applyFill="1" applyBorder="1" applyAlignment="1">
      <alignment horizontal="justify" vertical="center" wrapText="1"/>
    </xf>
    <xf numFmtId="0" fontId="3" fillId="2" borderId="25" xfId="0" applyFont="1" applyFill="1" applyBorder="1" applyAlignment="1">
      <alignment horizontal="justify" vertical="center" wrapText="1"/>
    </xf>
    <xf numFmtId="0" fontId="3" fillId="2" borderId="29" xfId="0" applyFont="1" applyFill="1" applyBorder="1" applyAlignment="1">
      <alignment horizontal="justify" vertical="center" wrapText="1"/>
    </xf>
    <xf numFmtId="0" fontId="4" fillId="2" borderId="16" xfId="0" applyFont="1" applyFill="1" applyBorder="1" applyAlignment="1">
      <alignment vertical="top" wrapText="1"/>
    </xf>
    <xf numFmtId="0" fontId="4" fillId="2" borderId="9" xfId="0" applyFont="1" applyFill="1" applyBorder="1" applyAlignment="1">
      <alignment vertical="top" wrapText="1"/>
    </xf>
    <xf numFmtId="9" fontId="4" fillId="2" borderId="23" xfId="0" applyNumberFormat="1" applyFont="1" applyFill="1" applyBorder="1" applyAlignment="1">
      <alignment vertical="top" wrapText="1"/>
    </xf>
    <xf numFmtId="49" fontId="4" fillId="2" borderId="11" xfId="0" applyNumberFormat="1" applyFont="1" applyFill="1" applyBorder="1" applyAlignment="1">
      <alignment horizontal="center" vertical="center" wrapText="1"/>
    </xf>
    <xf numFmtId="49" fontId="4" fillId="2" borderId="8" xfId="0" applyNumberFormat="1" applyFont="1" applyFill="1" applyBorder="1" applyAlignment="1">
      <alignment horizontal="left" vertical="center" wrapText="1"/>
    </xf>
    <xf numFmtId="9" fontId="3" fillId="0" borderId="23" xfId="0" applyNumberFormat="1" applyFont="1" applyBorder="1" applyAlignment="1">
      <alignment horizontal="center" vertical="center"/>
    </xf>
    <xf numFmtId="167" fontId="3" fillId="2" borderId="18" xfId="0" applyNumberFormat="1" applyFont="1" applyFill="1" applyBorder="1" applyAlignment="1">
      <alignment horizontal="right" vertical="center" wrapText="1"/>
    </xf>
    <xf numFmtId="0" fontId="3" fillId="2" borderId="33" xfId="0" applyFont="1" applyFill="1" applyBorder="1" applyAlignment="1">
      <alignment horizontal="justify" vertical="center" wrapText="1"/>
    </xf>
    <xf numFmtId="0" fontId="3" fillId="2" borderId="18" xfId="0" applyFont="1" applyFill="1" applyBorder="1" applyAlignment="1">
      <alignment vertical="center" wrapText="1"/>
    </xf>
    <xf numFmtId="0" fontId="4" fillId="2" borderId="22" xfId="0" applyFont="1" applyFill="1" applyBorder="1" applyAlignment="1">
      <alignment vertical="top" wrapText="1"/>
    </xf>
    <xf numFmtId="167" fontId="3" fillId="2" borderId="14" xfId="0" applyNumberFormat="1" applyFont="1" applyFill="1" applyBorder="1" applyAlignment="1">
      <alignment horizontal="right" vertical="center" wrapText="1"/>
    </xf>
    <xf numFmtId="0" fontId="3" fillId="2" borderId="15" xfId="0" applyFont="1" applyFill="1" applyBorder="1" applyAlignment="1">
      <alignment horizontal="center" vertical="center" wrapText="1"/>
    </xf>
    <xf numFmtId="167" fontId="5" fillId="2" borderId="0" xfId="0" applyNumberFormat="1" applyFont="1" applyFill="1" applyAlignment="1">
      <alignment horizontal="right" vertical="center" wrapText="1"/>
    </xf>
    <xf numFmtId="0" fontId="3" fillId="2" borderId="14" xfId="0" applyFont="1" applyFill="1" applyBorder="1" applyAlignment="1">
      <alignment horizontal="center" vertical="center" wrapText="1"/>
    </xf>
    <xf numFmtId="3" fontId="3" fillId="2" borderId="1" xfId="0" applyNumberFormat="1" applyFont="1" applyFill="1" applyBorder="1" applyAlignment="1">
      <alignment horizontal="justify" vertical="center" wrapText="1"/>
    </xf>
    <xf numFmtId="167" fontId="3" fillId="2" borderId="15" xfId="0" applyNumberFormat="1" applyFont="1" applyFill="1" applyBorder="1" applyAlignment="1">
      <alignment horizontal="center" vertical="center" wrapText="1"/>
    </xf>
    <xf numFmtId="3" fontId="3" fillId="2" borderId="0" xfId="0" applyNumberFormat="1" applyFont="1" applyFill="1" applyAlignment="1">
      <alignment horizontal="justify" vertical="center" wrapText="1"/>
    </xf>
    <xf numFmtId="0" fontId="4" fillId="2" borderId="23" xfId="0" applyFont="1" applyFill="1" applyBorder="1" applyAlignment="1">
      <alignment vertical="top" wrapText="1"/>
    </xf>
    <xf numFmtId="49" fontId="3" fillId="2" borderId="5" xfId="0" applyNumberFormat="1" applyFont="1" applyFill="1" applyBorder="1" applyAlignment="1">
      <alignment horizontal="left" vertical="center" wrapText="1"/>
    </xf>
    <xf numFmtId="9" fontId="3" fillId="2" borderId="22" xfId="0" applyNumberFormat="1" applyFont="1" applyFill="1" applyBorder="1" applyAlignment="1">
      <alignment horizontal="center" vertical="center" wrapText="1"/>
    </xf>
    <xf numFmtId="49" fontId="3" fillId="2" borderId="0" xfId="0" applyNumberFormat="1" applyFont="1" applyFill="1" applyAlignment="1">
      <alignment horizontal="left" vertical="center" wrapText="1"/>
    </xf>
    <xf numFmtId="0" fontId="3" fillId="2" borderId="0" xfId="0" applyFont="1" applyFill="1" applyAlignment="1">
      <alignment vertical="center" wrapText="1"/>
    </xf>
    <xf numFmtId="0" fontId="3" fillId="9" borderId="0" xfId="0" applyFont="1" applyFill="1" applyAlignment="1">
      <alignment horizontal="left" vertical="center" wrapText="1"/>
    </xf>
    <xf numFmtId="169" fontId="3" fillId="2" borderId="0" xfId="0" applyNumberFormat="1" applyFont="1" applyFill="1" applyAlignment="1">
      <alignment horizontal="left" vertical="center" wrapText="1"/>
    </xf>
    <xf numFmtId="49" fontId="3" fillId="2" borderId="0" xfId="0" applyNumberFormat="1" applyFont="1" applyFill="1" applyAlignment="1">
      <alignment horizontal="center" vertical="center" wrapText="1"/>
    </xf>
    <xf numFmtId="169" fontId="3" fillId="2" borderId="0" xfId="0" applyNumberFormat="1" applyFont="1" applyFill="1" applyAlignment="1">
      <alignment horizontal="center" vertical="center" wrapText="1"/>
    </xf>
    <xf numFmtId="167" fontId="3" fillId="2" borderId="0" xfId="0" applyNumberFormat="1" applyFont="1" applyFill="1" applyAlignment="1">
      <alignment horizontal="justify" vertical="center" wrapText="1"/>
    </xf>
    <xf numFmtId="0" fontId="3" fillId="10" borderId="0" xfId="0" applyFont="1" applyFill="1" applyAlignment="1">
      <alignment horizontal="left" vertical="center" wrapText="1"/>
    </xf>
    <xf numFmtId="0" fontId="3" fillId="11" borderId="0" xfId="0" applyFont="1" applyFill="1" applyAlignment="1">
      <alignment horizontal="left" vertical="center" wrapText="1"/>
    </xf>
    <xf numFmtId="0" fontId="3" fillId="12" borderId="0" xfId="0" applyFont="1" applyFill="1" applyAlignment="1">
      <alignment horizontal="left" vertical="center" wrapText="1"/>
    </xf>
    <xf numFmtId="167" fontId="5" fillId="7" borderId="25" xfId="0" applyNumberFormat="1" applyFont="1" applyFill="1" applyBorder="1" applyAlignment="1">
      <alignment horizontal="center" vertical="center" wrapText="1"/>
    </xf>
    <xf numFmtId="0" fontId="5" fillId="7" borderId="29" xfId="0" applyFont="1" applyFill="1" applyBorder="1" applyAlignment="1">
      <alignment horizontal="center" vertical="center" wrapText="1"/>
    </xf>
    <xf numFmtId="0" fontId="5" fillId="7" borderId="18" xfId="0" applyFont="1" applyFill="1" applyBorder="1" applyAlignment="1">
      <alignment horizontal="center" vertical="center" wrapText="1"/>
    </xf>
    <xf numFmtId="0" fontId="5" fillId="7" borderId="17" xfId="0" applyFont="1" applyFill="1" applyBorder="1" applyAlignment="1">
      <alignment horizontal="center" vertical="center" wrapText="1"/>
    </xf>
    <xf numFmtId="0" fontId="22" fillId="6" borderId="34" xfId="0" applyFont="1" applyFill="1" applyBorder="1" applyAlignment="1">
      <alignment horizontal="center" vertical="center" wrapText="1"/>
    </xf>
    <xf numFmtId="2" fontId="8" fillId="6" borderId="1" xfId="0" applyNumberFormat="1" applyFont="1" applyFill="1" applyBorder="1" applyAlignment="1">
      <alignment horizontal="center" vertical="center" wrapText="1"/>
    </xf>
    <xf numFmtId="0" fontId="22" fillId="6" borderId="15" xfId="0" applyFont="1" applyFill="1" applyBorder="1" applyAlignment="1">
      <alignment horizontal="center" vertical="center" wrapText="1"/>
    </xf>
    <xf numFmtId="2" fontId="8" fillId="6" borderId="19" xfId="0" applyNumberFormat="1" applyFont="1" applyFill="1" applyBorder="1" applyAlignment="1">
      <alignment horizontal="center" vertical="center" wrapText="1"/>
    </xf>
    <xf numFmtId="0" fontId="22" fillId="6" borderId="19" xfId="0" applyFont="1" applyFill="1" applyBorder="1" applyAlignment="1">
      <alignment horizontal="center" vertical="center" wrapText="1"/>
    </xf>
    <xf numFmtId="2" fontId="8" fillId="6" borderId="27" xfId="0" applyNumberFormat="1" applyFont="1" applyFill="1" applyBorder="1" applyAlignment="1">
      <alignment horizontal="center" vertical="center" wrapText="1"/>
    </xf>
    <xf numFmtId="2" fontId="8" fillId="2" borderId="28" xfId="0" applyNumberFormat="1" applyFont="1" applyFill="1" applyBorder="1" applyAlignment="1">
      <alignment horizontal="center" vertical="center" wrapText="1"/>
    </xf>
    <xf numFmtId="2" fontId="8" fillId="2" borderId="0" xfId="0" applyNumberFormat="1" applyFont="1" applyFill="1" applyAlignment="1">
      <alignment horizontal="center" vertical="center" wrapText="1"/>
    </xf>
    <xf numFmtId="9" fontId="24" fillId="6" borderId="18" xfId="0" applyNumberFormat="1" applyFont="1" applyFill="1" applyBorder="1" applyAlignment="1">
      <alignment horizontal="center" vertical="center" wrapText="1"/>
    </xf>
    <xf numFmtId="49" fontId="24" fillId="2" borderId="0" xfId="0" applyNumberFormat="1" applyFont="1" applyFill="1" applyAlignment="1">
      <alignment horizontal="center" vertical="center" wrapText="1"/>
    </xf>
    <xf numFmtId="49" fontId="8" fillId="2" borderId="0" xfId="0" applyNumberFormat="1" applyFont="1" applyFill="1" applyAlignment="1">
      <alignment horizontal="left" vertical="center" wrapText="1"/>
    </xf>
    <xf numFmtId="9" fontId="24" fillId="6" borderId="2" xfId="0" applyNumberFormat="1" applyFont="1" applyFill="1" applyBorder="1" applyAlignment="1">
      <alignment horizontal="center" vertical="center" wrapText="1"/>
    </xf>
    <xf numFmtId="0" fontId="8" fillId="2" borderId="1" xfId="0" applyFont="1" applyFill="1" applyBorder="1" applyAlignment="1">
      <alignment horizontal="justify" vertical="center" wrapText="1"/>
    </xf>
    <xf numFmtId="167" fontId="8" fillId="4" borderId="1" xfId="0" applyNumberFormat="1" applyFont="1" applyFill="1" applyBorder="1" applyAlignment="1">
      <alignment horizontal="right" vertical="center" wrapText="1"/>
    </xf>
    <xf numFmtId="169" fontId="24" fillId="6" borderId="2" xfId="0" applyNumberFormat="1" applyFont="1" applyFill="1" applyBorder="1" applyAlignment="1">
      <alignment horizontal="center" vertical="center" wrapText="1"/>
    </xf>
    <xf numFmtId="166" fontId="8" fillId="4" borderId="1" xfId="0" applyNumberFormat="1" applyFont="1" applyFill="1" applyBorder="1" applyAlignment="1">
      <alignment horizontal="center" vertical="center" wrapText="1"/>
    </xf>
    <xf numFmtId="0" fontId="8" fillId="2" borderId="0" xfId="0" applyFont="1" applyFill="1" applyAlignment="1">
      <alignment horizontal="center" vertical="center" wrapText="1"/>
    </xf>
    <xf numFmtId="166" fontId="8" fillId="4" borderId="0" xfId="0" applyNumberFormat="1" applyFont="1" applyFill="1" applyAlignment="1">
      <alignment horizontal="center" vertical="center" wrapText="1"/>
    </xf>
    <xf numFmtId="166" fontId="8" fillId="4" borderId="1" xfId="0" applyNumberFormat="1" applyFont="1" applyFill="1" applyBorder="1" applyAlignment="1">
      <alignment vertical="center" wrapText="1"/>
    </xf>
    <xf numFmtId="0" fontId="8" fillId="2" borderId="0" xfId="0" applyFont="1" applyFill="1" applyAlignment="1">
      <alignment vertical="center" wrapText="1"/>
    </xf>
    <xf numFmtId="167" fontId="3" fillId="2" borderId="28" xfId="0" applyNumberFormat="1" applyFont="1" applyFill="1" applyBorder="1" applyAlignment="1">
      <alignment vertical="center" wrapText="1"/>
    </xf>
    <xf numFmtId="167" fontId="3" fillId="2" borderId="4" xfId="0" applyNumberFormat="1" applyFont="1" applyFill="1" applyBorder="1" applyAlignment="1">
      <alignment vertical="center" wrapText="1"/>
    </xf>
    <xf numFmtId="167" fontId="3" fillId="12" borderId="15" xfId="0" applyNumberFormat="1" applyFont="1" applyFill="1" applyBorder="1" applyAlignment="1">
      <alignment horizontal="right" vertical="center" wrapText="1"/>
    </xf>
    <xf numFmtId="167" fontId="3" fillId="11" borderId="15" xfId="0" applyNumberFormat="1" applyFont="1" applyFill="1" applyBorder="1" applyAlignment="1">
      <alignment horizontal="right" vertical="center" wrapText="1"/>
    </xf>
    <xf numFmtId="0" fontId="3" fillId="16" borderId="0" xfId="0" applyFont="1" applyFill="1" applyAlignment="1">
      <alignment horizontal="left" vertical="center" wrapText="1"/>
    </xf>
    <xf numFmtId="167" fontId="3" fillId="16" borderId="15" xfId="0" applyNumberFormat="1" applyFont="1" applyFill="1" applyBorder="1" applyAlignment="1">
      <alignment horizontal="right" vertical="center" wrapText="1"/>
    </xf>
    <xf numFmtId="167" fontId="3" fillId="11" borderId="15" xfId="0" applyNumberFormat="1" applyFont="1" applyFill="1" applyBorder="1" applyAlignment="1">
      <alignment horizontal="center" vertical="center" wrapText="1"/>
    </xf>
    <xf numFmtId="167" fontId="3" fillId="11" borderId="22" xfId="0" applyNumberFormat="1" applyFont="1" applyFill="1" applyBorder="1" applyAlignment="1">
      <alignment horizontal="center" vertical="center" wrapText="1"/>
    </xf>
    <xf numFmtId="167" fontId="3" fillId="10" borderId="22" xfId="0" applyNumberFormat="1" applyFont="1" applyFill="1" applyBorder="1" applyAlignment="1">
      <alignment horizontal="center" vertical="center" wrapText="1"/>
    </xf>
    <xf numFmtId="167" fontId="3" fillId="12" borderId="22" xfId="0" applyNumberFormat="1" applyFont="1" applyFill="1" applyBorder="1" applyAlignment="1">
      <alignment horizontal="center" vertical="center" wrapText="1"/>
    </xf>
    <xf numFmtId="167" fontId="3" fillId="9" borderId="22" xfId="0" applyNumberFormat="1" applyFont="1" applyFill="1" applyBorder="1" applyAlignment="1">
      <alignment horizontal="center" vertical="center" wrapText="1"/>
    </xf>
    <xf numFmtId="0" fontId="15" fillId="17" borderId="4" xfId="0" applyFont="1" applyFill="1" applyBorder="1" applyAlignment="1">
      <alignment horizontal="center" vertical="center" wrapText="1"/>
    </xf>
    <xf numFmtId="0" fontId="15" fillId="0" borderId="0" xfId="0" applyFont="1" applyAlignment="1">
      <alignment vertical="top" wrapText="1"/>
    </xf>
    <xf numFmtId="0" fontId="15" fillId="0" borderId="4" xfId="0" applyFont="1" applyBorder="1" applyAlignment="1">
      <alignment vertical="top" wrapText="1"/>
    </xf>
    <xf numFmtId="0" fontId="3" fillId="0" borderId="4" xfId="0" applyFont="1" applyBorder="1" applyAlignment="1">
      <alignment horizontal="center" vertical="center"/>
    </xf>
    <xf numFmtId="0" fontId="5" fillId="8" borderId="4" xfId="0" applyFont="1" applyFill="1" applyBorder="1" applyAlignment="1">
      <alignment horizontal="center" vertical="center"/>
    </xf>
    <xf numFmtId="172" fontId="15" fillId="2" borderId="28" xfId="3" applyNumberFormat="1" applyFont="1" applyFill="1" applyBorder="1" applyAlignment="1">
      <alignment horizontal="center" vertical="center"/>
    </xf>
    <xf numFmtId="0" fontId="15" fillId="4" borderId="4" xfId="0" applyFont="1" applyFill="1" applyBorder="1" applyAlignment="1">
      <alignment horizontal="center" vertical="center" wrapText="1"/>
    </xf>
    <xf numFmtId="3" fontId="8" fillId="8" borderId="4" xfId="0" applyNumberFormat="1" applyFont="1" applyFill="1" applyBorder="1" applyAlignment="1">
      <alignment horizontal="center" vertical="center" wrapText="1"/>
    </xf>
    <xf numFmtId="3" fontId="8" fillId="8" borderId="4" xfId="3" applyNumberFormat="1" applyFont="1" applyFill="1" applyBorder="1" applyAlignment="1">
      <alignment horizontal="center" vertical="center" wrapText="1"/>
    </xf>
    <xf numFmtId="3" fontId="8" fillId="8" borderId="15" xfId="0" applyNumberFormat="1" applyFont="1" applyFill="1" applyBorder="1" applyAlignment="1">
      <alignment horizontal="center" vertical="center" wrapText="1"/>
    </xf>
    <xf numFmtId="3" fontId="8" fillId="8" borderId="1" xfId="0" applyNumberFormat="1" applyFont="1" applyFill="1" applyBorder="1" applyAlignment="1">
      <alignment horizontal="center" vertical="center" wrapText="1"/>
    </xf>
    <xf numFmtId="3" fontId="15" fillId="0" borderId="0" xfId="0" applyNumberFormat="1" applyFont="1" applyAlignment="1">
      <alignment horizontal="center" vertical="center" wrapText="1"/>
    </xf>
    <xf numFmtId="3" fontId="8" fillId="8" borderId="3" xfId="0" applyNumberFormat="1" applyFont="1" applyFill="1" applyBorder="1" applyAlignment="1">
      <alignment horizontal="center" vertical="center" wrapText="1"/>
    </xf>
    <xf numFmtId="3" fontId="15" fillId="2" borderId="0" xfId="0" applyNumberFormat="1" applyFont="1" applyFill="1" applyAlignment="1">
      <alignment horizontal="center" vertical="center" wrapText="1"/>
    </xf>
    <xf numFmtId="0" fontId="9" fillId="6" borderId="4" xfId="1" applyFont="1" applyFill="1" applyBorder="1" applyAlignment="1">
      <alignment horizontal="center" vertical="center" wrapText="1"/>
    </xf>
    <xf numFmtId="0" fontId="9" fillId="18" borderId="4" xfId="1" applyFont="1" applyFill="1" applyBorder="1" applyAlignment="1">
      <alignment horizontal="center" vertical="center" wrapText="1"/>
    </xf>
    <xf numFmtId="0" fontId="9" fillId="2" borderId="4" xfId="1" applyFont="1" applyFill="1" applyBorder="1" applyAlignment="1">
      <alignment horizontal="center" vertical="center" textRotation="90" wrapText="1"/>
    </xf>
    <xf numFmtId="0" fontId="9" fillId="2" borderId="4" xfId="1" applyFont="1" applyFill="1" applyBorder="1" applyAlignment="1">
      <alignment horizontal="center" vertical="center" wrapText="1"/>
    </xf>
    <xf numFmtId="0" fontId="25" fillId="2" borderId="0" xfId="0" applyFont="1" applyFill="1" applyAlignment="1">
      <alignment horizontal="left" vertical="top" wrapText="1"/>
    </xf>
    <xf numFmtId="0" fontId="25" fillId="2" borderId="8" xfId="0" applyFont="1" applyFill="1" applyBorder="1" applyAlignment="1">
      <alignment vertical="center" wrapText="1"/>
    </xf>
    <xf numFmtId="0" fontId="17" fillId="2" borderId="8" xfId="0" applyFont="1" applyFill="1" applyBorder="1" applyAlignment="1">
      <alignment vertical="center" wrapText="1"/>
    </xf>
    <xf numFmtId="0" fontId="15" fillId="0" borderId="0" xfId="0" applyFont="1" applyAlignment="1">
      <alignment horizontal="left" vertical="top"/>
    </xf>
    <xf numFmtId="0" fontId="14" fillId="8" borderId="1" xfId="0" applyFont="1" applyFill="1" applyBorder="1" applyAlignment="1">
      <alignment horizontal="center" vertical="center" textRotation="90"/>
    </xf>
    <xf numFmtId="0" fontId="14" fillId="8" borderId="1" xfId="0" applyFont="1" applyFill="1" applyBorder="1" applyAlignment="1">
      <alignment horizontal="center" vertical="center" textRotation="90" wrapText="1"/>
    </xf>
    <xf numFmtId="0" fontId="14" fillId="8" borderId="2" xfId="0" applyFont="1" applyFill="1" applyBorder="1" applyAlignment="1">
      <alignment horizontal="center" vertical="center" textRotation="90"/>
    </xf>
    <xf numFmtId="0" fontId="14" fillId="8" borderId="2" xfId="0" applyFont="1" applyFill="1" applyBorder="1" applyAlignment="1">
      <alignment horizontal="center" vertical="center" textRotation="90" wrapText="1"/>
    </xf>
    <xf numFmtId="0" fontId="14" fillId="8" borderId="36" xfId="0" applyFont="1" applyFill="1" applyBorder="1" applyAlignment="1">
      <alignment horizontal="center" vertical="center" textRotation="90" wrapText="1"/>
    </xf>
    <xf numFmtId="0" fontId="15" fillId="0" borderId="1" xfId="0" applyFont="1" applyBorder="1" applyAlignment="1">
      <alignment horizontal="center" vertical="top"/>
    </xf>
    <xf numFmtId="0" fontId="15" fillId="2" borderId="1" xfId="0" applyFont="1" applyFill="1" applyBorder="1" applyAlignment="1">
      <alignment horizontal="center" vertical="center" wrapText="1"/>
    </xf>
    <xf numFmtId="167" fontId="15" fillId="2" borderId="1" xfId="0" applyNumberFormat="1" applyFont="1" applyFill="1" applyBorder="1" applyAlignment="1">
      <alignment horizontal="right" vertical="center" wrapText="1"/>
    </xf>
    <xf numFmtId="167" fontId="15" fillId="9" borderId="3" xfId="0" applyNumberFormat="1" applyFont="1" applyFill="1" applyBorder="1" applyAlignment="1">
      <alignment horizontal="right" vertical="top"/>
    </xf>
    <xf numFmtId="172" fontId="15" fillId="2" borderId="3" xfId="3" applyNumberFormat="1" applyFont="1" applyFill="1" applyBorder="1" applyAlignment="1">
      <alignment horizontal="center" vertical="center"/>
    </xf>
    <xf numFmtId="2" fontId="15" fillId="0" borderId="1" xfId="0" applyNumberFormat="1" applyFont="1" applyBorder="1" applyAlignment="1">
      <alignment horizontal="center" vertical="center"/>
    </xf>
    <xf numFmtId="168" fontId="15" fillId="0" borderId="3" xfId="0" applyNumberFormat="1" applyFont="1" applyBorder="1" applyAlignment="1">
      <alignment horizontal="center" vertical="center"/>
    </xf>
    <xf numFmtId="167" fontId="15" fillId="0" borderId="3" xfId="0" applyNumberFormat="1" applyFont="1" applyBorder="1" applyAlignment="1">
      <alignment horizontal="right" vertical="top"/>
    </xf>
    <xf numFmtId="167" fontId="15" fillId="10" borderId="3" xfId="0" applyNumberFormat="1" applyFont="1" applyFill="1" applyBorder="1" applyAlignment="1">
      <alignment horizontal="right" vertical="top"/>
    </xf>
    <xf numFmtId="0" fontId="15" fillId="2" borderId="1" xfId="0" applyFont="1" applyFill="1" applyBorder="1" applyAlignment="1">
      <alignment horizontal="center" vertical="center"/>
    </xf>
    <xf numFmtId="167" fontId="15" fillId="2" borderId="1" xfId="0" applyNumberFormat="1" applyFont="1" applyFill="1" applyBorder="1" applyAlignment="1">
      <alignment horizontal="right" vertical="center"/>
    </xf>
    <xf numFmtId="0" fontId="15" fillId="0" borderId="1" xfId="0" applyFont="1" applyBorder="1" applyAlignment="1">
      <alignment horizontal="center" vertical="center"/>
    </xf>
    <xf numFmtId="167" fontId="15" fillId="9" borderId="1" xfId="0" applyNumberFormat="1" applyFont="1" applyFill="1" applyBorder="1" applyAlignment="1">
      <alignment horizontal="right" vertical="center"/>
    </xf>
    <xf numFmtId="167" fontId="15" fillId="11" borderId="1" xfId="0" applyNumberFormat="1" applyFont="1" applyFill="1" applyBorder="1" applyAlignment="1">
      <alignment horizontal="right" vertical="center"/>
    </xf>
    <xf numFmtId="167" fontId="15" fillId="12" borderId="3" xfId="0" applyNumberFormat="1" applyFont="1" applyFill="1" applyBorder="1" applyAlignment="1">
      <alignment horizontal="right" vertical="top"/>
    </xf>
    <xf numFmtId="167" fontId="15" fillId="10" borderId="1" xfId="0" applyNumberFormat="1" applyFont="1" applyFill="1" applyBorder="1" applyAlignment="1">
      <alignment horizontal="right" vertical="center"/>
    </xf>
    <xf numFmtId="167" fontId="15" fillId="11" borderId="3" xfId="0" applyNumberFormat="1" applyFont="1" applyFill="1" applyBorder="1" applyAlignment="1">
      <alignment horizontal="right" vertical="top"/>
    </xf>
    <xf numFmtId="167" fontId="15" fillId="12" borderId="1" xfId="0" applyNumberFormat="1" applyFont="1" applyFill="1" applyBorder="1" applyAlignment="1">
      <alignment horizontal="right" vertical="top"/>
    </xf>
    <xf numFmtId="0" fontId="15" fillId="0" borderId="27" xfId="0" applyFont="1" applyBorder="1" applyAlignment="1">
      <alignment horizontal="center" vertical="top"/>
    </xf>
    <xf numFmtId="167" fontId="15" fillId="9" borderId="27" xfId="0" applyNumberFormat="1" applyFont="1" applyFill="1" applyBorder="1" applyAlignment="1">
      <alignment horizontal="right" vertical="top"/>
    </xf>
    <xf numFmtId="167" fontId="15" fillId="10" borderId="28" xfId="0" applyNumberFormat="1" applyFont="1" applyFill="1" applyBorder="1" applyAlignment="1">
      <alignment horizontal="right" vertical="top"/>
    </xf>
    <xf numFmtId="168" fontId="15" fillId="0" borderId="27" xfId="0" applyNumberFormat="1" applyFont="1" applyBorder="1" applyAlignment="1">
      <alignment horizontal="center" vertical="center"/>
    </xf>
    <xf numFmtId="168" fontId="15" fillId="0" borderId="28" xfId="0" applyNumberFormat="1" applyFont="1" applyBorder="1" applyAlignment="1">
      <alignment horizontal="center" vertical="center"/>
    </xf>
    <xf numFmtId="167" fontId="14" fillId="8" borderId="11" xfId="0" applyNumberFormat="1" applyFont="1" applyFill="1" applyBorder="1" applyAlignment="1">
      <alignment horizontal="right" vertical="center"/>
    </xf>
    <xf numFmtId="167" fontId="14" fillId="8" borderId="16" xfId="0" applyNumberFormat="1" applyFont="1" applyFill="1" applyBorder="1" applyAlignment="1">
      <alignment horizontal="right" vertical="center"/>
    </xf>
    <xf numFmtId="172" fontId="14" fillId="8" borderId="4" xfId="3" applyNumberFormat="1" applyFont="1" applyFill="1" applyBorder="1" applyAlignment="1">
      <alignment horizontal="center" vertical="center"/>
    </xf>
    <xf numFmtId="0" fontId="15" fillId="0" borderId="0" xfId="0" applyFont="1" applyAlignment="1">
      <alignment horizontal="center" vertical="center"/>
    </xf>
    <xf numFmtId="0" fontId="15" fillId="0" borderId="0" xfId="0" applyFont="1" applyAlignment="1">
      <alignment horizontal="center" vertical="top"/>
    </xf>
    <xf numFmtId="0" fontId="24" fillId="6" borderId="22" xfId="0" applyFont="1" applyFill="1" applyBorder="1" applyAlignment="1">
      <alignment horizontal="center" vertical="center" wrapText="1"/>
    </xf>
    <xf numFmtId="169" fontId="6" fillId="3" borderId="16" xfId="0" applyNumberFormat="1" applyFont="1" applyFill="1" applyBorder="1" applyAlignment="1">
      <alignment horizontal="center" vertical="center" textRotation="90" wrapText="1"/>
    </xf>
    <xf numFmtId="169" fontId="6" fillId="3" borderId="17" xfId="0" applyNumberFormat="1" applyFont="1" applyFill="1" applyBorder="1" applyAlignment="1">
      <alignment horizontal="center" vertical="center" textRotation="90" wrapText="1"/>
    </xf>
    <xf numFmtId="169" fontId="5" fillId="3" borderId="22" xfId="0" applyNumberFormat="1" applyFont="1" applyFill="1" applyBorder="1" applyAlignment="1">
      <alignment horizontal="center" vertical="center" textRotation="90" wrapText="1"/>
    </xf>
    <xf numFmtId="0" fontId="6" fillId="3" borderId="9"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8" fillId="0" borderId="4" xfId="0" applyFont="1" applyBorder="1" applyAlignment="1">
      <alignment horizontal="center" vertical="center" wrapText="1"/>
    </xf>
    <xf numFmtId="0" fontId="8" fillId="2" borderId="4" xfId="0" applyFont="1" applyFill="1" applyBorder="1" applyAlignment="1">
      <alignment horizontal="center" vertical="center" wrapText="1"/>
    </xf>
    <xf numFmtId="0" fontId="8" fillId="0" borderId="4" xfId="0" applyFont="1" applyBorder="1" applyAlignment="1">
      <alignment horizontal="center" vertical="center"/>
    </xf>
    <xf numFmtId="0" fontId="8" fillId="7" borderId="4"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6" fillId="3" borderId="5" xfId="1" applyFont="1" applyFill="1" applyBorder="1" applyAlignment="1">
      <alignment horizontal="center" vertical="center" wrapText="1"/>
    </xf>
    <xf numFmtId="0" fontId="6" fillId="3" borderId="7" xfId="1" applyFont="1" applyFill="1" applyBorder="1" applyAlignment="1">
      <alignment horizontal="center" vertical="center" wrapText="1"/>
    </xf>
    <xf numFmtId="0" fontId="25" fillId="2" borderId="5" xfId="0" applyFont="1" applyFill="1" applyBorder="1" applyAlignment="1">
      <alignment horizontal="center" vertical="center" wrapText="1"/>
    </xf>
    <xf numFmtId="0" fontId="25" fillId="2" borderId="6" xfId="0" applyFont="1" applyFill="1" applyBorder="1" applyAlignment="1">
      <alignment horizontal="center" vertical="center" wrapText="1"/>
    </xf>
    <xf numFmtId="0" fontId="25" fillId="2" borderId="7" xfId="0" applyFont="1" applyFill="1" applyBorder="1" applyAlignment="1">
      <alignment horizontal="center" vertical="center" wrapText="1"/>
    </xf>
    <xf numFmtId="3" fontId="8" fillId="8" borderId="4" xfId="0" applyNumberFormat="1"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5" fillId="15" borderId="5" xfId="0" applyFont="1" applyFill="1" applyBorder="1" applyAlignment="1">
      <alignment horizontal="center" vertical="center" wrapText="1"/>
    </xf>
    <xf numFmtId="0" fontId="5" fillId="15" borderId="6" xfId="0" applyFont="1" applyFill="1" applyBorder="1" applyAlignment="1">
      <alignment horizontal="center" vertical="center" wrapText="1"/>
    </xf>
    <xf numFmtId="0" fontId="5" fillId="15" borderId="7"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0" fillId="15" borderId="4" xfId="0" applyFont="1" applyFill="1" applyBorder="1" applyAlignment="1">
      <alignment horizontal="center" vertical="center" wrapText="1"/>
    </xf>
    <xf numFmtId="0" fontId="14" fillId="8" borderId="4" xfId="0" applyFont="1" applyFill="1" applyBorder="1" applyAlignment="1">
      <alignment horizontal="center" vertical="center" wrapText="1"/>
    </xf>
    <xf numFmtId="0" fontId="29" fillId="2" borderId="8" xfId="0" applyFont="1" applyFill="1" applyBorder="1" applyAlignment="1">
      <alignment horizontal="center" vertical="center" wrapText="1"/>
    </xf>
    <xf numFmtId="0" fontId="29" fillId="2" borderId="0" xfId="0" applyFont="1" applyFill="1" applyAlignment="1">
      <alignment horizontal="center" vertical="center" wrapText="1"/>
    </xf>
    <xf numFmtId="0" fontId="14" fillId="8" borderId="1" xfId="0" applyFont="1" applyFill="1" applyBorder="1" applyAlignment="1">
      <alignment horizontal="center" vertical="center"/>
    </xf>
    <xf numFmtId="167" fontId="8" fillId="8" borderId="15" xfId="0" applyNumberFormat="1" applyFont="1" applyFill="1" applyBorder="1" applyAlignment="1">
      <alignment horizontal="center" vertical="center"/>
    </xf>
    <xf numFmtId="0" fontId="8" fillId="8" borderId="1" xfId="0" applyFont="1" applyFill="1" applyBorder="1" applyAlignment="1">
      <alignment horizontal="center" vertical="center"/>
    </xf>
    <xf numFmtId="0" fontId="15" fillId="0" borderId="4" xfId="0" applyFont="1" applyBorder="1" applyAlignment="1">
      <alignment horizontal="left" vertical="top" wrapText="1"/>
    </xf>
    <xf numFmtId="0" fontId="14" fillId="4" borderId="27"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14" fillId="8" borderId="3" xfId="0" applyFont="1" applyFill="1" applyBorder="1" applyAlignment="1">
      <alignment horizontal="center" vertical="center"/>
    </xf>
    <xf numFmtId="0" fontId="14" fillId="8" borderId="14" xfId="0" applyFont="1" applyFill="1" applyBorder="1" applyAlignment="1">
      <alignment horizontal="center" vertical="center"/>
    </xf>
    <xf numFmtId="0" fontId="14" fillId="8" borderId="15" xfId="0" applyFont="1" applyFill="1" applyBorder="1" applyAlignment="1">
      <alignment horizontal="center" vertical="center"/>
    </xf>
    <xf numFmtId="0" fontId="12" fillId="13" borderId="6" xfId="0" applyFont="1" applyFill="1" applyBorder="1" applyAlignment="1">
      <alignment horizontal="center" vertical="center" wrapText="1"/>
    </xf>
    <xf numFmtId="0" fontId="17" fillId="2" borderId="0" xfId="0" applyFont="1" applyFill="1" applyAlignment="1">
      <alignment horizontal="justify" vertical="center" wrapText="1"/>
    </xf>
    <xf numFmtId="49" fontId="4" fillId="2" borderId="22" xfId="0" applyNumberFormat="1" applyFont="1" applyFill="1" applyBorder="1" applyAlignment="1">
      <alignment horizontal="justify" vertical="center" wrapText="1"/>
    </xf>
    <xf numFmtId="0" fontId="6" fillId="2" borderId="0" xfId="0" applyFont="1" applyFill="1" applyAlignment="1">
      <alignment horizontal="justify" vertical="center" wrapText="1"/>
    </xf>
    <xf numFmtId="49" fontId="4" fillId="2" borderId="23" xfId="0" applyNumberFormat="1" applyFont="1" applyFill="1" applyBorder="1" applyAlignment="1">
      <alignment horizontal="justify" vertical="center" wrapText="1"/>
    </xf>
    <xf numFmtId="49" fontId="4" fillId="2" borderId="1" xfId="0" applyNumberFormat="1" applyFont="1" applyFill="1" applyBorder="1" applyAlignment="1">
      <alignment horizontal="justify" vertical="center" wrapText="1"/>
    </xf>
    <xf numFmtId="49" fontId="3" fillId="2" borderId="26" xfId="0" applyNumberFormat="1" applyFont="1" applyFill="1" applyBorder="1" applyAlignment="1">
      <alignment horizontal="justify" vertical="center" wrapText="1"/>
    </xf>
    <xf numFmtId="49" fontId="3" fillId="2" borderId="3" xfId="0" applyNumberFormat="1" applyFont="1" applyFill="1" applyBorder="1" applyAlignment="1">
      <alignment horizontal="justify" vertical="center" wrapText="1"/>
    </xf>
    <xf numFmtId="49" fontId="4" fillId="2" borderId="5" xfId="0" applyNumberFormat="1" applyFont="1" applyFill="1" applyBorder="1" applyAlignment="1">
      <alignment horizontal="justify" vertical="center" wrapText="1"/>
    </xf>
    <xf numFmtId="49" fontId="3" fillId="2" borderId="28" xfId="0" applyNumberFormat="1" applyFont="1" applyFill="1" applyBorder="1" applyAlignment="1">
      <alignment horizontal="justify" vertical="center" wrapText="1"/>
    </xf>
    <xf numFmtId="49" fontId="3" fillId="2" borderId="22" xfId="0" applyNumberFormat="1" applyFont="1" applyFill="1" applyBorder="1" applyAlignment="1">
      <alignment horizontal="justify" vertical="center" wrapText="1"/>
    </xf>
    <xf numFmtId="49" fontId="4" fillId="2" borderId="8" xfId="0" applyNumberFormat="1" applyFont="1" applyFill="1" applyBorder="1" applyAlignment="1">
      <alignment horizontal="justify" vertical="center" wrapText="1"/>
    </xf>
  </cellXfs>
  <cellStyles count="4">
    <cellStyle name="Millares [0]" xfId="3" builtinId="6"/>
    <cellStyle name="Normal" xfId="0" builtinId="0"/>
    <cellStyle name="Normal 2" xfId="1" xr:uid="{598664EF-716F-4BA3-AF12-E4BC5CC944F0}"/>
    <cellStyle name="Normal 3" xfId="2" xr:uid="{FE04C285-D0AF-4927-A280-382B3D1F69DA}"/>
  </cellStyles>
  <dxfs count="0"/>
  <tableStyles count="0" defaultTableStyle="TableStyleMedium9" defaultPivotStyle="PivotStyleLight16"/>
  <colors>
    <mruColors>
      <color rgb="FF0033CC"/>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X:\PT%202025%20-%20ACS\92.%20Segui%20PAI%20&amp;%20PMA%20Semestre%20II%202025\Proyecto%20Informe%20-%20PTAI%20&amp;%20PMA\Anexo%201.%20OCI-INFORME-2025-121%20PMA%2020-Dic-2025.xlsx" TargetMode="External"/><Relationship Id="rId1" Type="http://schemas.openxmlformats.org/officeDocument/2006/relationships/externalLinkPath" Target="file:///X:\PT%202025%20-%20ACS\92.%20Segui%20PAI%20&amp;%20PMA%20Semestre%20II%202025\Proyecto%20Informe%20-%20PTAI%20&amp;%20PMA\Anexo%201.%20OCI-INFORME-2025-121%20PMA%2020-Dic-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ortada Verificación"/>
      <sheetName val="VERIFICACIÓN ACTIVIDADES PMA"/>
      <sheetName val="Opciones"/>
      <sheetName val="Parametros"/>
    </sheetNames>
    <sheetDataSet>
      <sheetData sheetId="0"/>
      <sheetData sheetId="1" refreshError="1"/>
      <sheetData sheetId="2" refreshError="1"/>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B8F1B-91A3-4A9B-9342-A3D8527252D7}">
  <dimension ref="A1:HW43"/>
  <sheetViews>
    <sheetView tabSelected="1" zoomScale="70" zoomScaleNormal="70" workbookViewId="0">
      <pane xSplit="7" ySplit="5" topLeftCell="H6" activePane="bottomRight" state="frozen"/>
      <selection pane="topRight"/>
      <selection pane="bottomLeft" activeCell="A4" sqref="A4"/>
      <selection pane="bottomRight" activeCell="B4" sqref="B4:C5"/>
    </sheetView>
  </sheetViews>
  <sheetFormatPr baseColWidth="10" defaultColWidth="9.44140625" defaultRowHeight="15" x14ac:dyDescent="0.25"/>
  <cols>
    <col min="1" max="1" width="3.109375" style="5" customWidth="1"/>
    <col min="2" max="2" width="6.44140625" style="7" customWidth="1"/>
    <col min="3" max="3" width="35.77734375" style="1" customWidth="1"/>
    <col min="4" max="4" width="15.44140625" style="221" customWidth="1"/>
    <col min="5" max="5" width="8.77734375" style="222" customWidth="1"/>
    <col min="6" max="6" width="53.44140625" style="218" customWidth="1"/>
    <col min="7" max="7" width="15.44140625" style="223" customWidth="1"/>
    <col min="8" max="8" width="3.44140625" style="5" customWidth="1"/>
    <col min="9" max="9" width="55.109375" style="5" customWidth="1"/>
    <col min="10" max="10" width="54" style="5" customWidth="1"/>
    <col min="11" max="11" width="29.109375" style="224" customWidth="1"/>
    <col min="12" max="14" width="22.44140625" style="5" customWidth="1"/>
    <col min="15" max="15" width="33.44140625" style="5" customWidth="1"/>
    <col min="16" max="16" width="22.44140625" style="5" customWidth="1"/>
    <col min="17" max="17" width="5" style="5" customWidth="1"/>
    <col min="18" max="18" width="20" style="5" customWidth="1"/>
    <col min="19" max="19" width="30.109375" style="5" customWidth="1"/>
    <col min="20" max="20" width="74" style="5" customWidth="1"/>
    <col min="21" max="22" width="33.44140625" style="5" customWidth="1"/>
    <col min="23" max="23" width="27.44140625" style="5" customWidth="1"/>
    <col min="24" max="24" width="30.44140625" style="5" customWidth="1"/>
    <col min="25" max="25" width="5" style="5" customWidth="1"/>
    <col min="26" max="26" width="45.44140625" style="5" customWidth="1"/>
    <col min="27" max="27" width="54" style="5" customWidth="1"/>
    <col min="28" max="28" width="29.109375" style="5" customWidth="1"/>
    <col min="29" max="31" width="22.44140625" style="7" customWidth="1"/>
    <col min="32" max="32" width="27.44140625" style="5" customWidth="1"/>
    <col min="33" max="33" width="22.44140625" style="5" customWidth="1"/>
    <col min="34" max="34" width="5" style="5" customWidth="1"/>
    <col min="35" max="35" width="20" style="5" customWidth="1"/>
    <col min="36" max="36" width="30.109375" style="5" customWidth="1"/>
    <col min="37" max="37" width="80.6640625" style="5" customWidth="1"/>
    <col min="38" max="39" width="33.44140625" style="5" customWidth="1"/>
    <col min="40" max="40" width="27.44140625" style="5" customWidth="1"/>
    <col min="41" max="41" width="30.44140625" style="5" customWidth="1"/>
    <col min="42" max="42" width="5" style="5" customWidth="1"/>
    <col min="43" max="43" width="6.44140625" style="5" customWidth="1"/>
    <col min="44" max="44" width="37" style="5" customWidth="1"/>
    <col min="45" max="45" width="54" style="5" customWidth="1"/>
    <col min="46" max="48" width="29.109375" style="5" customWidth="1"/>
    <col min="49" max="53" width="22.44140625" style="5" customWidth="1"/>
    <col min="54" max="54" width="8.109375" style="5" customWidth="1"/>
    <col min="55" max="55" width="20" style="5" customWidth="1"/>
    <col min="56" max="56" width="30.109375" style="5" customWidth="1"/>
    <col min="57" max="57" width="121.44140625" style="5" customWidth="1"/>
    <col min="58" max="59" width="33.44140625" style="5" customWidth="1"/>
    <col min="60" max="60" width="27.44140625" style="5" customWidth="1"/>
    <col min="61" max="61" width="30.44140625" style="5" customWidth="1"/>
    <col min="62" max="62" width="4.44140625" style="5" customWidth="1"/>
    <col min="63" max="63" width="37" style="5" customWidth="1"/>
    <col min="64" max="64" width="54" style="5" customWidth="1"/>
    <col min="65" max="65" width="29.109375" style="5" customWidth="1"/>
    <col min="66" max="70" width="22.44140625" style="5" customWidth="1"/>
    <col min="71" max="71" width="4" style="5" customWidth="1"/>
    <col min="72" max="72" width="20" style="5" customWidth="1"/>
    <col min="73" max="73" width="30.109375" style="5" customWidth="1"/>
    <col min="74" max="74" width="68.6640625" style="5" customWidth="1"/>
    <col min="75" max="76" width="33.44140625" style="5" customWidth="1"/>
    <col min="77" max="77" width="27.44140625" style="5" customWidth="1"/>
    <col min="78" max="78" width="30.44140625" style="5" customWidth="1"/>
    <col min="79" max="79" width="4" style="5" customWidth="1"/>
    <col min="80" max="80" width="23.44140625" style="5" customWidth="1"/>
    <col min="81" max="81" width="58" style="5" customWidth="1"/>
    <col min="82" max="82" width="23.44140625" style="5" customWidth="1"/>
    <col min="83" max="85" width="23.44140625" style="7" customWidth="1"/>
    <col min="86" max="87" width="23.44140625" style="5" customWidth="1"/>
    <col min="88" max="88" width="5.44140625" style="5" customWidth="1"/>
    <col min="89" max="89" width="20" style="5" customWidth="1"/>
    <col min="90" max="90" width="30.109375" style="5" customWidth="1"/>
    <col min="91" max="91" width="47.44140625" style="5" customWidth="1"/>
    <col min="92" max="93" width="33.44140625" style="5" customWidth="1"/>
    <col min="94" max="94" width="27.44140625" style="5" customWidth="1"/>
    <col min="95" max="95" width="30.44140625" style="5" customWidth="1"/>
    <col min="96" max="96" width="5.44140625" style="5" customWidth="1"/>
    <col min="97" max="97" width="23.44140625" style="5" customWidth="1"/>
    <col min="98" max="98" width="58" style="5" customWidth="1"/>
    <col min="99" max="99" width="23.44140625" style="219" customWidth="1"/>
    <col min="100" max="104" width="23.44140625" style="5" customWidth="1"/>
    <col min="105" max="105" width="7.44140625" style="5" customWidth="1"/>
    <col min="106" max="106" width="20" style="5" customWidth="1"/>
    <col min="107" max="107" width="30.109375" style="5" customWidth="1"/>
    <col min="108" max="108" width="47.44140625" style="5" customWidth="1"/>
    <col min="109" max="110" width="33.44140625" style="5" customWidth="1"/>
    <col min="111" max="111" width="27.44140625" style="5" customWidth="1"/>
    <col min="112" max="112" width="30.44140625" style="5" customWidth="1"/>
    <col min="113" max="113" width="7.44140625" style="5" customWidth="1"/>
    <col min="114" max="114" width="23.44140625" style="5" customWidth="1"/>
    <col min="115" max="115" width="58" style="5" customWidth="1"/>
    <col min="116" max="116" width="36.109375" style="5" customWidth="1"/>
    <col min="117" max="119" width="23.44140625" style="7" customWidth="1"/>
    <col min="120" max="121" width="23.44140625" style="5" customWidth="1"/>
    <col min="122" max="122" width="6.109375" style="5" customWidth="1"/>
    <col min="123" max="123" width="20" style="5" customWidth="1"/>
    <col min="124" max="124" width="30.109375" style="5" customWidth="1"/>
    <col min="125" max="125" width="47.44140625" style="5" customWidth="1"/>
    <col min="126" max="127" width="33.44140625" style="5" customWidth="1"/>
    <col min="128" max="128" width="27.44140625" style="5" customWidth="1"/>
    <col min="129" max="129" width="30.44140625" style="5" customWidth="1"/>
    <col min="130" max="130" width="6.44140625" style="5" customWidth="1"/>
    <col min="131" max="131" width="23.44140625" style="5" customWidth="1"/>
    <col min="132" max="132" width="58" style="5" customWidth="1"/>
    <col min="133" max="133" width="35.109375" style="5" customWidth="1"/>
    <col min="134" max="138" width="23.44140625" style="5" customWidth="1"/>
    <col min="139" max="139" width="6.44140625" style="5" customWidth="1"/>
    <col min="140" max="140" width="20" style="5" customWidth="1"/>
    <col min="141" max="141" width="30.109375" style="5" customWidth="1"/>
    <col min="142" max="142" width="47.44140625" style="5" customWidth="1"/>
    <col min="143" max="144" width="33.44140625" style="5" customWidth="1"/>
    <col min="145" max="145" width="27.44140625" style="5" customWidth="1"/>
    <col min="146" max="146" width="30.44140625" style="5" customWidth="1"/>
    <col min="147" max="147" width="9.44140625" style="5"/>
    <col min="148" max="148" width="23.44140625" style="5" customWidth="1"/>
    <col min="149" max="149" width="58" style="5" customWidth="1"/>
    <col min="150" max="150" width="27.44140625" style="5" customWidth="1"/>
    <col min="151" max="153" width="23.44140625" style="219" customWidth="1"/>
    <col min="154" max="155" width="23.44140625" style="5" customWidth="1"/>
    <col min="156" max="156" width="9.44140625" style="5"/>
    <col min="157" max="157" width="20" style="5" customWidth="1"/>
    <col min="158" max="158" width="30.109375" style="5" customWidth="1"/>
    <col min="159" max="159" width="47.44140625" style="5" customWidth="1"/>
    <col min="160" max="161" width="33.44140625" style="5" customWidth="1"/>
    <col min="162" max="162" width="27.44140625" style="5" customWidth="1"/>
    <col min="163" max="163" width="30.44140625" style="5" customWidth="1"/>
    <col min="164" max="164" width="7.44140625" style="5" customWidth="1"/>
    <col min="165" max="165" width="23.44140625" style="5" customWidth="1"/>
    <col min="166" max="166" width="58" style="5" customWidth="1"/>
    <col min="167" max="167" width="33.109375" style="5" customWidth="1"/>
    <col min="168" max="172" width="23.44140625" style="5" customWidth="1"/>
    <col min="173" max="173" width="9.44140625" style="5"/>
    <col min="174" max="174" width="20" style="5" customWidth="1"/>
    <col min="175" max="175" width="30.109375" style="5" customWidth="1"/>
    <col min="176" max="176" width="47.44140625" style="5" customWidth="1"/>
    <col min="177" max="178" width="33.44140625" style="5" customWidth="1"/>
    <col min="179" max="179" width="27.44140625" style="5" customWidth="1"/>
    <col min="180" max="180" width="30.44140625" style="5" customWidth="1"/>
    <col min="181" max="181" width="9.44140625" style="5"/>
    <col min="182" max="182" width="23.44140625" style="5" customWidth="1"/>
    <col min="183" max="183" width="58" style="5" customWidth="1"/>
    <col min="184" max="184" width="29.44140625" style="5" customWidth="1"/>
    <col min="185" max="189" width="23.44140625" style="5" customWidth="1"/>
    <col min="190" max="190" width="9.44140625" style="5"/>
    <col min="191" max="191" width="20" style="5" customWidth="1"/>
    <col min="192" max="192" width="30.109375" style="5" customWidth="1"/>
    <col min="193" max="193" width="47.44140625" style="5" customWidth="1"/>
    <col min="194" max="195" width="33.44140625" style="5" customWidth="1"/>
    <col min="196" max="196" width="27.44140625" style="5" customWidth="1"/>
    <col min="197" max="197" width="30.44140625" style="5" customWidth="1"/>
    <col min="198" max="198" width="9.44140625" style="5"/>
    <col min="199" max="199" width="23.44140625" style="5" customWidth="1"/>
    <col min="200" max="200" width="58" style="5" customWidth="1"/>
    <col min="201" max="201" width="35" style="5" customWidth="1"/>
    <col min="202" max="206" width="23.44140625" style="5" customWidth="1"/>
    <col min="207" max="207" width="9.44140625" style="5"/>
    <col min="208" max="208" width="20" style="5" customWidth="1"/>
    <col min="209" max="209" width="30.109375" style="5" customWidth="1"/>
    <col min="210" max="210" width="47.44140625" style="5" customWidth="1"/>
    <col min="211" max="212" width="33.44140625" style="5" customWidth="1"/>
    <col min="213" max="213" width="27.44140625" style="5" customWidth="1"/>
    <col min="214" max="214" width="30.44140625" style="5" customWidth="1"/>
    <col min="215" max="215" width="9.44140625" style="5"/>
    <col min="216" max="216" width="23.44140625" style="5" customWidth="1"/>
    <col min="217" max="217" width="58" style="5" customWidth="1"/>
    <col min="218" max="218" width="33" style="5" customWidth="1"/>
    <col min="219" max="221" width="23.44140625" style="5" customWidth="1"/>
    <col min="222" max="222" width="25.77734375" style="5" customWidth="1"/>
    <col min="223" max="223" width="22.44140625" style="5" customWidth="1"/>
    <col min="224" max="224" width="9.44140625" style="5"/>
    <col min="225" max="225" width="20" style="5" customWidth="1"/>
    <col min="226" max="226" width="30.109375" style="5" customWidth="1"/>
    <col min="227" max="227" width="47.44140625" style="5" customWidth="1"/>
    <col min="228" max="229" width="33.44140625" style="5" customWidth="1"/>
    <col min="230" max="230" width="27.44140625" style="5" customWidth="1"/>
    <col min="231" max="231" width="30.44140625" style="5" customWidth="1"/>
    <col min="232" max="16384" width="9.44140625" style="5"/>
  </cols>
  <sheetData>
    <row r="1" spans="1:231" s="11" customFormat="1" ht="9" customHeight="1" x14ac:dyDescent="0.25">
      <c r="C1" s="12"/>
      <c r="T1" s="12"/>
      <c r="AK1" s="12"/>
      <c r="BE1" s="12"/>
      <c r="BV1" s="12"/>
      <c r="CM1" s="12"/>
      <c r="DD1" s="12"/>
      <c r="DU1" s="12"/>
      <c r="EL1" s="12"/>
      <c r="FC1" s="12"/>
      <c r="FT1" s="12"/>
      <c r="GK1" s="12"/>
      <c r="HB1" s="12"/>
      <c r="HS1" s="12"/>
    </row>
    <row r="2" spans="1:231" s="86" customFormat="1" ht="96.6" customHeight="1" x14ac:dyDescent="0.25">
      <c r="A2" s="283"/>
      <c r="B2" s="332" t="s">
        <v>0</v>
      </c>
      <c r="C2" s="333"/>
      <c r="D2" s="333"/>
      <c r="E2" s="333"/>
      <c r="F2" s="333"/>
      <c r="G2" s="333"/>
      <c r="T2" s="361"/>
      <c r="AK2" s="361"/>
      <c r="BE2" s="361"/>
      <c r="BV2" s="361"/>
      <c r="CM2" s="361"/>
      <c r="DD2" s="361"/>
      <c r="DU2" s="361"/>
      <c r="EL2" s="361"/>
      <c r="FC2" s="361"/>
      <c r="FT2" s="361"/>
      <c r="GK2" s="361"/>
      <c r="HB2" s="361"/>
      <c r="HS2" s="361"/>
    </row>
    <row r="3" spans="1:231" s="11" customFormat="1" ht="15.6" customHeight="1" x14ac:dyDescent="0.25">
      <c r="C3" s="12"/>
      <c r="T3" s="12"/>
      <c r="AK3" s="12"/>
      <c r="BE3" s="12"/>
      <c r="BV3" s="12"/>
      <c r="CM3" s="12"/>
      <c r="DD3" s="12"/>
      <c r="DU3" s="12"/>
      <c r="EL3" s="12"/>
      <c r="FC3" s="12"/>
      <c r="FT3" s="12"/>
      <c r="GK3" s="12"/>
      <c r="HB3" s="12"/>
      <c r="HS3" s="12"/>
    </row>
    <row r="4" spans="1:231" s="120" customFormat="1" ht="81.599999999999994" customHeight="1" x14ac:dyDescent="0.25">
      <c r="B4" s="322" t="s">
        <v>1</v>
      </c>
      <c r="C4" s="323"/>
      <c r="D4" s="319" t="s">
        <v>2</v>
      </c>
      <c r="E4" s="322" t="s">
        <v>3</v>
      </c>
      <c r="F4" s="326"/>
      <c r="G4" s="321" t="s">
        <v>2</v>
      </c>
      <c r="I4" s="330" t="s">
        <v>4</v>
      </c>
      <c r="J4" s="331"/>
      <c r="K4" s="331"/>
      <c r="L4" s="331"/>
      <c r="M4" s="331"/>
      <c r="N4" s="331"/>
      <c r="O4" s="232" t="s">
        <v>5</v>
      </c>
      <c r="P4" s="233">
        <f>'Datos Metros Lineales'!F5</f>
        <v>65.998730158730154</v>
      </c>
      <c r="Q4" s="248"/>
      <c r="R4" s="328" t="s">
        <v>6</v>
      </c>
      <c r="S4" s="329"/>
      <c r="T4" s="329"/>
      <c r="U4" s="329"/>
      <c r="V4" s="329"/>
      <c r="W4" s="329"/>
      <c r="X4" s="329"/>
      <c r="Y4" s="248"/>
      <c r="Z4" s="330" t="s">
        <v>7</v>
      </c>
      <c r="AA4" s="331"/>
      <c r="AB4" s="331"/>
      <c r="AC4" s="331"/>
      <c r="AD4" s="331"/>
      <c r="AE4" s="331"/>
      <c r="AF4" s="234" t="s">
        <v>5</v>
      </c>
      <c r="AG4" s="235">
        <f>'Datos Metros Lineales'!F6</f>
        <v>62.9</v>
      </c>
      <c r="AH4" s="248"/>
      <c r="AI4" s="328" t="s">
        <v>8</v>
      </c>
      <c r="AJ4" s="329"/>
      <c r="AK4" s="329"/>
      <c r="AL4" s="329"/>
      <c r="AM4" s="329"/>
      <c r="AN4" s="329"/>
      <c r="AO4" s="329"/>
      <c r="AP4" s="248"/>
      <c r="AQ4" s="248"/>
      <c r="AR4" s="330" t="s">
        <v>9</v>
      </c>
      <c r="AS4" s="331"/>
      <c r="AT4" s="331"/>
      <c r="AU4" s="331"/>
      <c r="AV4" s="331"/>
      <c r="AW4" s="331"/>
      <c r="AX4" s="331"/>
      <c r="AY4" s="331"/>
      <c r="AZ4" s="236" t="s">
        <v>5</v>
      </c>
      <c r="BA4" s="237">
        <f>'Datos Metros Lineales'!F7</f>
        <v>2426.8571428571427</v>
      </c>
      <c r="BB4" s="238"/>
      <c r="BC4" s="328" t="s">
        <v>10</v>
      </c>
      <c r="BD4" s="329"/>
      <c r="BE4" s="329"/>
      <c r="BF4" s="329"/>
      <c r="BG4" s="329"/>
      <c r="BH4" s="329"/>
      <c r="BI4" s="329"/>
      <c r="BJ4" s="248"/>
      <c r="BK4" s="330" t="s">
        <v>11</v>
      </c>
      <c r="BL4" s="331"/>
      <c r="BM4" s="331"/>
      <c r="BN4" s="331"/>
      <c r="BO4" s="331"/>
      <c r="BP4" s="331"/>
      <c r="BQ4" s="236" t="s">
        <v>5</v>
      </c>
      <c r="BR4" s="237">
        <f>'Datos Metros Lineales'!F8</f>
        <v>85.047619047619051</v>
      </c>
      <c r="BS4" s="248"/>
      <c r="BT4" s="328" t="s">
        <v>12</v>
      </c>
      <c r="BU4" s="329"/>
      <c r="BV4" s="329"/>
      <c r="BW4" s="329"/>
      <c r="BX4" s="329"/>
      <c r="BY4" s="329"/>
      <c r="BZ4" s="329"/>
      <c r="CA4" s="248"/>
      <c r="CB4" s="330" t="s">
        <v>13</v>
      </c>
      <c r="CC4" s="331"/>
      <c r="CD4" s="331"/>
      <c r="CE4" s="331"/>
      <c r="CF4" s="331"/>
      <c r="CG4" s="331"/>
      <c r="CH4" s="236" t="s">
        <v>5</v>
      </c>
      <c r="CI4" s="233">
        <f>'Datos Metros Lineales'!F9</f>
        <v>24.626984126984127</v>
      </c>
      <c r="CJ4" s="248"/>
      <c r="CK4" s="328" t="s">
        <v>14</v>
      </c>
      <c r="CL4" s="329"/>
      <c r="CM4" s="329"/>
      <c r="CN4" s="329"/>
      <c r="CO4" s="329"/>
      <c r="CP4" s="329"/>
      <c r="CQ4" s="329"/>
      <c r="CR4" s="248"/>
      <c r="CS4" s="330" t="s">
        <v>15</v>
      </c>
      <c r="CT4" s="331"/>
      <c r="CU4" s="331"/>
      <c r="CV4" s="331"/>
      <c r="CW4" s="331"/>
      <c r="CX4" s="331"/>
      <c r="CY4" s="232" t="s">
        <v>5</v>
      </c>
      <c r="CZ4" s="233">
        <f>'Datos Metros Lineales'!F10</f>
        <v>19.167936507936506</v>
      </c>
      <c r="DA4" s="248"/>
      <c r="DB4" s="328" t="s">
        <v>16</v>
      </c>
      <c r="DC4" s="329"/>
      <c r="DD4" s="329"/>
      <c r="DE4" s="329"/>
      <c r="DF4" s="329"/>
      <c r="DG4" s="329"/>
      <c r="DH4" s="329"/>
      <c r="DI4" s="248"/>
      <c r="DJ4" s="330" t="s">
        <v>17</v>
      </c>
      <c r="DK4" s="331"/>
      <c r="DL4" s="331"/>
      <c r="DM4" s="331"/>
      <c r="DN4" s="331"/>
      <c r="DO4" s="331"/>
      <c r="DP4" s="232" t="s">
        <v>5</v>
      </c>
      <c r="DQ4" s="233">
        <f>'Datos Metros Lineales'!F11</f>
        <v>465.08920634920634</v>
      </c>
      <c r="DR4" s="239"/>
      <c r="DS4" s="328" t="s">
        <v>18</v>
      </c>
      <c r="DT4" s="329"/>
      <c r="DU4" s="329"/>
      <c r="DV4" s="329"/>
      <c r="DW4" s="329"/>
      <c r="DX4" s="329"/>
      <c r="DY4" s="329"/>
      <c r="DZ4" s="248"/>
      <c r="EA4" s="330" t="s">
        <v>19</v>
      </c>
      <c r="EB4" s="331"/>
      <c r="EC4" s="331"/>
      <c r="ED4" s="331"/>
      <c r="EE4" s="331"/>
      <c r="EF4" s="331"/>
      <c r="EG4" s="232" t="s">
        <v>5</v>
      </c>
      <c r="EH4" s="233">
        <f>'Datos Metros Lineales'!F12</f>
        <v>644.53968253968253</v>
      </c>
      <c r="EI4" s="239"/>
      <c r="EJ4" s="328" t="s">
        <v>20</v>
      </c>
      <c r="EK4" s="329"/>
      <c r="EL4" s="329"/>
      <c r="EM4" s="329"/>
      <c r="EN4" s="329"/>
      <c r="EO4" s="329"/>
      <c r="EP4" s="329"/>
      <c r="EQ4" s="248"/>
      <c r="ER4" s="330" t="s">
        <v>21</v>
      </c>
      <c r="ES4" s="331"/>
      <c r="ET4" s="331"/>
      <c r="EU4" s="331"/>
      <c r="EV4" s="331"/>
      <c r="EW4" s="331"/>
      <c r="EX4" s="232" t="s">
        <v>5</v>
      </c>
      <c r="EY4" s="233">
        <f>'Datos Metros Lineales'!F13</f>
        <v>314.22222222222223</v>
      </c>
      <c r="EZ4" s="248"/>
      <c r="FA4" s="328" t="s">
        <v>22</v>
      </c>
      <c r="FB4" s="329"/>
      <c r="FC4" s="329"/>
      <c r="FD4" s="329"/>
      <c r="FE4" s="329"/>
      <c r="FF4" s="329"/>
      <c r="FG4" s="329"/>
      <c r="FH4" s="248"/>
      <c r="FI4" s="330" t="s">
        <v>23</v>
      </c>
      <c r="FJ4" s="331"/>
      <c r="FK4" s="331"/>
      <c r="FL4" s="331"/>
      <c r="FM4" s="331"/>
      <c r="FN4" s="331"/>
      <c r="FO4" s="232" t="s">
        <v>5</v>
      </c>
      <c r="FP4" s="233">
        <f>'Datos Metros Lineales'!F14</f>
        <v>783.74603174603169</v>
      </c>
      <c r="FQ4" s="248"/>
      <c r="FR4" s="328" t="s">
        <v>24</v>
      </c>
      <c r="FS4" s="329"/>
      <c r="FT4" s="329"/>
      <c r="FU4" s="329"/>
      <c r="FV4" s="329"/>
      <c r="FW4" s="329"/>
      <c r="FX4" s="329"/>
      <c r="FY4" s="248"/>
      <c r="FZ4" s="330" t="s">
        <v>25</v>
      </c>
      <c r="GA4" s="331"/>
      <c r="GB4" s="331"/>
      <c r="GC4" s="331"/>
      <c r="GD4" s="331"/>
      <c r="GE4" s="331"/>
      <c r="GF4" s="232" t="s">
        <v>5</v>
      </c>
      <c r="GG4" s="233">
        <f>'Datos Metros Lineales'!F15</f>
        <v>81.587301587301582</v>
      </c>
      <c r="GH4" s="248"/>
      <c r="GI4" s="328" t="s">
        <v>26</v>
      </c>
      <c r="GJ4" s="329"/>
      <c r="GK4" s="329"/>
      <c r="GL4" s="329"/>
      <c r="GM4" s="329"/>
      <c r="GN4" s="329"/>
      <c r="GO4" s="329"/>
      <c r="GP4" s="248"/>
      <c r="GQ4" s="330" t="s">
        <v>27</v>
      </c>
      <c r="GR4" s="331"/>
      <c r="GS4" s="331"/>
      <c r="GT4" s="331"/>
      <c r="GU4" s="331"/>
      <c r="GV4" s="331"/>
      <c r="GW4" s="232" t="s">
        <v>5</v>
      </c>
      <c r="GX4" s="233">
        <f>'Datos Metros Lineales'!F16</f>
        <v>246.73015873015873</v>
      </c>
      <c r="GY4" s="248"/>
      <c r="GZ4" s="328" t="s">
        <v>28</v>
      </c>
      <c r="HA4" s="329"/>
      <c r="HB4" s="329"/>
      <c r="HC4" s="329"/>
      <c r="HD4" s="329"/>
      <c r="HE4" s="329"/>
      <c r="HF4" s="329"/>
      <c r="HG4" s="248"/>
      <c r="HH4" s="330" t="s">
        <v>29</v>
      </c>
      <c r="HI4" s="331"/>
      <c r="HJ4" s="331"/>
      <c r="HK4" s="331"/>
      <c r="HL4" s="331"/>
      <c r="HM4" s="331"/>
      <c r="HN4" s="232" t="s">
        <v>5</v>
      </c>
      <c r="HO4" s="233">
        <f>'Datos Metros Lineales'!F17</f>
        <v>411.26984126984127</v>
      </c>
      <c r="HP4" s="248"/>
      <c r="HQ4" s="328" t="s">
        <v>30</v>
      </c>
      <c r="HR4" s="329"/>
      <c r="HS4" s="329"/>
      <c r="HT4" s="329"/>
      <c r="HU4" s="329"/>
      <c r="HV4" s="329"/>
      <c r="HW4" s="329"/>
    </row>
    <row r="5" spans="1:231" s="120" customFormat="1" ht="64.5" customHeight="1" x14ac:dyDescent="0.25">
      <c r="B5" s="324"/>
      <c r="C5" s="325"/>
      <c r="D5" s="320"/>
      <c r="E5" s="324"/>
      <c r="F5" s="327"/>
      <c r="G5" s="321"/>
      <c r="I5" s="119" t="s">
        <v>31</v>
      </c>
      <c r="J5" s="119" t="s">
        <v>32</v>
      </c>
      <c r="K5" s="228" t="s">
        <v>33</v>
      </c>
      <c r="L5" s="119" t="s">
        <v>34</v>
      </c>
      <c r="M5" s="229" t="s">
        <v>35</v>
      </c>
      <c r="N5" s="54" t="s">
        <v>36</v>
      </c>
      <c r="O5" s="115" t="s">
        <v>37</v>
      </c>
      <c r="P5" s="114" t="s">
        <v>38</v>
      </c>
      <c r="R5" s="51" t="s">
        <v>39</v>
      </c>
      <c r="S5" s="51" t="s">
        <v>40</v>
      </c>
      <c r="T5" s="51" t="s">
        <v>41</v>
      </c>
      <c r="U5" s="116" t="s">
        <v>42</v>
      </c>
      <c r="V5" s="51" t="s">
        <v>43</v>
      </c>
      <c r="W5" s="51" t="s">
        <v>44</v>
      </c>
      <c r="X5" s="51" t="s">
        <v>45</v>
      </c>
      <c r="Z5" s="54" t="s">
        <v>31</v>
      </c>
      <c r="AA5" s="54" t="s">
        <v>32</v>
      </c>
      <c r="AB5" s="54" t="s">
        <v>33</v>
      </c>
      <c r="AC5" s="55" t="s">
        <v>34</v>
      </c>
      <c r="AD5" s="119" t="s">
        <v>35</v>
      </c>
      <c r="AE5" s="54" t="s">
        <v>36</v>
      </c>
      <c r="AF5" s="117" t="s">
        <v>46</v>
      </c>
      <c r="AG5" s="114" t="s">
        <v>38</v>
      </c>
      <c r="AI5" s="24" t="s">
        <v>39</v>
      </c>
      <c r="AJ5" s="25" t="s">
        <v>40</v>
      </c>
      <c r="AK5" s="25" t="s">
        <v>41</v>
      </c>
      <c r="AL5" s="118" t="s">
        <v>42</v>
      </c>
      <c r="AM5" s="25" t="s">
        <v>43</v>
      </c>
      <c r="AN5" s="25" t="s">
        <v>44</v>
      </c>
      <c r="AO5" s="25" t="s">
        <v>47</v>
      </c>
      <c r="AR5" s="231" t="s">
        <v>31</v>
      </c>
      <c r="AS5" s="230" t="s">
        <v>32</v>
      </c>
      <c r="AT5" s="54" t="s">
        <v>48</v>
      </c>
      <c r="AU5" s="55" t="s">
        <v>49</v>
      </c>
      <c r="AV5" s="119" t="s">
        <v>50</v>
      </c>
      <c r="AW5" s="119" t="s">
        <v>34</v>
      </c>
      <c r="AX5" s="119" t="s">
        <v>35</v>
      </c>
      <c r="AY5" s="54" t="s">
        <v>36</v>
      </c>
      <c r="AZ5" s="115" t="s">
        <v>46</v>
      </c>
      <c r="BA5" s="114" t="s">
        <v>38</v>
      </c>
      <c r="BC5" s="24" t="s">
        <v>39</v>
      </c>
      <c r="BD5" s="25" t="s">
        <v>40</v>
      </c>
      <c r="BE5" s="25" t="s">
        <v>41</v>
      </c>
      <c r="BF5" s="118" t="s">
        <v>42</v>
      </c>
      <c r="BG5" s="25" t="s">
        <v>43</v>
      </c>
      <c r="BH5" s="25" t="s">
        <v>44</v>
      </c>
      <c r="BI5" s="25" t="s">
        <v>47</v>
      </c>
      <c r="BK5" s="119" t="s">
        <v>31</v>
      </c>
      <c r="BL5" s="119" t="s">
        <v>32</v>
      </c>
      <c r="BM5" s="119" t="s">
        <v>33</v>
      </c>
      <c r="BN5" s="119" t="s">
        <v>34</v>
      </c>
      <c r="BO5" s="119" t="s">
        <v>35</v>
      </c>
      <c r="BP5" s="54" t="s">
        <v>36</v>
      </c>
      <c r="BQ5" s="115" t="s">
        <v>46</v>
      </c>
      <c r="BR5" s="114" t="s">
        <v>38</v>
      </c>
      <c r="BT5" s="24" t="s">
        <v>39</v>
      </c>
      <c r="BU5" s="25" t="s">
        <v>40</v>
      </c>
      <c r="BV5" s="25" t="s">
        <v>41</v>
      </c>
      <c r="BW5" s="118" t="s">
        <v>42</v>
      </c>
      <c r="BX5" s="25" t="s">
        <v>43</v>
      </c>
      <c r="BY5" s="25" t="s">
        <v>44</v>
      </c>
      <c r="BZ5" s="25" t="s">
        <v>47</v>
      </c>
      <c r="CB5" s="119" t="s">
        <v>31</v>
      </c>
      <c r="CC5" s="119" t="s">
        <v>32</v>
      </c>
      <c r="CD5" s="119" t="s">
        <v>33</v>
      </c>
      <c r="CE5" s="119" t="s">
        <v>34</v>
      </c>
      <c r="CF5" s="119" t="s">
        <v>35</v>
      </c>
      <c r="CG5" s="54" t="s">
        <v>36</v>
      </c>
      <c r="CH5" s="115" t="s">
        <v>46</v>
      </c>
      <c r="CI5" s="114" t="s">
        <v>38</v>
      </c>
      <c r="CK5" s="24" t="s">
        <v>39</v>
      </c>
      <c r="CL5" s="25" t="s">
        <v>40</v>
      </c>
      <c r="CM5" s="25" t="s">
        <v>41</v>
      </c>
      <c r="CN5" s="118" t="s">
        <v>42</v>
      </c>
      <c r="CO5" s="25" t="s">
        <v>43</v>
      </c>
      <c r="CP5" s="25" t="s">
        <v>44</v>
      </c>
      <c r="CQ5" s="25" t="s">
        <v>47</v>
      </c>
      <c r="CS5" s="119" t="s">
        <v>31</v>
      </c>
      <c r="CT5" s="119" t="s">
        <v>32</v>
      </c>
      <c r="CU5" s="119" t="s">
        <v>33</v>
      </c>
      <c r="CV5" s="119" t="s">
        <v>34</v>
      </c>
      <c r="CW5" s="119" t="s">
        <v>35</v>
      </c>
      <c r="CX5" s="54" t="s">
        <v>36</v>
      </c>
      <c r="CY5" s="115" t="s">
        <v>46</v>
      </c>
      <c r="CZ5" s="114" t="s">
        <v>38</v>
      </c>
      <c r="DB5" s="24" t="s">
        <v>39</v>
      </c>
      <c r="DC5" s="25" t="s">
        <v>40</v>
      </c>
      <c r="DD5" s="25" t="s">
        <v>41</v>
      </c>
      <c r="DE5" s="118" t="s">
        <v>42</v>
      </c>
      <c r="DF5" s="25" t="s">
        <v>43</v>
      </c>
      <c r="DG5" s="25" t="s">
        <v>44</v>
      </c>
      <c r="DH5" s="25" t="s">
        <v>47</v>
      </c>
      <c r="DJ5" s="119" t="s">
        <v>31</v>
      </c>
      <c r="DK5" s="119" t="s">
        <v>32</v>
      </c>
      <c r="DL5" s="119" t="s">
        <v>33</v>
      </c>
      <c r="DM5" s="119" t="s">
        <v>34</v>
      </c>
      <c r="DN5" s="119" t="s">
        <v>35</v>
      </c>
      <c r="DO5" s="54" t="s">
        <v>36</v>
      </c>
      <c r="DP5" s="115" t="s">
        <v>46</v>
      </c>
      <c r="DQ5" s="114" t="s">
        <v>38</v>
      </c>
      <c r="DS5" s="24" t="s">
        <v>39</v>
      </c>
      <c r="DT5" s="25" t="s">
        <v>40</v>
      </c>
      <c r="DU5" s="25" t="s">
        <v>41</v>
      </c>
      <c r="DV5" s="118" t="s">
        <v>42</v>
      </c>
      <c r="DW5" s="25" t="s">
        <v>43</v>
      </c>
      <c r="DX5" s="25" t="s">
        <v>44</v>
      </c>
      <c r="DY5" s="25" t="s">
        <v>47</v>
      </c>
      <c r="EA5" s="119" t="s">
        <v>31</v>
      </c>
      <c r="EB5" s="119" t="s">
        <v>32</v>
      </c>
      <c r="EC5" s="119" t="s">
        <v>33</v>
      </c>
      <c r="ED5" s="119" t="s">
        <v>34</v>
      </c>
      <c r="EE5" s="119" t="s">
        <v>35</v>
      </c>
      <c r="EF5" s="54" t="s">
        <v>36</v>
      </c>
      <c r="EG5" s="115" t="s">
        <v>46</v>
      </c>
      <c r="EH5" s="114" t="s">
        <v>38</v>
      </c>
      <c r="EJ5" s="24" t="s">
        <v>39</v>
      </c>
      <c r="EK5" s="25" t="s">
        <v>40</v>
      </c>
      <c r="EL5" s="25" t="s">
        <v>41</v>
      </c>
      <c r="EM5" s="118" t="s">
        <v>42</v>
      </c>
      <c r="EN5" s="25" t="s">
        <v>43</v>
      </c>
      <c r="EO5" s="25" t="s">
        <v>44</v>
      </c>
      <c r="EP5" s="25" t="s">
        <v>47</v>
      </c>
      <c r="ER5" s="119" t="s">
        <v>31</v>
      </c>
      <c r="ES5" s="119" t="s">
        <v>32</v>
      </c>
      <c r="ET5" s="119" t="s">
        <v>33</v>
      </c>
      <c r="EU5" s="119" t="s">
        <v>34</v>
      </c>
      <c r="EV5" s="119" t="s">
        <v>35</v>
      </c>
      <c r="EW5" s="54" t="s">
        <v>36</v>
      </c>
      <c r="EX5" s="115" t="s">
        <v>46</v>
      </c>
      <c r="EY5" s="114" t="s">
        <v>38</v>
      </c>
      <c r="FA5" s="24" t="s">
        <v>39</v>
      </c>
      <c r="FB5" s="25" t="s">
        <v>40</v>
      </c>
      <c r="FC5" s="25" t="s">
        <v>41</v>
      </c>
      <c r="FD5" s="118" t="s">
        <v>42</v>
      </c>
      <c r="FE5" s="25" t="s">
        <v>43</v>
      </c>
      <c r="FF5" s="25" t="s">
        <v>44</v>
      </c>
      <c r="FG5" s="25" t="s">
        <v>47</v>
      </c>
      <c r="FI5" s="119" t="s">
        <v>31</v>
      </c>
      <c r="FJ5" s="119" t="s">
        <v>32</v>
      </c>
      <c r="FK5" s="119" t="s">
        <v>33</v>
      </c>
      <c r="FL5" s="119" t="s">
        <v>34</v>
      </c>
      <c r="FM5" s="119" t="s">
        <v>35</v>
      </c>
      <c r="FN5" s="54" t="s">
        <v>36</v>
      </c>
      <c r="FO5" s="115" t="s">
        <v>46</v>
      </c>
      <c r="FP5" s="114" t="s">
        <v>38</v>
      </c>
      <c r="FR5" s="24" t="s">
        <v>39</v>
      </c>
      <c r="FS5" s="25" t="s">
        <v>40</v>
      </c>
      <c r="FT5" s="25" t="s">
        <v>41</v>
      </c>
      <c r="FU5" s="118" t="s">
        <v>42</v>
      </c>
      <c r="FV5" s="25" t="s">
        <v>43</v>
      </c>
      <c r="FW5" s="25" t="s">
        <v>44</v>
      </c>
      <c r="FX5" s="25" t="s">
        <v>47</v>
      </c>
      <c r="FZ5" s="119" t="s">
        <v>31</v>
      </c>
      <c r="GA5" s="119" t="s">
        <v>32</v>
      </c>
      <c r="GB5" s="119" t="s">
        <v>33</v>
      </c>
      <c r="GC5" s="119" t="s">
        <v>34</v>
      </c>
      <c r="GD5" s="119" t="s">
        <v>35</v>
      </c>
      <c r="GE5" s="54" t="s">
        <v>36</v>
      </c>
      <c r="GF5" s="115" t="s">
        <v>46</v>
      </c>
      <c r="GG5" s="114" t="s">
        <v>38</v>
      </c>
      <c r="GI5" s="24" t="s">
        <v>39</v>
      </c>
      <c r="GJ5" s="25" t="s">
        <v>40</v>
      </c>
      <c r="GK5" s="25" t="s">
        <v>41</v>
      </c>
      <c r="GL5" s="118" t="s">
        <v>42</v>
      </c>
      <c r="GM5" s="25" t="s">
        <v>43</v>
      </c>
      <c r="GN5" s="25" t="s">
        <v>44</v>
      </c>
      <c r="GO5" s="25" t="s">
        <v>47</v>
      </c>
      <c r="GQ5" s="119" t="s">
        <v>31</v>
      </c>
      <c r="GR5" s="119" t="s">
        <v>32</v>
      </c>
      <c r="GS5" s="119" t="s">
        <v>33</v>
      </c>
      <c r="GT5" s="119" t="s">
        <v>34</v>
      </c>
      <c r="GU5" s="119" t="s">
        <v>35</v>
      </c>
      <c r="GV5" s="54" t="s">
        <v>36</v>
      </c>
      <c r="GW5" s="115" t="s">
        <v>46</v>
      </c>
      <c r="GX5" s="114" t="s">
        <v>38</v>
      </c>
      <c r="GZ5" s="24" t="s">
        <v>39</v>
      </c>
      <c r="HA5" s="25" t="s">
        <v>40</v>
      </c>
      <c r="HB5" s="25" t="s">
        <v>41</v>
      </c>
      <c r="HC5" s="118" t="s">
        <v>42</v>
      </c>
      <c r="HD5" s="25" t="s">
        <v>43</v>
      </c>
      <c r="HE5" s="25" t="s">
        <v>44</v>
      </c>
      <c r="HF5" s="25" t="s">
        <v>47</v>
      </c>
      <c r="HH5" s="119" t="s">
        <v>31</v>
      </c>
      <c r="HI5" s="119" t="s">
        <v>32</v>
      </c>
      <c r="HJ5" s="119" t="s">
        <v>33</v>
      </c>
      <c r="HK5" s="119" t="s">
        <v>34</v>
      </c>
      <c r="HL5" s="119" t="s">
        <v>35</v>
      </c>
      <c r="HM5" s="54" t="s">
        <v>36</v>
      </c>
      <c r="HN5" s="115" t="s">
        <v>46</v>
      </c>
      <c r="HO5" s="114" t="s">
        <v>38</v>
      </c>
      <c r="HQ5" s="24" t="s">
        <v>39</v>
      </c>
      <c r="HR5" s="25" t="s">
        <v>40</v>
      </c>
      <c r="HS5" s="25" t="s">
        <v>41</v>
      </c>
      <c r="HT5" s="118" t="s">
        <v>42</v>
      </c>
      <c r="HU5" s="25" t="s">
        <v>43</v>
      </c>
      <c r="HV5" s="25" t="s">
        <v>44</v>
      </c>
      <c r="HW5" s="25" t="s">
        <v>47</v>
      </c>
    </row>
    <row r="6" spans="1:231" s="6" customFormat="1" ht="18" customHeight="1" x14ac:dyDescent="0.25">
      <c r="B6" s="121"/>
      <c r="C6" s="121"/>
      <c r="D6" s="122"/>
      <c r="E6" s="121"/>
      <c r="F6" s="121"/>
      <c r="G6" s="123"/>
      <c r="I6" s="120"/>
      <c r="K6" s="124"/>
      <c r="Z6" s="120"/>
      <c r="AC6" s="120"/>
      <c r="AD6" s="120"/>
      <c r="AE6" s="120"/>
      <c r="AR6" s="120"/>
      <c r="BK6" s="120"/>
      <c r="CB6" s="120"/>
      <c r="CE6" s="120"/>
      <c r="CF6" s="120"/>
      <c r="CG6" s="120"/>
      <c r="CS6" s="120"/>
      <c r="CU6" s="125"/>
      <c r="DJ6" s="120"/>
      <c r="DM6" s="120"/>
      <c r="DN6" s="120"/>
      <c r="DO6" s="120"/>
      <c r="EA6" s="120"/>
      <c r="ER6" s="120"/>
      <c r="EU6" s="125"/>
      <c r="EV6" s="125"/>
      <c r="EW6" s="125"/>
      <c r="FI6" s="120"/>
      <c r="FZ6" s="120"/>
      <c r="GQ6" s="120"/>
      <c r="HH6" s="120"/>
    </row>
    <row r="7" spans="1:231" ht="96" customHeight="1" x14ac:dyDescent="0.25">
      <c r="B7" s="126">
        <v>1</v>
      </c>
      <c r="C7" s="111" t="s">
        <v>51</v>
      </c>
      <c r="D7" s="127">
        <f>G7</f>
        <v>0.05</v>
      </c>
      <c r="E7" s="128" t="s">
        <v>52</v>
      </c>
      <c r="F7" s="45" t="s">
        <v>53</v>
      </c>
      <c r="G7" s="127">
        <v>0.05</v>
      </c>
      <c r="I7" s="129" t="s">
        <v>54</v>
      </c>
      <c r="J7" s="130" t="s">
        <v>55</v>
      </c>
      <c r="K7" s="65">
        <f>('Datos Recurso Humano'!L6+'Datos Recurso Humano'!L7+'Datos Recurso Humano'!L8)/3</f>
        <v>33200000</v>
      </c>
      <c r="L7" s="52">
        <v>45658</v>
      </c>
      <c r="M7" s="53">
        <v>46022</v>
      </c>
      <c r="N7" s="23">
        <f>M7-L7</f>
        <v>364</v>
      </c>
      <c r="O7" s="50" t="s">
        <v>56</v>
      </c>
      <c r="P7" s="131">
        <v>1</v>
      </c>
      <c r="R7" s="34">
        <v>46191</v>
      </c>
      <c r="S7" s="36" t="s">
        <v>57</v>
      </c>
      <c r="T7" s="362" t="s">
        <v>58</v>
      </c>
      <c r="U7" s="3">
        <v>1</v>
      </c>
      <c r="V7" s="35">
        <f>U7*G7</f>
        <v>0.05</v>
      </c>
      <c r="W7" s="35">
        <f>V7</f>
        <v>0.05</v>
      </c>
      <c r="X7" s="36" t="s">
        <v>59</v>
      </c>
      <c r="Z7" s="50" t="s">
        <v>54</v>
      </c>
      <c r="AA7" s="132" t="s">
        <v>55</v>
      </c>
      <c r="AB7" s="65">
        <f>('Datos Recurso Humano'!L6+'Datos Recurso Humano'!L7+'Datos Recurso Humano'!L8)/3</f>
        <v>33200000</v>
      </c>
      <c r="AC7" s="52">
        <v>45658</v>
      </c>
      <c r="AD7" s="53">
        <v>46022</v>
      </c>
      <c r="AE7" s="26">
        <f>AD7-AC7</f>
        <v>364</v>
      </c>
      <c r="AF7" s="133" t="s">
        <v>56</v>
      </c>
      <c r="AG7" s="131">
        <v>1</v>
      </c>
      <c r="AI7" s="34">
        <v>46191</v>
      </c>
      <c r="AJ7" s="36" t="s">
        <v>57</v>
      </c>
      <c r="AK7" s="362" t="s">
        <v>58</v>
      </c>
      <c r="AL7" s="3">
        <v>1</v>
      </c>
      <c r="AM7" s="35">
        <f>AL7*G7</f>
        <v>0.05</v>
      </c>
      <c r="AN7" s="35">
        <f>AM7</f>
        <v>0.05</v>
      </c>
      <c r="AO7" s="36" t="s">
        <v>59</v>
      </c>
      <c r="AR7" s="129" t="s">
        <v>54</v>
      </c>
      <c r="AS7" s="130" t="s">
        <v>55</v>
      </c>
      <c r="AT7" s="65">
        <f>('Datos Recurso Humano'!L6+'Datos Recurso Humano'!L7+'Datos Recurso Humano'!L8)/3</f>
        <v>33200000</v>
      </c>
      <c r="AU7" s="134"/>
      <c r="AV7" s="135"/>
      <c r="AW7" s="52">
        <v>45658</v>
      </c>
      <c r="AX7" s="53">
        <v>46022</v>
      </c>
      <c r="AY7" s="26">
        <f>AX7-AW7</f>
        <v>364</v>
      </c>
      <c r="AZ7" s="133" t="s">
        <v>56</v>
      </c>
      <c r="BA7" s="131">
        <v>1</v>
      </c>
      <c r="BB7" s="136"/>
      <c r="BC7" s="34">
        <v>46191</v>
      </c>
      <c r="BD7" s="36" t="s">
        <v>57</v>
      </c>
      <c r="BE7" s="362" t="s">
        <v>58</v>
      </c>
      <c r="BF7" s="3">
        <v>1</v>
      </c>
      <c r="BG7" s="35">
        <f>BF7*G7</f>
        <v>0.05</v>
      </c>
      <c r="BH7" s="35">
        <f>BG7</f>
        <v>0.05</v>
      </c>
      <c r="BI7" s="36" t="s">
        <v>59</v>
      </c>
      <c r="BK7" s="129" t="s">
        <v>54</v>
      </c>
      <c r="BL7" s="130" t="s">
        <v>55</v>
      </c>
      <c r="BM7" s="107">
        <f>('Datos Recurso Humano'!L6+'Datos Recurso Humano'!L7+'Datos Recurso Humano'!L8)/3</f>
        <v>33200000</v>
      </c>
      <c r="BN7" s="52">
        <v>45658</v>
      </c>
      <c r="BO7" s="53">
        <v>46022</v>
      </c>
      <c r="BP7" s="26">
        <f>BO7-BN7</f>
        <v>364</v>
      </c>
      <c r="BQ7" s="133" t="s">
        <v>56</v>
      </c>
      <c r="BR7" s="131">
        <v>1</v>
      </c>
      <c r="BT7" s="34">
        <v>46191</v>
      </c>
      <c r="BU7" s="36" t="s">
        <v>57</v>
      </c>
      <c r="BV7" s="362" t="s">
        <v>58</v>
      </c>
      <c r="BW7" s="3">
        <v>1</v>
      </c>
      <c r="BX7" s="35">
        <f>BW7*G7</f>
        <v>0.05</v>
      </c>
      <c r="BY7" s="35">
        <f>BX7</f>
        <v>0.05</v>
      </c>
      <c r="BZ7" s="36" t="s">
        <v>59</v>
      </c>
      <c r="CB7" s="129" t="s">
        <v>54</v>
      </c>
      <c r="CC7" s="130" t="s">
        <v>55</v>
      </c>
      <c r="CD7" s="107">
        <f>('Datos Recurso Humano'!$L6+'Datos Recurso Humano'!$L7+'Datos Recurso Humano'!$L8)/3</f>
        <v>33200000</v>
      </c>
      <c r="CE7" s="52">
        <v>45658</v>
      </c>
      <c r="CF7" s="53">
        <v>46022</v>
      </c>
      <c r="CG7" s="26">
        <f>CF7-CE7</f>
        <v>364</v>
      </c>
      <c r="CH7" s="133" t="s">
        <v>56</v>
      </c>
      <c r="CI7" s="131">
        <v>1</v>
      </c>
      <c r="CK7" s="34">
        <v>46191</v>
      </c>
      <c r="CL7" s="36" t="s">
        <v>57</v>
      </c>
      <c r="CM7" s="362" t="s">
        <v>58</v>
      </c>
      <c r="CN7" s="3">
        <v>1</v>
      </c>
      <c r="CO7" s="35">
        <f>CN7*G7</f>
        <v>0.05</v>
      </c>
      <c r="CP7" s="35">
        <f>CO7</f>
        <v>0.05</v>
      </c>
      <c r="CQ7" s="36" t="s">
        <v>59</v>
      </c>
      <c r="CS7" s="129" t="s">
        <v>54</v>
      </c>
      <c r="CT7" s="130" t="s">
        <v>55</v>
      </c>
      <c r="CU7" s="107">
        <f>('Datos Recurso Humano'!$L6+'Datos Recurso Humano'!$L7+'Datos Recurso Humano'!$L8)/3</f>
        <v>33200000</v>
      </c>
      <c r="CV7" s="52">
        <v>45658</v>
      </c>
      <c r="CW7" s="53">
        <v>46022</v>
      </c>
      <c r="CX7" s="26">
        <f>CW7-CV7</f>
        <v>364</v>
      </c>
      <c r="CY7" s="50" t="s">
        <v>56</v>
      </c>
      <c r="CZ7" s="131">
        <v>1</v>
      </c>
      <c r="DB7" s="34">
        <v>46191</v>
      </c>
      <c r="DC7" s="36" t="s">
        <v>57</v>
      </c>
      <c r="DD7" s="362" t="s">
        <v>58</v>
      </c>
      <c r="DE7" s="3">
        <v>1</v>
      </c>
      <c r="DF7" s="35">
        <f>DE7*G7</f>
        <v>0.05</v>
      </c>
      <c r="DG7" s="35">
        <f>DF7</f>
        <v>0.05</v>
      </c>
      <c r="DH7" s="36" t="s">
        <v>59</v>
      </c>
      <c r="DJ7" s="129" t="s">
        <v>54</v>
      </c>
      <c r="DK7" s="130" t="s">
        <v>55</v>
      </c>
      <c r="DL7" s="107">
        <f>('Datos Recurso Humano'!$L6+'Datos Recurso Humano'!$L7+'Datos Recurso Humano'!$L8)/3</f>
        <v>33200000</v>
      </c>
      <c r="DM7" s="52">
        <v>45658</v>
      </c>
      <c r="DN7" s="53">
        <v>46022</v>
      </c>
      <c r="DO7" s="26">
        <f>DN7-DM7</f>
        <v>364</v>
      </c>
      <c r="DP7" s="50" t="s">
        <v>56</v>
      </c>
      <c r="DQ7" s="131">
        <v>1</v>
      </c>
      <c r="DR7" s="136"/>
      <c r="DS7" s="34">
        <v>46191</v>
      </c>
      <c r="DT7" s="36" t="s">
        <v>57</v>
      </c>
      <c r="DU7" s="362" t="s">
        <v>58</v>
      </c>
      <c r="DV7" s="3">
        <v>1</v>
      </c>
      <c r="DW7" s="35">
        <f>DV7*G7</f>
        <v>0.05</v>
      </c>
      <c r="DX7" s="35">
        <f>DW7</f>
        <v>0.05</v>
      </c>
      <c r="DY7" s="36" t="s">
        <v>59</v>
      </c>
      <c r="EA7" s="129" t="s">
        <v>54</v>
      </c>
      <c r="EB7" s="130" t="s">
        <v>55</v>
      </c>
      <c r="EC7" s="107">
        <f>('Datos Recurso Humano'!$L6+'Datos Recurso Humano'!$L7+'Datos Recurso Humano'!$L8)/3</f>
        <v>33200000</v>
      </c>
      <c r="ED7" s="52">
        <v>45658</v>
      </c>
      <c r="EE7" s="53">
        <v>46022</v>
      </c>
      <c r="EF7" s="26">
        <f>EE7-ED7</f>
        <v>364</v>
      </c>
      <c r="EG7" s="50" t="s">
        <v>56</v>
      </c>
      <c r="EH7" s="131">
        <v>1</v>
      </c>
      <c r="EI7" s="136"/>
      <c r="EJ7" s="34">
        <v>46191</v>
      </c>
      <c r="EK7" s="36" t="s">
        <v>57</v>
      </c>
      <c r="EL7" s="362" t="s">
        <v>58</v>
      </c>
      <c r="EM7" s="3">
        <v>1</v>
      </c>
      <c r="EN7" s="35">
        <f>EM7*G7</f>
        <v>0.05</v>
      </c>
      <c r="EO7" s="35">
        <f>EN7</f>
        <v>0.05</v>
      </c>
      <c r="EP7" s="36" t="s">
        <v>59</v>
      </c>
      <c r="ER7" s="129" t="s">
        <v>54</v>
      </c>
      <c r="ES7" s="130" t="s">
        <v>55</v>
      </c>
      <c r="ET7" s="107">
        <f>('Datos Recurso Humano'!$L6+'Datos Recurso Humano'!$L7+'Datos Recurso Humano'!$L8)/3</f>
        <v>33200000</v>
      </c>
      <c r="EU7" s="52">
        <v>45658</v>
      </c>
      <c r="EV7" s="53">
        <v>46022</v>
      </c>
      <c r="EW7" s="26">
        <f>EV7-EU7</f>
        <v>364</v>
      </c>
      <c r="EX7" s="50" t="s">
        <v>56</v>
      </c>
      <c r="EY7" s="131">
        <v>1</v>
      </c>
      <c r="FA7" s="34">
        <v>46191</v>
      </c>
      <c r="FB7" s="36" t="s">
        <v>57</v>
      </c>
      <c r="FC7" s="362" t="s">
        <v>58</v>
      </c>
      <c r="FD7" s="3">
        <v>1</v>
      </c>
      <c r="FE7" s="35">
        <f>FD7*G7</f>
        <v>0.05</v>
      </c>
      <c r="FF7" s="35">
        <f>FE7</f>
        <v>0.05</v>
      </c>
      <c r="FG7" s="36" t="s">
        <v>59</v>
      </c>
      <c r="FI7" s="129" t="s">
        <v>54</v>
      </c>
      <c r="FJ7" s="130" t="s">
        <v>55</v>
      </c>
      <c r="FK7" s="107">
        <f>('Datos Recurso Humano'!$L6+'Datos Recurso Humano'!$L7+'Datos Recurso Humano'!$L8)/3</f>
        <v>33200000</v>
      </c>
      <c r="FL7" s="52">
        <v>45658</v>
      </c>
      <c r="FM7" s="53">
        <v>46022</v>
      </c>
      <c r="FN7" s="26">
        <f>FM7-FL7</f>
        <v>364</v>
      </c>
      <c r="FO7" s="50" t="s">
        <v>56</v>
      </c>
      <c r="FP7" s="131">
        <v>1</v>
      </c>
      <c r="FR7" s="34">
        <v>46191</v>
      </c>
      <c r="FS7" s="36" t="s">
        <v>57</v>
      </c>
      <c r="FT7" s="362" t="s">
        <v>58</v>
      </c>
      <c r="FU7" s="3">
        <v>1</v>
      </c>
      <c r="FV7" s="35">
        <f>FU7*G7</f>
        <v>0.05</v>
      </c>
      <c r="FW7" s="35">
        <f>FV7</f>
        <v>0.05</v>
      </c>
      <c r="FX7" s="36" t="s">
        <v>59</v>
      </c>
      <c r="FZ7" s="129" t="s">
        <v>54</v>
      </c>
      <c r="GA7" s="130" t="s">
        <v>55</v>
      </c>
      <c r="GB7" s="107">
        <f>('Datos Recurso Humano'!$L6+'Datos Recurso Humano'!$L7+'Datos Recurso Humano'!$L8)/3</f>
        <v>33200000</v>
      </c>
      <c r="GC7" s="52">
        <v>45658</v>
      </c>
      <c r="GD7" s="53">
        <v>46022</v>
      </c>
      <c r="GE7" s="26">
        <f>GD7-GC7</f>
        <v>364</v>
      </c>
      <c r="GF7" s="50" t="s">
        <v>56</v>
      </c>
      <c r="GG7" s="131">
        <v>1</v>
      </c>
      <c r="GI7" s="34">
        <v>46191</v>
      </c>
      <c r="GJ7" s="36" t="s">
        <v>57</v>
      </c>
      <c r="GK7" s="362" t="s">
        <v>58</v>
      </c>
      <c r="GL7" s="3">
        <v>1</v>
      </c>
      <c r="GM7" s="35">
        <f>GL7*G7</f>
        <v>0.05</v>
      </c>
      <c r="GN7" s="35">
        <f>GM7</f>
        <v>0.05</v>
      </c>
      <c r="GO7" s="36" t="s">
        <v>59</v>
      </c>
      <c r="GQ7" s="129" t="s">
        <v>54</v>
      </c>
      <c r="GR7" s="130" t="s">
        <v>55</v>
      </c>
      <c r="GS7" s="107">
        <f>('Datos Recurso Humano'!$L6+'Datos Recurso Humano'!$L7+'Datos Recurso Humano'!$L8)/3</f>
        <v>33200000</v>
      </c>
      <c r="GT7" s="52">
        <v>45658</v>
      </c>
      <c r="GU7" s="53">
        <v>46022</v>
      </c>
      <c r="GV7" s="26">
        <f>GU7-GT7</f>
        <v>364</v>
      </c>
      <c r="GW7" s="50" t="s">
        <v>56</v>
      </c>
      <c r="GX7" s="131">
        <v>1</v>
      </c>
      <c r="GZ7" s="34">
        <v>46191</v>
      </c>
      <c r="HA7" s="36" t="s">
        <v>57</v>
      </c>
      <c r="HB7" s="362" t="s">
        <v>58</v>
      </c>
      <c r="HC7" s="3">
        <v>1</v>
      </c>
      <c r="HD7" s="35">
        <f>HC7*G7</f>
        <v>0.05</v>
      </c>
      <c r="HE7" s="35">
        <f>HD7</f>
        <v>0.05</v>
      </c>
      <c r="HF7" s="36" t="s">
        <v>59</v>
      </c>
      <c r="HH7" s="129" t="s">
        <v>54</v>
      </c>
      <c r="HI7" s="130" t="s">
        <v>55</v>
      </c>
      <c r="HJ7" s="107">
        <f>('Datos Recurso Humano'!$L6+'Datos Recurso Humano'!$L7+'Datos Recurso Humano'!$L8)/3</f>
        <v>33200000</v>
      </c>
      <c r="HK7" s="52">
        <v>45658</v>
      </c>
      <c r="HL7" s="53">
        <v>46022</v>
      </c>
      <c r="HM7" s="26">
        <f>HL7-HK7</f>
        <v>364</v>
      </c>
      <c r="HN7" s="50" t="s">
        <v>56</v>
      </c>
      <c r="HO7" s="131">
        <v>1</v>
      </c>
      <c r="HQ7" s="34">
        <v>46191</v>
      </c>
      <c r="HR7" s="36" t="s">
        <v>57</v>
      </c>
      <c r="HS7" s="362" t="s">
        <v>58</v>
      </c>
      <c r="HT7" s="3">
        <v>1</v>
      </c>
      <c r="HU7" s="35">
        <f>HT7*G7</f>
        <v>0.05</v>
      </c>
      <c r="HV7" s="35">
        <f>HU7</f>
        <v>0.05</v>
      </c>
      <c r="HW7" s="36" t="s">
        <v>59</v>
      </c>
    </row>
    <row r="8" spans="1:231" s="6" customFormat="1" ht="35.25" customHeight="1" x14ac:dyDescent="0.25">
      <c r="B8" s="121"/>
      <c r="C8" s="121"/>
      <c r="D8" s="137"/>
      <c r="E8" s="121"/>
      <c r="F8" s="121"/>
      <c r="G8" s="138"/>
      <c r="I8" s="120"/>
      <c r="K8" s="124"/>
      <c r="L8" s="120"/>
      <c r="M8" s="113"/>
      <c r="N8" s="139"/>
      <c r="P8" s="139"/>
      <c r="T8" s="363"/>
      <c r="Z8" s="120"/>
      <c r="AB8" s="124"/>
      <c r="AC8" s="120"/>
      <c r="AD8" s="120"/>
      <c r="AE8" s="120"/>
      <c r="AG8" s="139"/>
      <c r="AK8" s="363"/>
      <c r="AR8" s="120"/>
      <c r="AT8" s="124"/>
      <c r="AW8" s="120"/>
      <c r="AX8" s="113"/>
      <c r="AY8" s="120"/>
      <c r="BA8" s="139"/>
      <c r="BB8" s="139"/>
      <c r="BE8" s="363"/>
      <c r="BK8" s="120"/>
      <c r="BM8" s="140"/>
      <c r="BN8" s="120"/>
      <c r="BO8" s="120"/>
      <c r="BP8" s="120"/>
      <c r="BR8" s="139"/>
      <c r="BV8" s="363"/>
      <c r="CB8" s="120"/>
      <c r="CD8" s="140"/>
      <c r="CE8" s="120"/>
      <c r="CF8" s="113"/>
      <c r="CG8" s="120"/>
      <c r="CI8" s="139"/>
      <c r="CM8" s="363"/>
      <c r="CS8" s="120"/>
      <c r="CU8" s="140"/>
      <c r="CV8" s="120"/>
      <c r="CW8" s="113"/>
      <c r="CX8" s="120"/>
      <c r="CZ8" s="139"/>
      <c r="DD8" s="363"/>
      <c r="DJ8" s="120"/>
      <c r="DL8" s="140"/>
      <c r="DM8" s="120"/>
      <c r="DN8" s="113"/>
      <c r="DO8" s="120"/>
      <c r="DQ8" s="139"/>
      <c r="DR8" s="139"/>
      <c r="DU8" s="363"/>
      <c r="EA8" s="120"/>
      <c r="EC8" s="140"/>
      <c r="ED8" s="120"/>
      <c r="EE8" s="113"/>
      <c r="EF8" s="120"/>
      <c r="EH8" s="139"/>
      <c r="EI8" s="139"/>
      <c r="EL8" s="363"/>
      <c r="ER8" s="120"/>
      <c r="ET8" s="140"/>
      <c r="EU8" s="120"/>
      <c r="EV8" s="113"/>
      <c r="EW8" s="120"/>
      <c r="EY8" s="139"/>
      <c r="FC8" s="363"/>
      <c r="FI8" s="120"/>
      <c r="FK8" s="140"/>
      <c r="FL8" s="120"/>
      <c r="FM8" s="113"/>
      <c r="FN8" s="120"/>
      <c r="FP8" s="139"/>
      <c r="FT8" s="363"/>
      <c r="FZ8" s="120"/>
      <c r="GB8" s="140"/>
      <c r="GC8" s="120"/>
      <c r="GD8" s="113"/>
      <c r="GE8" s="120"/>
      <c r="GG8" s="139"/>
      <c r="GK8" s="363"/>
      <c r="GQ8" s="120"/>
      <c r="GS8" s="140"/>
      <c r="GT8" s="120"/>
      <c r="GU8" s="113"/>
      <c r="GV8" s="120"/>
      <c r="GX8" s="139"/>
      <c r="HB8" s="363"/>
      <c r="HH8" s="120"/>
      <c r="HJ8" s="140"/>
      <c r="HK8" s="120"/>
      <c r="HL8" s="113"/>
      <c r="HM8" s="120"/>
      <c r="HO8" s="139"/>
      <c r="HS8" s="363"/>
    </row>
    <row r="9" spans="1:231" ht="96" customHeight="1" x14ac:dyDescent="0.25">
      <c r="B9" s="126">
        <v>2</v>
      </c>
      <c r="C9" s="112" t="s">
        <v>60</v>
      </c>
      <c r="D9" s="127">
        <f>SUM(G9:G11)</f>
        <v>0.1</v>
      </c>
      <c r="E9" s="142" t="s">
        <v>61</v>
      </c>
      <c r="F9" s="46" t="s">
        <v>62</v>
      </c>
      <c r="G9" s="143">
        <v>0.04</v>
      </c>
      <c r="I9" s="129" t="s">
        <v>54</v>
      </c>
      <c r="J9" s="130" t="s">
        <v>63</v>
      </c>
      <c r="K9" s="105">
        <f>('Datos Recurso Humano'!L6+'Datos Recurso Humano'!L7+'Datos Recurso Humano'!L8)/3</f>
        <v>33200000</v>
      </c>
      <c r="L9" s="52">
        <v>45658</v>
      </c>
      <c r="M9" s="53">
        <v>46022</v>
      </c>
      <c r="N9" s="23">
        <f t="shared" ref="N9:N10" si="0">M9-L9</f>
        <v>364</v>
      </c>
      <c r="O9" s="50" t="s">
        <v>56</v>
      </c>
      <c r="P9" s="131">
        <v>1</v>
      </c>
      <c r="R9" s="34">
        <v>46191</v>
      </c>
      <c r="S9" s="36" t="s">
        <v>57</v>
      </c>
      <c r="T9" s="364" t="s">
        <v>64</v>
      </c>
      <c r="U9" s="3">
        <v>1</v>
      </c>
      <c r="V9" s="35">
        <f>U9*G9</f>
        <v>0.04</v>
      </c>
      <c r="W9" s="35">
        <f>SUM(V9:V11)</f>
        <v>0.08</v>
      </c>
      <c r="X9" s="36" t="s">
        <v>59</v>
      </c>
      <c r="Z9" s="50" t="s">
        <v>54</v>
      </c>
      <c r="AA9" s="132" t="s">
        <v>63</v>
      </c>
      <c r="AB9" s="65">
        <f>('Datos Recurso Humano'!L6+'Datos Recurso Humano'!L7+'Datos Recurso Humano'!L8)/3</f>
        <v>33200000</v>
      </c>
      <c r="AC9" s="52">
        <v>45658</v>
      </c>
      <c r="AD9" s="53">
        <v>46022</v>
      </c>
      <c r="AE9" s="26">
        <f t="shared" ref="AE9:AE10" si="1">AD9-AC9</f>
        <v>364</v>
      </c>
      <c r="AF9" s="133" t="s">
        <v>56</v>
      </c>
      <c r="AG9" s="131">
        <v>1</v>
      </c>
      <c r="AI9" s="34">
        <v>46191</v>
      </c>
      <c r="AJ9" s="36" t="s">
        <v>57</v>
      </c>
      <c r="AK9" s="364" t="s">
        <v>64</v>
      </c>
      <c r="AL9" s="3">
        <v>1</v>
      </c>
      <c r="AM9" s="35">
        <f t="shared" ref="AM9:AM11" si="2">AL9*G9</f>
        <v>0.04</v>
      </c>
      <c r="AN9" s="35">
        <f>SUM(AM9:AM11)</f>
        <v>0.08</v>
      </c>
      <c r="AO9" s="36" t="s">
        <v>59</v>
      </c>
      <c r="AR9" s="144" t="s">
        <v>54</v>
      </c>
      <c r="AS9" s="130" t="s">
        <v>63</v>
      </c>
      <c r="AT9" s="65">
        <f>('Datos Recurso Humano'!L6+'Datos Recurso Humano'!L7+'Datos Recurso Humano'!L8)/3</f>
        <v>33200000</v>
      </c>
      <c r="AU9" s="145"/>
      <c r="AV9" s="135"/>
      <c r="AW9" s="52">
        <v>45658</v>
      </c>
      <c r="AX9" s="53">
        <v>46022</v>
      </c>
      <c r="AY9" s="26">
        <f t="shared" ref="AY9:AY10" si="3">AX9-AW9</f>
        <v>364</v>
      </c>
      <c r="AZ9" s="133" t="s">
        <v>56</v>
      </c>
      <c r="BA9" s="131">
        <v>1</v>
      </c>
      <c r="BB9" s="136"/>
      <c r="BC9" s="34">
        <v>46191</v>
      </c>
      <c r="BD9" s="36" t="s">
        <v>57</v>
      </c>
      <c r="BE9" s="364" t="s">
        <v>64</v>
      </c>
      <c r="BF9" s="3">
        <v>1</v>
      </c>
      <c r="BG9" s="35">
        <f t="shared" ref="BG9:BG34" si="4">BF9*G9</f>
        <v>0.04</v>
      </c>
      <c r="BH9" s="35">
        <f>SUM(BG9:BG11)</f>
        <v>0.08</v>
      </c>
      <c r="BI9" s="36" t="s">
        <v>59</v>
      </c>
      <c r="BK9" s="144" t="s">
        <v>54</v>
      </c>
      <c r="BL9" s="130" t="s">
        <v>63</v>
      </c>
      <c r="BM9" s="107">
        <f>('Datos Recurso Humano'!L6+'Datos Recurso Humano'!L7+'Datos Recurso Humano'!L8)/3</f>
        <v>33200000</v>
      </c>
      <c r="BN9" s="52">
        <v>45658</v>
      </c>
      <c r="BO9" s="53">
        <v>46022</v>
      </c>
      <c r="BP9" s="26">
        <f t="shared" ref="BP9:BP10" si="5">BO9-BN9</f>
        <v>364</v>
      </c>
      <c r="BQ9" s="50" t="s">
        <v>56</v>
      </c>
      <c r="BR9" s="131">
        <v>1</v>
      </c>
      <c r="BT9" s="34">
        <v>46191</v>
      </c>
      <c r="BU9" s="36" t="s">
        <v>57</v>
      </c>
      <c r="BV9" s="364" t="s">
        <v>64</v>
      </c>
      <c r="BW9" s="3">
        <v>1</v>
      </c>
      <c r="BX9" s="35">
        <f t="shared" ref="BX9:BX11" si="6">BW9*G9</f>
        <v>0.04</v>
      </c>
      <c r="BY9" s="35">
        <f>SUM(BX9:BX11)</f>
        <v>0.08</v>
      </c>
      <c r="BZ9" s="36" t="s">
        <v>59</v>
      </c>
      <c r="CB9" s="144" t="s">
        <v>54</v>
      </c>
      <c r="CC9" s="130" t="s">
        <v>63</v>
      </c>
      <c r="CD9" s="107">
        <f>('Datos Recurso Humano'!$L6+'Datos Recurso Humano'!$L7+'Datos Recurso Humano'!$L8)/3</f>
        <v>33200000</v>
      </c>
      <c r="CE9" s="52">
        <v>45658</v>
      </c>
      <c r="CF9" s="53">
        <v>46022</v>
      </c>
      <c r="CG9" s="26">
        <f t="shared" ref="CG9:CG17" si="7">CF9-CE9</f>
        <v>364</v>
      </c>
      <c r="CH9" s="133" t="s">
        <v>56</v>
      </c>
      <c r="CI9" s="131">
        <v>1</v>
      </c>
      <c r="CK9" s="34">
        <v>46191</v>
      </c>
      <c r="CL9" s="36" t="s">
        <v>57</v>
      </c>
      <c r="CM9" s="364" t="s">
        <v>64</v>
      </c>
      <c r="CN9" s="3">
        <v>1</v>
      </c>
      <c r="CO9" s="35">
        <f t="shared" ref="CO9:CO11" si="8">CN9*G9</f>
        <v>0.04</v>
      </c>
      <c r="CP9" s="35">
        <f>SUM(CO9:CO11)</f>
        <v>0.08</v>
      </c>
      <c r="CQ9" s="36" t="s">
        <v>59</v>
      </c>
      <c r="CS9" s="144" t="s">
        <v>54</v>
      </c>
      <c r="CT9" s="130" t="s">
        <v>63</v>
      </c>
      <c r="CU9" s="107">
        <f>('Datos Recurso Humano'!$L6+'Datos Recurso Humano'!$L7+'Datos Recurso Humano'!$L8)/3</f>
        <v>33200000</v>
      </c>
      <c r="CV9" s="52">
        <v>45658</v>
      </c>
      <c r="CW9" s="53">
        <v>46022</v>
      </c>
      <c r="CX9" s="26">
        <f t="shared" ref="CX9:CX13" si="9">CW9-CV9</f>
        <v>364</v>
      </c>
      <c r="CY9" s="50" t="s">
        <v>56</v>
      </c>
      <c r="CZ9" s="131">
        <v>1</v>
      </c>
      <c r="DB9" s="34">
        <v>46191</v>
      </c>
      <c r="DC9" s="36" t="s">
        <v>57</v>
      </c>
      <c r="DD9" s="364" t="s">
        <v>64</v>
      </c>
      <c r="DE9" s="3">
        <v>1</v>
      </c>
      <c r="DF9" s="35">
        <f t="shared" ref="DF9:DF11" si="10">DE9*G9</f>
        <v>0.04</v>
      </c>
      <c r="DG9" s="35">
        <f>SUM(DF9:DF11)</f>
        <v>0.08</v>
      </c>
      <c r="DH9" s="36" t="s">
        <v>59</v>
      </c>
      <c r="DJ9" s="144" t="s">
        <v>54</v>
      </c>
      <c r="DK9" s="130" t="s">
        <v>63</v>
      </c>
      <c r="DL9" s="107">
        <f>('Datos Recurso Humano'!$L6+'Datos Recurso Humano'!$L7+'Datos Recurso Humano'!$L8)/3</f>
        <v>33200000</v>
      </c>
      <c r="DM9" s="52">
        <v>45658</v>
      </c>
      <c r="DN9" s="53">
        <v>46022</v>
      </c>
      <c r="DO9" s="26">
        <f t="shared" ref="DO9:DO13" si="11">DN9-DM9</f>
        <v>364</v>
      </c>
      <c r="DP9" s="50" t="s">
        <v>56</v>
      </c>
      <c r="DQ9" s="131">
        <v>1</v>
      </c>
      <c r="DR9" s="136"/>
      <c r="DS9" s="34">
        <v>46191</v>
      </c>
      <c r="DT9" s="36" t="s">
        <v>57</v>
      </c>
      <c r="DU9" s="364" t="s">
        <v>64</v>
      </c>
      <c r="DV9" s="3">
        <v>1</v>
      </c>
      <c r="DW9" s="35">
        <f t="shared" ref="DW9:DW11" si="12">DV9*G9</f>
        <v>0.04</v>
      </c>
      <c r="DX9" s="35">
        <f>SUM(DW9:DW11)</f>
        <v>0.08</v>
      </c>
      <c r="DY9" s="36" t="s">
        <v>59</v>
      </c>
      <c r="EA9" s="144" t="s">
        <v>54</v>
      </c>
      <c r="EB9" s="130" t="s">
        <v>63</v>
      </c>
      <c r="EC9" s="107">
        <f>('Datos Recurso Humano'!$L6+'Datos Recurso Humano'!$L7+'Datos Recurso Humano'!$L8)/3</f>
        <v>33200000</v>
      </c>
      <c r="ED9" s="52">
        <v>45658</v>
      </c>
      <c r="EE9" s="53">
        <v>46022</v>
      </c>
      <c r="EF9" s="26">
        <f t="shared" ref="EF9:EF13" si="13">EE9-ED9</f>
        <v>364</v>
      </c>
      <c r="EG9" s="50" t="s">
        <v>56</v>
      </c>
      <c r="EH9" s="131">
        <v>1</v>
      </c>
      <c r="EI9" s="136"/>
      <c r="EJ9" s="34">
        <v>46191</v>
      </c>
      <c r="EK9" s="36" t="s">
        <v>57</v>
      </c>
      <c r="EL9" s="364" t="s">
        <v>64</v>
      </c>
      <c r="EM9" s="3">
        <v>1</v>
      </c>
      <c r="EN9" s="35">
        <f t="shared" ref="EN9:EN11" si="14">EM9*G9</f>
        <v>0.04</v>
      </c>
      <c r="EO9" s="35">
        <f>SUM(EN9:EN11)</f>
        <v>0.08</v>
      </c>
      <c r="EP9" s="36" t="s">
        <v>59</v>
      </c>
      <c r="ER9" s="144" t="s">
        <v>54</v>
      </c>
      <c r="ES9" s="130" t="s">
        <v>63</v>
      </c>
      <c r="ET9" s="107">
        <f>('Datos Recurso Humano'!$L6+'Datos Recurso Humano'!$L7+'Datos Recurso Humano'!$L8)/3</f>
        <v>33200000</v>
      </c>
      <c r="EU9" s="52">
        <v>45658</v>
      </c>
      <c r="EV9" s="53">
        <v>46022</v>
      </c>
      <c r="EW9" s="26">
        <f t="shared" ref="EW9:EW10" si="15">EV9-EU9</f>
        <v>364</v>
      </c>
      <c r="EX9" s="50" t="s">
        <v>56</v>
      </c>
      <c r="EY9" s="131">
        <v>1</v>
      </c>
      <c r="FA9" s="34">
        <v>46191</v>
      </c>
      <c r="FB9" s="36" t="s">
        <v>57</v>
      </c>
      <c r="FC9" s="364" t="s">
        <v>64</v>
      </c>
      <c r="FD9" s="3">
        <v>1</v>
      </c>
      <c r="FE9" s="35">
        <f t="shared" ref="FE9:FE11" si="16">FD9*G9</f>
        <v>0.04</v>
      </c>
      <c r="FF9" s="35">
        <f>SUM(FE9:FE11)</f>
        <v>0.08</v>
      </c>
      <c r="FG9" s="36" t="s">
        <v>59</v>
      </c>
      <c r="FI9" s="144" t="s">
        <v>54</v>
      </c>
      <c r="FJ9" s="130" t="s">
        <v>63</v>
      </c>
      <c r="FK9" s="107">
        <f>('Datos Recurso Humano'!$L6+'Datos Recurso Humano'!$L7+'Datos Recurso Humano'!$L8)/3</f>
        <v>33200000</v>
      </c>
      <c r="FL9" s="52">
        <v>45658</v>
      </c>
      <c r="FM9" s="53">
        <v>46022</v>
      </c>
      <c r="FN9" s="26">
        <f t="shared" ref="FN9:FN10" si="17">FM9-FL9</f>
        <v>364</v>
      </c>
      <c r="FO9" s="50" t="s">
        <v>56</v>
      </c>
      <c r="FP9" s="131">
        <v>1</v>
      </c>
      <c r="FR9" s="34">
        <v>46191</v>
      </c>
      <c r="FS9" s="36" t="s">
        <v>57</v>
      </c>
      <c r="FT9" s="364" t="s">
        <v>64</v>
      </c>
      <c r="FU9" s="3">
        <v>1</v>
      </c>
      <c r="FV9" s="35">
        <f t="shared" ref="FV9:FV11" si="18">FU9*G9</f>
        <v>0.04</v>
      </c>
      <c r="FW9" s="35">
        <f>SUM(FV9:FV11)</f>
        <v>0.08</v>
      </c>
      <c r="FX9" s="36" t="s">
        <v>59</v>
      </c>
      <c r="FZ9" s="144" t="s">
        <v>54</v>
      </c>
      <c r="GA9" s="130" t="s">
        <v>63</v>
      </c>
      <c r="GB9" s="107">
        <f>('Datos Recurso Humano'!$L6+'Datos Recurso Humano'!$L7+'Datos Recurso Humano'!$L8)/3</f>
        <v>33200000</v>
      </c>
      <c r="GC9" s="52">
        <v>45658</v>
      </c>
      <c r="GD9" s="53">
        <v>46022</v>
      </c>
      <c r="GE9" s="26">
        <f t="shared" ref="GE9:GE10" si="19">GD9-GC9</f>
        <v>364</v>
      </c>
      <c r="GF9" s="50" t="s">
        <v>56</v>
      </c>
      <c r="GG9" s="131">
        <v>1</v>
      </c>
      <c r="GI9" s="34">
        <v>46191</v>
      </c>
      <c r="GJ9" s="36" t="s">
        <v>57</v>
      </c>
      <c r="GK9" s="364" t="s">
        <v>64</v>
      </c>
      <c r="GL9" s="3">
        <v>1</v>
      </c>
      <c r="GM9" s="35">
        <f t="shared" ref="GM9:GM11" si="20">GL9*G9</f>
        <v>0.04</v>
      </c>
      <c r="GN9" s="35">
        <f>SUM(GM9:GM11)</f>
        <v>0.08</v>
      </c>
      <c r="GO9" s="36" t="s">
        <v>59</v>
      </c>
      <c r="GQ9" s="144" t="s">
        <v>54</v>
      </c>
      <c r="GR9" s="130" t="s">
        <v>63</v>
      </c>
      <c r="GS9" s="107">
        <f>('Datos Recurso Humano'!$L6+'Datos Recurso Humano'!$L7+'Datos Recurso Humano'!$L8)/3</f>
        <v>33200000</v>
      </c>
      <c r="GT9" s="52">
        <v>45658</v>
      </c>
      <c r="GU9" s="53">
        <v>46022</v>
      </c>
      <c r="GV9" s="26">
        <f t="shared" ref="GV9:GV10" si="21">GU9-GT9</f>
        <v>364</v>
      </c>
      <c r="GW9" s="50" t="s">
        <v>56</v>
      </c>
      <c r="GX9" s="131">
        <v>1</v>
      </c>
      <c r="GZ9" s="34">
        <v>46191</v>
      </c>
      <c r="HA9" s="36" t="s">
        <v>57</v>
      </c>
      <c r="HB9" s="364" t="s">
        <v>64</v>
      </c>
      <c r="HC9" s="3">
        <v>1</v>
      </c>
      <c r="HD9" s="35">
        <f t="shared" ref="HD9:HD11" si="22">HC9*G9</f>
        <v>0.04</v>
      </c>
      <c r="HE9" s="35">
        <f>SUM(HD9:HD11)</f>
        <v>0.08</v>
      </c>
      <c r="HF9" s="36" t="s">
        <v>59</v>
      </c>
      <c r="HH9" s="144" t="s">
        <v>54</v>
      </c>
      <c r="HI9" s="130" t="s">
        <v>63</v>
      </c>
      <c r="HJ9" s="107">
        <f>('Datos Recurso Humano'!$L6+'Datos Recurso Humano'!$L7+'Datos Recurso Humano'!$L8)/3</f>
        <v>33200000</v>
      </c>
      <c r="HK9" s="52">
        <v>45658</v>
      </c>
      <c r="HL9" s="53">
        <v>46022</v>
      </c>
      <c r="HM9" s="26">
        <f t="shared" ref="HM9:HM11" si="23">HL9-HK9</f>
        <v>364</v>
      </c>
      <c r="HN9" s="50" t="s">
        <v>56</v>
      </c>
      <c r="HO9" s="131">
        <v>1</v>
      </c>
      <c r="HQ9" s="34">
        <v>46191</v>
      </c>
      <c r="HR9" s="36" t="s">
        <v>57</v>
      </c>
      <c r="HS9" s="364" t="s">
        <v>64</v>
      </c>
      <c r="HT9" s="3">
        <v>1</v>
      </c>
      <c r="HU9" s="35">
        <f t="shared" ref="HU9:HU11" si="24">HT9*G9</f>
        <v>0.04</v>
      </c>
      <c r="HV9" s="35">
        <f>SUM(HU9:HU11)</f>
        <v>0.08</v>
      </c>
      <c r="HW9" s="36" t="s">
        <v>59</v>
      </c>
    </row>
    <row r="10" spans="1:231" ht="67.5" customHeight="1" x14ac:dyDescent="0.25">
      <c r="B10" s="146"/>
      <c r="C10" s="147"/>
      <c r="D10" s="148"/>
      <c r="E10" s="149" t="s">
        <v>65</v>
      </c>
      <c r="F10" s="47" t="s">
        <v>66</v>
      </c>
      <c r="G10" s="150">
        <v>0.04</v>
      </c>
      <c r="I10" s="50"/>
      <c r="J10" s="151"/>
      <c r="K10" s="152"/>
      <c r="L10" s="52">
        <v>45658</v>
      </c>
      <c r="M10" s="53">
        <v>46022</v>
      </c>
      <c r="N10" s="23">
        <f t="shared" si="0"/>
        <v>364</v>
      </c>
      <c r="O10" s="50" t="s">
        <v>56</v>
      </c>
      <c r="P10" s="153">
        <v>1</v>
      </c>
      <c r="R10" s="34">
        <v>46191</v>
      </c>
      <c r="S10" s="36" t="s">
        <v>57</v>
      </c>
      <c r="T10" s="365" t="s">
        <v>67</v>
      </c>
      <c r="U10" s="3">
        <v>1</v>
      </c>
      <c r="V10" s="35">
        <f>U10*G10</f>
        <v>0.04</v>
      </c>
      <c r="W10" s="154"/>
      <c r="X10" s="36" t="s">
        <v>59</v>
      </c>
      <c r="Z10" s="50"/>
      <c r="AA10" s="151"/>
      <c r="AB10" s="152"/>
      <c r="AC10" s="52">
        <v>45658</v>
      </c>
      <c r="AD10" s="53">
        <v>46022</v>
      </c>
      <c r="AE10" s="26">
        <f t="shared" si="1"/>
        <v>364</v>
      </c>
      <c r="AF10" s="133" t="s">
        <v>56</v>
      </c>
      <c r="AG10" s="153">
        <v>1</v>
      </c>
      <c r="AI10" s="34">
        <v>46191</v>
      </c>
      <c r="AJ10" s="36" t="s">
        <v>57</v>
      </c>
      <c r="AK10" s="365" t="s">
        <v>67</v>
      </c>
      <c r="AL10" s="3">
        <v>1</v>
      </c>
      <c r="AM10" s="35">
        <f t="shared" si="2"/>
        <v>0.04</v>
      </c>
      <c r="AN10" s="154"/>
      <c r="AO10" s="36" t="s">
        <v>59</v>
      </c>
      <c r="AR10" s="50"/>
      <c r="AS10" s="151"/>
      <c r="AT10" s="152"/>
      <c r="AU10" s="145"/>
      <c r="AV10" s="135"/>
      <c r="AW10" s="52">
        <v>45658</v>
      </c>
      <c r="AX10" s="53">
        <v>46022</v>
      </c>
      <c r="AY10" s="26">
        <f t="shared" si="3"/>
        <v>364</v>
      </c>
      <c r="AZ10" s="133" t="s">
        <v>56</v>
      </c>
      <c r="BA10" s="153">
        <v>1</v>
      </c>
      <c r="BB10" s="136"/>
      <c r="BC10" s="34">
        <v>46191</v>
      </c>
      <c r="BD10" s="36" t="s">
        <v>57</v>
      </c>
      <c r="BE10" s="365" t="s">
        <v>67</v>
      </c>
      <c r="BF10" s="3">
        <v>1</v>
      </c>
      <c r="BG10" s="35">
        <f t="shared" si="4"/>
        <v>0.04</v>
      </c>
      <c r="BH10" s="154"/>
      <c r="BI10" s="36" t="s">
        <v>59</v>
      </c>
      <c r="BK10" s="50"/>
      <c r="BL10" s="151"/>
      <c r="BM10" s="155"/>
      <c r="BN10" s="52">
        <v>45658</v>
      </c>
      <c r="BO10" s="53">
        <v>46022</v>
      </c>
      <c r="BP10" s="33">
        <f t="shared" si="5"/>
        <v>364</v>
      </c>
      <c r="BQ10" s="50" t="s">
        <v>56</v>
      </c>
      <c r="BR10" s="153">
        <v>1</v>
      </c>
      <c r="BT10" s="34">
        <v>46191</v>
      </c>
      <c r="BU10" s="36" t="s">
        <v>57</v>
      </c>
      <c r="BV10" s="365" t="s">
        <v>67</v>
      </c>
      <c r="BW10" s="3">
        <v>1</v>
      </c>
      <c r="BX10" s="35">
        <f t="shared" si="6"/>
        <v>0.04</v>
      </c>
      <c r="BY10" s="154"/>
      <c r="BZ10" s="36" t="s">
        <v>59</v>
      </c>
      <c r="CB10" s="50"/>
      <c r="CC10" s="151"/>
      <c r="CD10" s="155"/>
      <c r="CE10" s="52">
        <v>45658</v>
      </c>
      <c r="CF10" s="53">
        <v>46022</v>
      </c>
      <c r="CG10" s="26">
        <f t="shared" si="7"/>
        <v>364</v>
      </c>
      <c r="CH10" s="50" t="s">
        <v>56</v>
      </c>
      <c r="CI10" s="153">
        <v>1</v>
      </c>
      <c r="CK10" s="34">
        <v>46191</v>
      </c>
      <c r="CL10" s="36" t="s">
        <v>57</v>
      </c>
      <c r="CM10" s="365" t="s">
        <v>67</v>
      </c>
      <c r="CN10" s="3">
        <v>1</v>
      </c>
      <c r="CO10" s="35">
        <f t="shared" si="8"/>
        <v>0.04</v>
      </c>
      <c r="CP10" s="154"/>
      <c r="CQ10" s="36" t="s">
        <v>59</v>
      </c>
      <c r="CS10" s="50"/>
      <c r="CT10" s="1"/>
      <c r="CU10" s="252"/>
      <c r="CV10" s="52">
        <v>45658</v>
      </c>
      <c r="CW10" s="53">
        <v>46022</v>
      </c>
      <c r="CX10" s="26">
        <f t="shared" si="9"/>
        <v>364</v>
      </c>
      <c r="CY10" s="50" t="s">
        <v>56</v>
      </c>
      <c r="CZ10" s="153">
        <v>1</v>
      </c>
      <c r="DB10" s="34">
        <v>46191</v>
      </c>
      <c r="DC10" s="36" t="s">
        <v>57</v>
      </c>
      <c r="DD10" s="365" t="s">
        <v>67</v>
      </c>
      <c r="DE10" s="3">
        <v>1</v>
      </c>
      <c r="DF10" s="35">
        <f t="shared" si="10"/>
        <v>0.04</v>
      </c>
      <c r="DG10" s="154"/>
      <c r="DH10" s="36" t="s">
        <v>59</v>
      </c>
      <c r="DJ10" s="50"/>
      <c r="DK10" s="151"/>
      <c r="DL10" s="156"/>
      <c r="DM10" s="52">
        <v>45658</v>
      </c>
      <c r="DN10" s="53">
        <v>46022</v>
      </c>
      <c r="DO10" s="26">
        <f t="shared" si="11"/>
        <v>364</v>
      </c>
      <c r="DP10" s="50" t="s">
        <v>56</v>
      </c>
      <c r="DQ10" s="153">
        <v>1</v>
      </c>
      <c r="DR10" s="136"/>
      <c r="DS10" s="34">
        <v>46191</v>
      </c>
      <c r="DT10" s="36" t="s">
        <v>57</v>
      </c>
      <c r="DU10" s="365" t="s">
        <v>67</v>
      </c>
      <c r="DV10" s="3">
        <v>1</v>
      </c>
      <c r="DW10" s="35">
        <f t="shared" si="12"/>
        <v>0.04</v>
      </c>
      <c r="DX10" s="154"/>
      <c r="DY10" s="36" t="s">
        <v>59</v>
      </c>
      <c r="EA10" s="50"/>
      <c r="EB10" s="151"/>
      <c r="EC10" s="156"/>
      <c r="ED10" s="52">
        <v>45658</v>
      </c>
      <c r="EE10" s="53">
        <v>46022</v>
      </c>
      <c r="EF10" s="26">
        <f t="shared" si="13"/>
        <v>364</v>
      </c>
      <c r="EG10" s="50" t="s">
        <v>56</v>
      </c>
      <c r="EH10" s="153">
        <v>1</v>
      </c>
      <c r="EI10" s="136"/>
      <c r="EJ10" s="34">
        <v>46191</v>
      </c>
      <c r="EK10" s="36" t="s">
        <v>57</v>
      </c>
      <c r="EL10" s="365" t="s">
        <v>67</v>
      </c>
      <c r="EM10" s="3">
        <v>1</v>
      </c>
      <c r="EN10" s="35">
        <f t="shared" si="14"/>
        <v>0.04</v>
      </c>
      <c r="EO10" s="154"/>
      <c r="EP10" s="36" t="s">
        <v>59</v>
      </c>
      <c r="ER10" s="50"/>
      <c r="ES10" s="151"/>
      <c r="ET10" s="156"/>
      <c r="EU10" s="52">
        <v>45658</v>
      </c>
      <c r="EV10" s="53">
        <v>46022</v>
      </c>
      <c r="EW10" s="26">
        <f t="shared" si="15"/>
        <v>364</v>
      </c>
      <c r="EX10" s="50" t="s">
        <v>56</v>
      </c>
      <c r="EY10" s="153">
        <v>1</v>
      </c>
      <c r="FA10" s="34">
        <v>46191</v>
      </c>
      <c r="FB10" s="36" t="s">
        <v>57</v>
      </c>
      <c r="FC10" s="365" t="s">
        <v>67</v>
      </c>
      <c r="FD10" s="3">
        <v>1</v>
      </c>
      <c r="FE10" s="35">
        <f t="shared" si="16"/>
        <v>0.04</v>
      </c>
      <c r="FF10" s="154"/>
      <c r="FG10" s="36" t="s">
        <v>59</v>
      </c>
      <c r="FI10" s="50"/>
      <c r="FJ10" s="151"/>
      <c r="FK10" s="156"/>
      <c r="FL10" s="52">
        <v>45658</v>
      </c>
      <c r="FM10" s="53">
        <v>46022</v>
      </c>
      <c r="FN10" s="26">
        <f t="shared" si="17"/>
        <v>364</v>
      </c>
      <c r="FO10" s="50" t="s">
        <v>56</v>
      </c>
      <c r="FP10" s="153">
        <v>1</v>
      </c>
      <c r="FR10" s="34">
        <v>46191</v>
      </c>
      <c r="FS10" s="36" t="s">
        <v>57</v>
      </c>
      <c r="FT10" s="365" t="s">
        <v>67</v>
      </c>
      <c r="FU10" s="3">
        <v>1</v>
      </c>
      <c r="FV10" s="35">
        <f t="shared" si="18"/>
        <v>0.04</v>
      </c>
      <c r="FW10" s="154"/>
      <c r="FX10" s="36" t="s">
        <v>59</v>
      </c>
      <c r="FZ10" s="50"/>
      <c r="GA10" s="151"/>
      <c r="GB10" s="156"/>
      <c r="GC10" s="52">
        <v>45658</v>
      </c>
      <c r="GD10" s="53">
        <v>46022</v>
      </c>
      <c r="GE10" s="26">
        <f t="shared" si="19"/>
        <v>364</v>
      </c>
      <c r="GF10" s="50" t="s">
        <v>56</v>
      </c>
      <c r="GG10" s="153">
        <v>1</v>
      </c>
      <c r="GI10" s="34">
        <v>46191</v>
      </c>
      <c r="GJ10" s="36" t="s">
        <v>57</v>
      </c>
      <c r="GK10" s="365" t="s">
        <v>67</v>
      </c>
      <c r="GL10" s="3">
        <v>1</v>
      </c>
      <c r="GM10" s="35">
        <f t="shared" si="20"/>
        <v>0.04</v>
      </c>
      <c r="GN10" s="154"/>
      <c r="GO10" s="36" t="s">
        <v>59</v>
      </c>
      <c r="GQ10" s="50"/>
      <c r="GR10" s="151"/>
      <c r="GS10" s="156"/>
      <c r="GT10" s="52">
        <v>45658</v>
      </c>
      <c r="GU10" s="53">
        <v>46022</v>
      </c>
      <c r="GV10" s="26">
        <f t="shared" si="21"/>
        <v>364</v>
      </c>
      <c r="GW10" s="50" t="s">
        <v>56</v>
      </c>
      <c r="GX10" s="153">
        <v>1</v>
      </c>
      <c r="GZ10" s="34">
        <v>46191</v>
      </c>
      <c r="HA10" s="36" t="s">
        <v>57</v>
      </c>
      <c r="HB10" s="365" t="s">
        <v>67</v>
      </c>
      <c r="HC10" s="3">
        <v>1</v>
      </c>
      <c r="HD10" s="35">
        <f t="shared" si="22"/>
        <v>0.04</v>
      </c>
      <c r="HE10" s="154"/>
      <c r="HF10" s="36" t="s">
        <v>59</v>
      </c>
      <c r="HH10" s="50"/>
      <c r="HI10" s="151"/>
      <c r="HJ10" s="156"/>
      <c r="HK10" s="52">
        <v>45658</v>
      </c>
      <c r="HL10" s="53">
        <v>46022</v>
      </c>
      <c r="HM10" s="26">
        <f t="shared" si="23"/>
        <v>364</v>
      </c>
      <c r="HN10" s="50" t="s">
        <v>56</v>
      </c>
      <c r="HO10" s="153">
        <v>1</v>
      </c>
      <c r="HQ10" s="34">
        <v>46191</v>
      </c>
      <c r="HR10" s="36" t="s">
        <v>57</v>
      </c>
      <c r="HS10" s="365" t="s">
        <v>67</v>
      </c>
      <c r="HT10" s="3">
        <v>1</v>
      </c>
      <c r="HU10" s="35">
        <f t="shared" si="24"/>
        <v>0.04</v>
      </c>
      <c r="HV10" s="154"/>
      <c r="HW10" s="36" t="s">
        <v>59</v>
      </c>
    </row>
    <row r="11" spans="1:231" ht="50.25" customHeight="1" x14ac:dyDescent="0.25">
      <c r="B11" s="147"/>
      <c r="C11" s="147"/>
      <c r="D11" s="157"/>
      <c r="E11" s="158" t="s">
        <v>68</v>
      </c>
      <c r="F11" s="58" t="s">
        <v>69</v>
      </c>
      <c r="G11" s="157">
        <v>0.02</v>
      </c>
      <c r="I11" s="50" t="s">
        <v>70</v>
      </c>
      <c r="J11" s="159"/>
      <c r="K11" s="160"/>
      <c r="L11" s="52">
        <v>46204</v>
      </c>
      <c r="M11" s="53">
        <v>46295</v>
      </c>
      <c r="N11" s="23">
        <f>M11-L11</f>
        <v>91</v>
      </c>
      <c r="O11" s="133" t="s">
        <v>56</v>
      </c>
      <c r="P11" s="131">
        <v>1</v>
      </c>
      <c r="R11" s="34"/>
      <c r="S11" s="36"/>
      <c r="T11" s="50"/>
      <c r="U11" s="3">
        <v>0</v>
      </c>
      <c r="V11" s="35">
        <f>U11*G11</f>
        <v>0</v>
      </c>
      <c r="W11" s="154"/>
      <c r="X11" s="36"/>
      <c r="Z11" s="50"/>
      <c r="AA11" s="159"/>
      <c r="AB11" s="160"/>
      <c r="AC11" s="52">
        <v>46204</v>
      </c>
      <c r="AD11" s="53">
        <v>46387</v>
      </c>
      <c r="AE11" s="23">
        <f>AD11-AC11</f>
        <v>183</v>
      </c>
      <c r="AF11" s="133" t="s">
        <v>56</v>
      </c>
      <c r="AG11" s="131">
        <v>1</v>
      </c>
      <c r="AI11" s="34"/>
      <c r="AJ11" s="36"/>
      <c r="AK11" s="50"/>
      <c r="AL11" s="3">
        <v>0</v>
      </c>
      <c r="AM11" s="35">
        <f t="shared" si="2"/>
        <v>0</v>
      </c>
      <c r="AN11" s="154"/>
      <c r="AO11" s="36"/>
      <c r="AR11" s="50"/>
      <c r="AS11" s="159"/>
      <c r="AT11" s="160"/>
      <c r="AU11" s="49"/>
      <c r="AV11" s="50"/>
      <c r="AW11" s="52">
        <v>46204</v>
      </c>
      <c r="AX11" s="53">
        <v>46295</v>
      </c>
      <c r="AY11" s="23">
        <f>AX11-AW11</f>
        <v>91</v>
      </c>
      <c r="AZ11" s="133" t="s">
        <v>56</v>
      </c>
      <c r="BA11" s="131">
        <v>1</v>
      </c>
      <c r="BB11" s="136"/>
      <c r="BC11" s="34"/>
      <c r="BD11" s="36"/>
      <c r="BE11" s="50"/>
      <c r="BF11" s="3">
        <v>0</v>
      </c>
      <c r="BG11" s="35">
        <f t="shared" si="4"/>
        <v>0</v>
      </c>
      <c r="BH11" s="154"/>
      <c r="BI11" s="36"/>
      <c r="BK11" s="50"/>
      <c r="BL11" s="159"/>
      <c r="BM11" s="161"/>
      <c r="BN11" s="52">
        <v>46204</v>
      </c>
      <c r="BO11" s="53">
        <v>46295</v>
      </c>
      <c r="BP11" s="23">
        <f>BO11-BN11</f>
        <v>91</v>
      </c>
      <c r="BQ11" s="133" t="s">
        <v>56</v>
      </c>
      <c r="BR11" s="131">
        <v>1</v>
      </c>
      <c r="BT11" s="34"/>
      <c r="BU11" s="36"/>
      <c r="BV11" s="50"/>
      <c r="BW11" s="3">
        <v>0</v>
      </c>
      <c r="BX11" s="35">
        <f t="shared" si="6"/>
        <v>0</v>
      </c>
      <c r="BY11" s="154"/>
      <c r="BZ11" s="36"/>
      <c r="CB11" s="50"/>
      <c r="CC11" s="151"/>
      <c r="CD11" s="161"/>
      <c r="CE11" s="52">
        <v>46204</v>
      </c>
      <c r="CF11" s="53">
        <v>46295</v>
      </c>
      <c r="CG11" s="23">
        <f>CF11-CE11</f>
        <v>91</v>
      </c>
      <c r="CH11" s="133" t="s">
        <v>56</v>
      </c>
      <c r="CI11" s="131">
        <v>1</v>
      </c>
      <c r="CK11" s="34"/>
      <c r="CL11" s="36"/>
      <c r="CM11" s="50"/>
      <c r="CN11" s="3">
        <v>0</v>
      </c>
      <c r="CO11" s="35">
        <f t="shared" si="8"/>
        <v>0</v>
      </c>
      <c r="CP11" s="154"/>
      <c r="CQ11" s="36"/>
      <c r="CS11" s="49"/>
      <c r="CT11" s="4"/>
      <c r="CU11" s="253"/>
      <c r="CV11" s="52">
        <v>46204</v>
      </c>
      <c r="CW11" s="53">
        <v>46295</v>
      </c>
      <c r="CX11" s="23">
        <f>CW11-CV11</f>
        <v>91</v>
      </c>
      <c r="CY11" s="133" t="s">
        <v>56</v>
      </c>
      <c r="CZ11" s="131">
        <v>1</v>
      </c>
      <c r="DB11" s="34"/>
      <c r="DC11" s="36"/>
      <c r="DD11" s="50"/>
      <c r="DE11" s="3">
        <v>0</v>
      </c>
      <c r="DF11" s="35">
        <f t="shared" si="10"/>
        <v>0</v>
      </c>
      <c r="DG11" s="154"/>
      <c r="DH11" s="36"/>
      <c r="DJ11" s="50"/>
      <c r="DK11" s="151"/>
      <c r="DL11" s="162"/>
      <c r="DM11" s="52">
        <v>46935</v>
      </c>
      <c r="DN11" s="53">
        <v>47118</v>
      </c>
      <c r="DO11" s="23">
        <f>DN11-DM11</f>
        <v>183</v>
      </c>
      <c r="DP11" s="133" t="s">
        <v>56</v>
      </c>
      <c r="DQ11" s="131">
        <v>1</v>
      </c>
      <c r="DR11" s="136"/>
      <c r="DS11" s="34"/>
      <c r="DT11" s="36"/>
      <c r="DU11" s="50"/>
      <c r="DV11" s="3">
        <v>0</v>
      </c>
      <c r="DW11" s="35">
        <f t="shared" si="12"/>
        <v>0</v>
      </c>
      <c r="DX11" s="154"/>
      <c r="DY11" s="36"/>
      <c r="EA11" s="50"/>
      <c r="EB11" s="151"/>
      <c r="EC11" s="162"/>
      <c r="ED11" s="52">
        <v>46569</v>
      </c>
      <c r="EE11" s="53">
        <v>46752</v>
      </c>
      <c r="EF11" s="23">
        <f>EE11-ED11</f>
        <v>183</v>
      </c>
      <c r="EG11" s="133" t="s">
        <v>56</v>
      </c>
      <c r="EH11" s="131">
        <v>1</v>
      </c>
      <c r="EI11" s="136"/>
      <c r="EJ11" s="34"/>
      <c r="EK11" s="36"/>
      <c r="EL11" s="50"/>
      <c r="EM11" s="3">
        <v>0</v>
      </c>
      <c r="EN11" s="35">
        <f t="shared" si="14"/>
        <v>0</v>
      </c>
      <c r="EO11" s="154"/>
      <c r="EP11" s="36"/>
      <c r="ER11" s="50"/>
      <c r="ES11" s="151"/>
      <c r="ET11" s="162"/>
      <c r="EU11" s="52">
        <v>46569</v>
      </c>
      <c r="EV11" s="53">
        <v>46752</v>
      </c>
      <c r="EW11" s="23">
        <f>EV11-EU11</f>
        <v>183</v>
      </c>
      <c r="EX11" s="133" t="s">
        <v>56</v>
      </c>
      <c r="EY11" s="131">
        <v>1</v>
      </c>
      <c r="FA11" s="34"/>
      <c r="FB11" s="36"/>
      <c r="FC11" s="50"/>
      <c r="FD11" s="3">
        <v>0</v>
      </c>
      <c r="FE11" s="35">
        <f t="shared" si="16"/>
        <v>0</v>
      </c>
      <c r="FF11" s="154"/>
      <c r="FG11" s="36"/>
      <c r="FI11" s="50"/>
      <c r="FJ11" s="151"/>
      <c r="FK11" s="162"/>
      <c r="FL11" s="52">
        <v>46935</v>
      </c>
      <c r="FM11" s="53">
        <v>47118</v>
      </c>
      <c r="FN11" s="23">
        <f>FM11-FL11</f>
        <v>183</v>
      </c>
      <c r="FO11" s="133" t="s">
        <v>56</v>
      </c>
      <c r="FP11" s="131">
        <v>1</v>
      </c>
      <c r="FR11" s="34"/>
      <c r="FS11" s="36"/>
      <c r="FT11" s="50"/>
      <c r="FU11" s="3">
        <v>0</v>
      </c>
      <c r="FV11" s="35">
        <f t="shared" si="18"/>
        <v>0</v>
      </c>
      <c r="FW11" s="154"/>
      <c r="FX11" s="36"/>
      <c r="FZ11" s="50"/>
      <c r="GA11" s="151"/>
      <c r="GB11" s="162"/>
      <c r="GC11" s="52">
        <v>47300</v>
      </c>
      <c r="GD11" s="53">
        <v>47483</v>
      </c>
      <c r="GE11" s="23">
        <f>GD11-GC11</f>
        <v>183</v>
      </c>
      <c r="GF11" s="133" t="s">
        <v>56</v>
      </c>
      <c r="GG11" s="131">
        <v>1</v>
      </c>
      <c r="GI11" s="34"/>
      <c r="GJ11" s="36"/>
      <c r="GK11" s="50"/>
      <c r="GL11" s="3">
        <v>0</v>
      </c>
      <c r="GM11" s="35">
        <f t="shared" si="20"/>
        <v>0</v>
      </c>
      <c r="GN11" s="154"/>
      <c r="GO11" s="36"/>
      <c r="GQ11" s="50"/>
      <c r="GR11" s="151"/>
      <c r="GS11" s="162"/>
      <c r="GT11" s="52">
        <v>47300</v>
      </c>
      <c r="GU11" s="53">
        <v>47483</v>
      </c>
      <c r="GV11" s="23">
        <f>GU11-GT11</f>
        <v>183</v>
      </c>
      <c r="GW11" s="133" t="s">
        <v>56</v>
      </c>
      <c r="GX11" s="131">
        <v>1</v>
      </c>
      <c r="GZ11" s="34"/>
      <c r="HA11" s="36"/>
      <c r="HB11" s="50"/>
      <c r="HC11" s="3">
        <v>0</v>
      </c>
      <c r="HD11" s="35">
        <f t="shared" si="22"/>
        <v>0</v>
      </c>
      <c r="HE11" s="154"/>
      <c r="HF11" s="36"/>
      <c r="HH11" s="50"/>
      <c r="HI11" s="151"/>
      <c r="HJ11" s="162"/>
      <c r="HK11" s="52">
        <v>46204</v>
      </c>
      <c r="HL11" s="53">
        <v>46387</v>
      </c>
      <c r="HM11" s="26">
        <f t="shared" si="23"/>
        <v>183</v>
      </c>
      <c r="HN11" s="133" t="s">
        <v>56</v>
      </c>
      <c r="HO11" s="131">
        <v>1</v>
      </c>
      <c r="HQ11" s="34"/>
      <c r="HR11" s="36"/>
      <c r="HS11" s="50"/>
      <c r="HT11" s="3">
        <v>0</v>
      </c>
      <c r="HU11" s="35">
        <f t="shared" si="24"/>
        <v>0</v>
      </c>
      <c r="HV11" s="154"/>
      <c r="HW11" s="36"/>
    </row>
    <row r="12" spans="1:231" s="6" customFormat="1" ht="35.25" customHeight="1" x14ac:dyDescent="0.25">
      <c r="B12" s="121"/>
      <c r="C12" s="121"/>
      <c r="D12" s="137"/>
      <c r="E12" s="121"/>
      <c r="F12" s="121"/>
      <c r="G12" s="138"/>
      <c r="I12" s="120"/>
      <c r="K12" s="124"/>
      <c r="L12" s="120"/>
      <c r="M12" s="120"/>
      <c r="N12" s="139"/>
      <c r="P12" s="139"/>
      <c r="Z12" s="120"/>
      <c r="AB12" s="124"/>
      <c r="AC12" s="120"/>
      <c r="AD12" s="120"/>
      <c r="AE12" s="120"/>
      <c r="AG12" s="139"/>
      <c r="AR12" s="120"/>
      <c r="AT12" s="124"/>
      <c r="AU12" s="163"/>
      <c r="AW12" s="120"/>
      <c r="AX12" s="120"/>
      <c r="AY12" s="120"/>
      <c r="BA12" s="139"/>
      <c r="BB12" s="139"/>
      <c r="BK12" s="120"/>
      <c r="BM12" s="140"/>
      <c r="BN12" s="120"/>
      <c r="BO12" s="120"/>
      <c r="BP12" s="120"/>
      <c r="BR12" s="139"/>
      <c r="CB12" s="120"/>
      <c r="CD12" s="140"/>
      <c r="CE12" s="120"/>
      <c r="CF12" s="120"/>
      <c r="CG12" s="120"/>
      <c r="CI12" s="139"/>
      <c r="CS12" s="120"/>
      <c r="CU12" s="141"/>
      <c r="CV12" s="120"/>
      <c r="CW12" s="120"/>
      <c r="CX12" s="120"/>
      <c r="CZ12" s="139"/>
      <c r="DJ12" s="120"/>
      <c r="DL12" s="141"/>
      <c r="DM12" s="120"/>
      <c r="DN12" s="120"/>
      <c r="DO12" s="120"/>
      <c r="DQ12" s="139"/>
      <c r="DR12" s="139"/>
      <c r="EA12" s="120"/>
      <c r="EC12" s="141"/>
      <c r="EH12" s="139"/>
      <c r="EI12" s="139"/>
      <c r="ER12" s="120"/>
      <c r="ET12" s="141"/>
      <c r="EU12" s="125"/>
      <c r="EV12" s="125"/>
      <c r="EW12" s="125"/>
      <c r="EY12" s="139"/>
      <c r="FI12" s="120"/>
      <c r="FK12" s="141"/>
      <c r="FP12" s="139"/>
      <c r="FZ12" s="120"/>
      <c r="GB12" s="141"/>
      <c r="GC12" s="120"/>
      <c r="GD12" s="120"/>
      <c r="GE12" s="120"/>
      <c r="GG12" s="139"/>
      <c r="GQ12" s="120"/>
      <c r="GS12" s="141"/>
      <c r="GT12" s="120"/>
      <c r="GU12" s="120"/>
      <c r="GV12" s="120"/>
      <c r="GX12" s="139"/>
      <c r="HH12" s="120"/>
      <c r="HJ12" s="141"/>
      <c r="HK12" s="120"/>
      <c r="HL12" s="120"/>
      <c r="HM12" s="120"/>
      <c r="HO12" s="139"/>
    </row>
    <row r="13" spans="1:231" ht="66" customHeight="1" x14ac:dyDescent="0.25">
      <c r="B13" s="126">
        <v>3</v>
      </c>
      <c r="C13" s="112" t="s">
        <v>71</v>
      </c>
      <c r="D13" s="127">
        <f>SUM(G13:G23)</f>
        <v>0.25</v>
      </c>
      <c r="E13" s="128">
        <v>3.1</v>
      </c>
      <c r="F13" s="45" t="s">
        <v>72</v>
      </c>
      <c r="G13" s="164">
        <v>0.01</v>
      </c>
      <c r="I13" s="49" t="s">
        <v>70</v>
      </c>
      <c r="J13" s="130" t="s">
        <v>73</v>
      </c>
      <c r="K13" s="105">
        <f>('Datos Recurso Humano'!L6+'Datos Recurso Humano'!L7+'Datos Recurso Humano'!L8)/3</f>
        <v>33200000</v>
      </c>
      <c r="L13" s="52">
        <v>45658</v>
      </c>
      <c r="M13" s="53">
        <v>46022</v>
      </c>
      <c r="N13" s="23">
        <f t="shared" ref="N13:N23" si="25">M13-L13</f>
        <v>364</v>
      </c>
      <c r="O13" s="165" t="s">
        <v>74</v>
      </c>
      <c r="P13" s="131">
        <v>2</v>
      </c>
      <c r="R13" s="34">
        <v>46191</v>
      </c>
      <c r="S13" s="36" t="s">
        <v>57</v>
      </c>
      <c r="T13" s="362" t="s">
        <v>75</v>
      </c>
      <c r="U13" s="3">
        <v>1</v>
      </c>
      <c r="V13" s="35">
        <f t="shared" ref="V13:V23" si="26">U13*G13</f>
        <v>0.01</v>
      </c>
      <c r="W13" s="35">
        <f>SUM(V13:V23)</f>
        <v>0.21600000000000003</v>
      </c>
      <c r="X13" s="36" t="s">
        <v>59</v>
      </c>
      <c r="Z13" s="50" t="s">
        <v>54</v>
      </c>
      <c r="AA13" s="132" t="s">
        <v>73</v>
      </c>
      <c r="AB13" s="105">
        <f>('Datos Recurso Humano'!L6+'Datos Recurso Humano'!L7+'Datos Recurso Humano'!L8)/3</f>
        <v>33200000</v>
      </c>
      <c r="AC13" s="52">
        <v>45658</v>
      </c>
      <c r="AD13" s="53">
        <v>46022</v>
      </c>
      <c r="AE13" s="26">
        <f>AD13-AC13</f>
        <v>364</v>
      </c>
      <c r="AF13" s="166" t="s">
        <v>74</v>
      </c>
      <c r="AG13" s="131">
        <v>2</v>
      </c>
      <c r="AI13" s="34">
        <v>46191</v>
      </c>
      <c r="AJ13" s="36" t="s">
        <v>57</v>
      </c>
      <c r="AK13" s="362" t="s">
        <v>75</v>
      </c>
      <c r="AL13" s="3">
        <v>1</v>
      </c>
      <c r="AM13" s="35">
        <f>AL13*G13</f>
        <v>0.01</v>
      </c>
      <c r="AN13" s="35">
        <f>SUM(AM13:AM23)</f>
        <v>0.21200000000000002</v>
      </c>
      <c r="AO13" s="36" t="s">
        <v>59</v>
      </c>
      <c r="AR13" s="49" t="s">
        <v>54</v>
      </c>
      <c r="AS13" s="130" t="s">
        <v>73</v>
      </c>
      <c r="AT13" s="105">
        <f>('Datos Recurso Humano'!L6+'Datos Recurso Humano'!L7+'Datos Recurso Humano'!L8)/3</f>
        <v>33200000</v>
      </c>
      <c r="AU13" s="145"/>
      <c r="AV13" s="135"/>
      <c r="AW13" s="52">
        <v>45658</v>
      </c>
      <c r="AX13" s="53">
        <v>46022</v>
      </c>
      <c r="AY13" s="26">
        <f t="shared" ref="AY13:AY23" si="27">AX13-AW13</f>
        <v>364</v>
      </c>
      <c r="AZ13" s="166" t="s">
        <v>74</v>
      </c>
      <c r="BA13" s="131">
        <v>2</v>
      </c>
      <c r="BB13" s="136"/>
      <c r="BC13" s="34">
        <v>46191</v>
      </c>
      <c r="BD13" s="36" t="s">
        <v>57</v>
      </c>
      <c r="BE13" s="362" t="s">
        <v>75</v>
      </c>
      <c r="BF13" s="3">
        <v>1</v>
      </c>
      <c r="BG13" s="35">
        <f t="shared" si="4"/>
        <v>0.01</v>
      </c>
      <c r="BH13" s="35">
        <f>SUM(BG13:BG23)</f>
        <v>0.24600000000000002</v>
      </c>
      <c r="BI13" s="36" t="s">
        <v>59</v>
      </c>
      <c r="BK13" s="49" t="s">
        <v>54</v>
      </c>
      <c r="BL13" s="167" t="s">
        <v>73</v>
      </c>
      <c r="BM13" s="108">
        <f>('Datos Recurso Humano'!L6+'Datos Recurso Humano'!L7+'Datos Recurso Humano'!L8)/3</f>
        <v>33200000</v>
      </c>
      <c r="BN13" s="52">
        <v>46143</v>
      </c>
      <c r="BO13" s="53">
        <v>46173</v>
      </c>
      <c r="BP13" s="26">
        <f t="shared" ref="BP13" si="28">BO13-BN13</f>
        <v>30</v>
      </c>
      <c r="BQ13" s="166" t="s">
        <v>74</v>
      </c>
      <c r="BR13" s="131">
        <v>2</v>
      </c>
      <c r="BT13" s="34">
        <v>46191</v>
      </c>
      <c r="BU13" s="36" t="s">
        <v>57</v>
      </c>
      <c r="BV13" s="362" t="s">
        <v>76</v>
      </c>
      <c r="BW13" s="3">
        <v>0.7</v>
      </c>
      <c r="BX13" s="35">
        <f t="shared" ref="BX13:BX23" si="29">BW13*G13</f>
        <v>6.9999999999999993E-3</v>
      </c>
      <c r="BY13" s="35">
        <f>SUM(BX13:BX23)</f>
        <v>3.2000000000000001E-2</v>
      </c>
      <c r="BZ13" s="36" t="s">
        <v>77</v>
      </c>
      <c r="CB13" s="49" t="s">
        <v>54</v>
      </c>
      <c r="CC13" s="130" t="s">
        <v>73</v>
      </c>
      <c r="CD13" s="107">
        <f>('Datos Recurso Humano'!$L6+'Datos Recurso Humano'!$L7+'Datos Recurso Humano'!$L8)/3</f>
        <v>33200000</v>
      </c>
      <c r="CE13" s="52">
        <v>46143</v>
      </c>
      <c r="CF13" s="53">
        <v>46173</v>
      </c>
      <c r="CG13" s="26">
        <f t="shared" si="7"/>
        <v>30</v>
      </c>
      <c r="CH13" s="165" t="s">
        <v>74</v>
      </c>
      <c r="CI13" s="131">
        <v>2</v>
      </c>
      <c r="CK13" s="34">
        <v>46191</v>
      </c>
      <c r="CL13" s="36" t="s">
        <v>57</v>
      </c>
      <c r="CM13" s="362" t="s">
        <v>78</v>
      </c>
      <c r="CN13" s="3">
        <v>0.7</v>
      </c>
      <c r="CO13" s="35">
        <f t="shared" ref="CO13:CO23" si="30">CN13*G13</f>
        <v>6.9999999999999993E-3</v>
      </c>
      <c r="CP13" s="35">
        <f>SUM(CO13:CO23)</f>
        <v>2.3E-2</v>
      </c>
      <c r="CQ13" s="36" t="s">
        <v>77</v>
      </c>
      <c r="CS13" s="49" t="s">
        <v>54</v>
      </c>
      <c r="CT13" s="130" t="s">
        <v>73</v>
      </c>
      <c r="CU13" s="107">
        <f>('Datos Recurso Humano'!$L6+'Datos Recurso Humano'!$L7+'Datos Recurso Humano'!$L8)/3</f>
        <v>33200000</v>
      </c>
      <c r="CV13" s="52">
        <v>46143</v>
      </c>
      <c r="CW13" s="53">
        <v>46173</v>
      </c>
      <c r="CX13" s="26">
        <f t="shared" si="9"/>
        <v>30</v>
      </c>
      <c r="CY13" s="165" t="s">
        <v>74</v>
      </c>
      <c r="CZ13" s="131">
        <v>2</v>
      </c>
      <c r="DB13" s="34">
        <v>46191</v>
      </c>
      <c r="DC13" s="36" t="s">
        <v>57</v>
      </c>
      <c r="DD13" s="362" t="s">
        <v>78</v>
      </c>
      <c r="DE13" s="3">
        <v>0.7</v>
      </c>
      <c r="DF13" s="35">
        <f t="shared" ref="DF13:DF23" si="31">DE13*G13</f>
        <v>6.9999999999999993E-3</v>
      </c>
      <c r="DG13" s="35">
        <f>SUM(DF13:DF23)</f>
        <v>2.3E-2</v>
      </c>
      <c r="DH13" s="36" t="s">
        <v>77</v>
      </c>
      <c r="DJ13" s="49" t="s">
        <v>54</v>
      </c>
      <c r="DK13" s="130" t="s">
        <v>73</v>
      </c>
      <c r="DL13" s="259">
        <f>('Datos Recurso Humano'!$U6+'Datos Recurso Humano'!$U7+'Datos Recurso Humano'!$U8)/3</f>
        <v>49674564.576000005</v>
      </c>
      <c r="DM13" s="52">
        <v>47150</v>
      </c>
      <c r="DN13" s="53">
        <v>47361</v>
      </c>
      <c r="DO13" s="26">
        <f t="shared" si="11"/>
        <v>211</v>
      </c>
      <c r="DP13" s="165" t="s">
        <v>74</v>
      </c>
      <c r="DQ13" s="131">
        <v>2</v>
      </c>
      <c r="DR13" s="136"/>
      <c r="DS13" s="34"/>
      <c r="DT13" s="36"/>
      <c r="DU13" s="368"/>
      <c r="DV13" s="3">
        <v>0</v>
      </c>
      <c r="DW13" s="35">
        <f t="shared" ref="DW13:DW23" si="32">DV13*G13</f>
        <v>0</v>
      </c>
      <c r="DX13" s="35">
        <f>SUM(DW13:DW23)</f>
        <v>2E-3</v>
      </c>
      <c r="DY13" s="36" t="s">
        <v>77</v>
      </c>
      <c r="EA13" s="49" t="s">
        <v>54</v>
      </c>
      <c r="EB13" s="130" t="s">
        <v>73</v>
      </c>
      <c r="EC13" s="260">
        <f>('Datos Recurso Humano'!$R6+'Datos Recurso Humano'!$R7+'Datos Recurso Humano'!$R8)/3</f>
        <v>47764004.400000006</v>
      </c>
      <c r="ED13" s="52">
        <v>46784</v>
      </c>
      <c r="EE13" s="53">
        <v>46996</v>
      </c>
      <c r="EF13" s="26">
        <f t="shared" si="13"/>
        <v>212</v>
      </c>
      <c r="EG13" s="165" t="s">
        <v>74</v>
      </c>
      <c r="EH13" s="131">
        <v>2</v>
      </c>
      <c r="EI13" s="136"/>
      <c r="EJ13" s="34"/>
      <c r="EK13" s="36"/>
      <c r="EL13" s="368"/>
      <c r="EM13" s="3">
        <v>0</v>
      </c>
      <c r="EN13" s="35">
        <f t="shared" ref="EN13:EN23" si="33">EM13*G13</f>
        <v>0</v>
      </c>
      <c r="EO13" s="35">
        <f>SUM(EN13:EN23)</f>
        <v>2E-3</v>
      </c>
      <c r="EP13" s="36" t="s">
        <v>77</v>
      </c>
      <c r="ER13" s="49" t="s">
        <v>54</v>
      </c>
      <c r="ES13" s="130" t="s">
        <v>73</v>
      </c>
      <c r="ET13" s="260">
        <f>('Datos Recurso Humano'!$R6+'Datos Recurso Humano'!$R7+'Datos Recurso Humano'!$R8)/3</f>
        <v>47764004.400000006</v>
      </c>
      <c r="EU13" s="52">
        <v>46784</v>
      </c>
      <c r="EV13" s="53">
        <v>46996</v>
      </c>
      <c r="EW13" s="26">
        <f t="shared" ref="EW13:EW22" si="34">EV13-EU13</f>
        <v>212</v>
      </c>
      <c r="EX13" s="165" t="s">
        <v>74</v>
      </c>
      <c r="EY13" s="131">
        <v>2</v>
      </c>
      <c r="FA13" s="34"/>
      <c r="FB13" s="36"/>
      <c r="FC13" s="368"/>
      <c r="FD13" s="3">
        <v>0</v>
      </c>
      <c r="FE13" s="35">
        <f t="shared" ref="FE13:FE23" si="35">FD13*G13</f>
        <v>0</v>
      </c>
      <c r="FF13" s="35">
        <f>SUM(FE13:FE23)</f>
        <v>2E-3</v>
      </c>
      <c r="FG13" s="36" t="s">
        <v>77</v>
      </c>
      <c r="FI13" s="49" t="s">
        <v>54</v>
      </c>
      <c r="FJ13" s="130" t="s">
        <v>73</v>
      </c>
      <c r="FK13" s="259">
        <f>('Datos Recurso Humano'!$U6+'Datos Recurso Humano'!$U7+'Datos Recurso Humano'!$U8)/3</f>
        <v>49674564.576000005</v>
      </c>
      <c r="FL13" s="52">
        <v>47150</v>
      </c>
      <c r="FM13" s="53">
        <v>47361</v>
      </c>
      <c r="FN13" s="26">
        <f t="shared" ref="FN13" si="36">FM13-FL13</f>
        <v>211</v>
      </c>
      <c r="FO13" s="165" t="s">
        <v>74</v>
      </c>
      <c r="FP13" s="131">
        <v>2</v>
      </c>
      <c r="FR13" s="34"/>
      <c r="FS13" s="36"/>
      <c r="FT13" s="368"/>
      <c r="FU13" s="3">
        <v>0</v>
      </c>
      <c r="FV13" s="35">
        <f t="shared" ref="FV13:FV23" si="37">FU13*G13</f>
        <v>0</v>
      </c>
      <c r="FW13" s="35">
        <f>SUM(FV13:FV23)</f>
        <v>2E-3</v>
      </c>
      <c r="FX13" s="36" t="s">
        <v>77</v>
      </c>
      <c r="FZ13" s="49" t="s">
        <v>54</v>
      </c>
      <c r="GA13" s="130" t="s">
        <v>73</v>
      </c>
      <c r="GB13" s="261">
        <f>('Datos Recurso Humano'!$X6+'Datos Recurso Humano'!$X7+'Datos Recurso Humano'!$X8)/3</f>
        <v>51164801.513280004</v>
      </c>
      <c r="GC13" s="52">
        <v>47515</v>
      </c>
      <c r="GD13" s="53">
        <v>47726</v>
      </c>
      <c r="GE13" s="26">
        <f t="shared" ref="GE13" si="38">GD13-GC13</f>
        <v>211</v>
      </c>
      <c r="GF13" s="165" t="s">
        <v>74</v>
      </c>
      <c r="GG13" s="131">
        <v>2</v>
      </c>
      <c r="GI13" s="34"/>
      <c r="GJ13" s="36"/>
      <c r="GK13" s="368"/>
      <c r="GL13" s="3">
        <v>0</v>
      </c>
      <c r="GM13" s="35">
        <f t="shared" ref="GM13:GM23" si="39">GL13*G13</f>
        <v>0</v>
      </c>
      <c r="GN13" s="35">
        <f>SUM(GM13:GM23)</f>
        <v>2E-3</v>
      </c>
      <c r="GO13" s="36" t="s">
        <v>77</v>
      </c>
      <c r="GQ13" s="49" t="s">
        <v>54</v>
      </c>
      <c r="GR13" s="130" t="s">
        <v>73</v>
      </c>
      <c r="GS13" s="261">
        <f>('Datos Recurso Humano'!$X6+'Datos Recurso Humano'!$X7+'Datos Recurso Humano'!$X8)/3</f>
        <v>51164801.513280004</v>
      </c>
      <c r="GT13" s="52">
        <v>47515</v>
      </c>
      <c r="GU13" s="53">
        <v>47726</v>
      </c>
      <c r="GV13" s="26">
        <f t="shared" ref="GV13:GV19" si="40">GU13-GT13</f>
        <v>211</v>
      </c>
      <c r="GW13" s="165" t="s">
        <v>74</v>
      </c>
      <c r="GX13" s="131">
        <v>2</v>
      </c>
      <c r="GZ13" s="34"/>
      <c r="HA13" s="36"/>
      <c r="HB13" s="368"/>
      <c r="HC13" s="3">
        <v>0</v>
      </c>
      <c r="HD13" s="35">
        <f t="shared" ref="HD13:HD23" si="41">HC13*G13</f>
        <v>0</v>
      </c>
      <c r="HE13" s="35">
        <f>SUM(HD13:HD23)</f>
        <v>2E-3</v>
      </c>
      <c r="HF13" s="36" t="s">
        <v>77</v>
      </c>
      <c r="HH13" s="49" t="s">
        <v>54</v>
      </c>
      <c r="HI13" s="130" t="s">
        <v>73</v>
      </c>
      <c r="HJ13" s="262">
        <f>('Datos Recurso Humano'!$O6+'Datos Recurso Humano'!$O7+'Datos Recurso Humano'!$O8)/3</f>
        <v>45511200</v>
      </c>
      <c r="HK13" s="52">
        <v>46419</v>
      </c>
      <c r="HL13" s="53">
        <v>46752</v>
      </c>
      <c r="HM13" s="26">
        <f t="shared" ref="HM13" si="42">HL13-HK13</f>
        <v>333</v>
      </c>
      <c r="HN13" s="165" t="s">
        <v>74</v>
      </c>
      <c r="HO13" s="131">
        <v>2</v>
      </c>
      <c r="HQ13" s="34"/>
      <c r="HR13" s="36"/>
      <c r="HS13" s="368"/>
      <c r="HT13" s="3">
        <v>0</v>
      </c>
      <c r="HU13" s="35">
        <f t="shared" ref="HU13:HU23" si="43">HT13*G13</f>
        <v>0</v>
      </c>
      <c r="HV13" s="35">
        <f>SUM(HU13:HU23)</f>
        <v>2E-3</v>
      </c>
      <c r="HW13" s="36" t="s">
        <v>77</v>
      </c>
    </row>
    <row r="14" spans="1:231" ht="83.25" customHeight="1" x14ac:dyDescent="0.25">
      <c r="B14" s="169"/>
      <c r="C14" s="170"/>
      <c r="D14" s="171"/>
      <c r="E14" s="158">
        <v>3.2</v>
      </c>
      <c r="F14" s="56" t="s">
        <v>79</v>
      </c>
      <c r="G14" s="172">
        <v>0.02</v>
      </c>
      <c r="I14" s="50"/>
      <c r="J14" s="173"/>
      <c r="K14" s="174"/>
      <c r="L14" s="52">
        <v>45658</v>
      </c>
      <c r="M14" s="53">
        <v>46022</v>
      </c>
      <c r="N14" s="23">
        <f t="shared" si="25"/>
        <v>364</v>
      </c>
      <c r="O14" s="50" t="s">
        <v>80</v>
      </c>
      <c r="P14" s="131">
        <v>1</v>
      </c>
      <c r="R14" s="34">
        <v>46191</v>
      </c>
      <c r="S14" s="36" t="s">
        <v>57</v>
      </c>
      <c r="T14" s="366" t="s">
        <v>81</v>
      </c>
      <c r="U14" s="3">
        <v>1</v>
      </c>
      <c r="V14" s="35">
        <f t="shared" si="26"/>
        <v>0.02</v>
      </c>
      <c r="W14" s="50"/>
      <c r="X14" s="36" t="s">
        <v>59</v>
      </c>
      <c r="Z14" s="50"/>
      <c r="AA14" s="173"/>
      <c r="AB14" s="133"/>
      <c r="AC14" s="52">
        <v>45658</v>
      </c>
      <c r="AD14" s="53">
        <v>46022</v>
      </c>
      <c r="AE14" s="26">
        <f t="shared" ref="AE14:AE23" si="44">AD14-AC14</f>
        <v>364</v>
      </c>
      <c r="AF14" s="133" t="s">
        <v>80</v>
      </c>
      <c r="AG14" s="131">
        <v>1</v>
      </c>
      <c r="AI14" s="34">
        <v>46191</v>
      </c>
      <c r="AJ14" s="36" t="s">
        <v>57</v>
      </c>
      <c r="AK14" s="366" t="s">
        <v>81</v>
      </c>
      <c r="AL14" s="3">
        <v>1</v>
      </c>
      <c r="AM14" s="35">
        <f t="shared" ref="AM14:AM34" si="45">AL14*G14</f>
        <v>0.02</v>
      </c>
      <c r="AN14" s="50"/>
      <c r="AO14" s="36" t="s">
        <v>59</v>
      </c>
      <c r="AR14" s="50"/>
      <c r="AS14" s="173"/>
      <c r="AT14" s="175"/>
      <c r="AU14" s="49"/>
      <c r="AV14" s="50"/>
      <c r="AW14" s="52">
        <v>45658</v>
      </c>
      <c r="AX14" s="53">
        <v>46022</v>
      </c>
      <c r="AY14" s="26">
        <f t="shared" si="27"/>
        <v>364</v>
      </c>
      <c r="AZ14" s="133" t="s">
        <v>80</v>
      </c>
      <c r="BA14" s="131">
        <v>1</v>
      </c>
      <c r="BB14" s="136"/>
      <c r="BC14" s="34">
        <v>46191</v>
      </c>
      <c r="BD14" s="36" t="s">
        <v>57</v>
      </c>
      <c r="BE14" s="366" t="s">
        <v>81</v>
      </c>
      <c r="BF14" s="3">
        <v>1</v>
      </c>
      <c r="BG14" s="35">
        <f t="shared" si="4"/>
        <v>0.02</v>
      </c>
      <c r="BH14" s="50"/>
      <c r="BI14" s="36" t="s">
        <v>59</v>
      </c>
      <c r="BK14" s="50"/>
      <c r="BL14" s="173"/>
      <c r="BM14" s="50"/>
      <c r="BN14" s="52">
        <v>46143</v>
      </c>
      <c r="BO14" s="53">
        <v>46173</v>
      </c>
      <c r="BP14" s="26">
        <f t="shared" ref="BP14:BP16" si="46">BO14-BN14</f>
        <v>30</v>
      </c>
      <c r="BQ14" s="133" t="s">
        <v>80</v>
      </c>
      <c r="BR14" s="131">
        <v>1</v>
      </c>
      <c r="BT14" s="34">
        <v>46191</v>
      </c>
      <c r="BU14" s="36" t="s">
        <v>57</v>
      </c>
      <c r="BV14" s="366" t="s">
        <v>82</v>
      </c>
      <c r="BW14" s="3">
        <v>0.7</v>
      </c>
      <c r="BX14" s="35">
        <f t="shared" si="29"/>
        <v>1.3999999999999999E-2</v>
      </c>
      <c r="BY14" s="50"/>
      <c r="BZ14" s="36" t="s">
        <v>77</v>
      </c>
      <c r="CB14" s="50"/>
      <c r="CC14" s="173"/>
      <c r="CD14" s="133"/>
      <c r="CE14" s="52">
        <v>46143</v>
      </c>
      <c r="CF14" s="53">
        <v>46173</v>
      </c>
      <c r="CG14" s="26">
        <f t="shared" si="7"/>
        <v>30</v>
      </c>
      <c r="CH14" s="50" t="s">
        <v>80</v>
      </c>
      <c r="CI14" s="131">
        <v>1</v>
      </c>
      <c r="CK14" s="34">
        <v>46191</v>
      </c>
      <c r="CL14" s="36" t="s">
        <v>57</v>
      </c>
      <c r="CM14" s="366" t="s">
        <v>83</v>
      </c>
      <c r="CN14" s="3">
        <v>0.7</v>
      </c>
      <c r="CO14" s="35">
        <f t="shared" si="30"/>
        <v>1.3999999999999999E-2</v>
      </c>
      <c r="CP14" s="50"/>
      <c r="CQ14" s="36" t="s">
        <v>77</v>
      </c>
      <c r="CS14" s="50"/>
      <c r="CT14" s="173"/>
      <c r="CU14" s="176"/>
      <c r="CV14" s="52">
        <v>46143</v>
      </c>
      <c r="CW14" s="53">
        <v>46173</v>
      </c>
      <c r="CX14" s="26">
        <f t="shared" ref="CX14:CX17" si="47">CW14-CV14</f>
        <v>30</v>
      </c>
      <c r="CY14" s="50" t="s">
        <v>80</v>
      </c>
      <c r="CZ14" s="131">
        <v>1</v>
      </c>
      <c r="DB14" s="34">
        <v>46191</v>
      </c>
      <c r="DC14" s="36" t="s">
        <v>57</v>
      </c>
      <c r="DD14" s="366" t="s">
        <v>83</v>
      </c>
      <c r="DE14" s="3">
        <v>0.7</v>
      </c>
      <c r="DF14" s="35">
        <f t="shared" si="31"/>
        <v>1.3999999999999999E-2</v>
      </c>
      <c r="DG14" s="50"/>
      <c r="DH14" s="36" t="s">
        <v>77</v>
      </c>
      <c r="DJ14" s="50"/>
      <c r="DK14" s="173"/>
      <c r="DL14" s="133"/>
      <c r="DM14" s="52">
        <v>47150</v>
      </c>
      <c r="DN14" s="53">
        <v>47361</v>
      </c>
      <c r="DO14" s="26">
        <f t="shared" ref="DO14:DO17" si="48">DN14-DM14</f>
        <v>211</v>
      </c>
      <c r="DP14" s="50" t="s">
        <v>80</v>
      </c>
      <c r="DQ14" s="131">
        <v>1</v>
      </c>
      <c r="DR14" s="136"/>
      <c r="DS14" s="34"/>
      <c r="DT14" s="36"/>
      <c r="DU14" s="368"/>
      <c r="DV14" s="3">
        <v>0</v>
      </c>
      <c r="DW14" s="35">
        <f t="shared" si="32"/>
        <v>0</v>
      </c>
      <c r="DX14" s="50"/>
      <c r="DY14" s="36" t="s">
        <v>77</v>
      </c>
      <c r="EA14" s="50"/>
      <c r="EB14" s="173"/>
      <c r="EC14" s="133"/>
      <c r="ED14" s="52">
        <v>46784</v>
      </c>
      <c r="EE14" s="53">
        <v>46996</v>
      </c>
      <c r="EF14" s="26">
        <f t="shared" ref="EF14:EF22" si="49">EE14-ED14</f>
        <v>212</v>
      </c>
      <c r="EG14" s="50" t="s">
        <v>80</v>
      </c>
      <c r="EH14" s="131">
        <v>1</v>
      </c>
      <c r="EI14" s="136"/>
      <c r="EJ14" s="34"/>
      <c r="EK14" s="36"/>
      <c r="EL14" s="368"/>
      <c r="EM14" s="3">
        <v>0</v>
      </c>
      <c r="EN14" s="35">
        <f t="shared" si="33"/>
        <v>0</v>
      </c>
      <c r="EO14" s="50"/>
      <c r="EP14" s="36" t="s">
        <v>77</v>
      </c>
      <c r="ER14" s="50"/>
      <c r="ES14" s="173"/>
      <c r="ET14" s="133"/>
      <c r="EU14" s="52">
        <v>46784</v>
      </c>
      <c r="EV14" s="53">
        <v>46996</v>
      </c>
      <c r="EW14" s="26">
        <f t="shared" si="34"/>
        <v>212</v>
      </c>
      <c r="EX14" s="50" t="s">
        <v>80</v>
      </c>
      <c r="EY14" s="131">
        <v>1</v>
      </c>
      <c r="FA14" s="34"/>
      <c r="FB14" s="36"/>
      <c r="FC14" s="368"/>
      <c r="FD14" s="3">
        <v>0</v>
      </c>
      <c r="FE14" s="35">
        <f t="shared" si="35"/>
        <v>0</v>
      </c>
      <c r="FF14" s="50"/>
      <c r="FG14" s="36" t="s">
        <v>77</v>
      </c>
      <c r="FI14" s="50"/>
      <c r="FJ14" s="173"/>
      <c r="FK14" s="133"/>
      <c r="FL14" s="52">
        <v>47150</v>
      </c>
      <c r="FM14" s="53">
        <v>47361</v>
      </c>
      <c r="FN14" s="26">
        <f t="shared" ref="FN14:FN17" si="50">FM14-FL14</f>
        <v>211</v>
      </c>
      <c r="FO14" s="50" t="s">
        <v>80</v>
      </c>
      <c r="FP14" s="131">
        <v>1</v>
      </c>
      <c r="FR14" s="34"/>
      <c r="FS14" s="36"/>
      <c r="FT14" s="368"/>
      <c r="FU14" s="3">
        <v>0</v>
      </c>
      <c r="FV14" s="35">
        <f t="shared" si="37"/>
        <v>0</v>
      </c>
      <c r="FW14" s="50"/>
      <c r="FX14" s="36" t="s">
        <v>77</v>
      </c>
      <c r="FZ14" s="50"/>
      <c r="GA14" s="173"/>
      <c r="GB14" s="133"/>
      <c r="GC14" s="52">
        <v>47515</v>
      </c>
      <c r="GD14" s="53">
        <v>47726</v>
      </c>
      <c r="GE14" s="26">
        <f t="shared" ref="GE14:GE17" si="51">GD14-GC14</f>
        <v>211</v>
      </c>
      <c r="GF14" s="50" t="s">
        <v>80</v>
      </c>
      <c r="GG14" s="131">
        <v>1</v>
      </c>
      <c r="GI14" s="34"/>
      <c r="GJ14" s="36"/>
      <c r="GK14" s="368"/>
      <c r="GL14" s="3">
        <v>0</v>
      </c>
      <c r="GM14" s="35">
        <f t="shared" si="39"/>
        <v>0</v>
      </c>
      <c r="GN14" s="50"/>
      <c r="GO14" s="36" t="s">
        <v>77</v>
      </c>
      <c r="GQ14" s="50"/>
      <c r="GR14" s="173"/>
      <c r="GS14" s="133"/>
      <c r="GT14" s="52">
        <v>47515</v>
      </c>
      <c r="GU14" s="53">
        <v>47726</v>
      </c>
      <c r="GV14" s="26">
        <f t="shared" si="40"/>
        <v>211</v>
      </c>
      <c r="GW14" s="50" t="s">
        <v>80</v>
      </c>
      <c r="GX14" s="131">
        <v>1</v>
      </c>
      <c r="GZ14" s="34"/>
      <c r="HA14" s="36"/>
      <c r="HB14" s="368"/>
      <c r="HC14" s="3">
        <v>0</v>
      </c>
      <c r="HD14" s="35">
        <f t="shared" si="41"/>
        <v>0</v>
      </c>
      <c r="HE14" s="50"/>
      <c r="HF14" s="36" t="s">
        <v>77</v>
      </c>
      <c r="HH14" s="50"/>
      <c r="HI14" s="173"/>
      <c r="HJ14" s="133"/>
      <c r="HK14" s="52">
        <v>46419</v>
      </c>
      <c r="HL14" s="53">
        <v>46752</v>
      </c>
      <c r="HM14" s="26">
        <f t="shared" ref="HM14:HM17" si="52">HL14-HK14</f>
        <v>333</v>
      </c>
      <c r="HN14" s="50" t="s">
        <v>80</v>
      </c>
      <c r="HO14" s="131">
        <v>1</v>
      </c>
      <c r="HQ14" s="34"/>
      <c r="HR14" s="36"/>
      <c r="HS14" s="368"/>
      <c r="HT14" s="3">
        <v>0</v>
      </c>
      <c r="HU14" s="35">
        <f t="shared" si="43"/>
        <v>0</v>
      </c>
      <c r="HV14" s="50"/>
      <c r="HW14" s="36" t="s">
        <v>77</v>
      </c>
    </row>
    <row r="15" spans="1:231" ht="69" customHeight="1" x14ac:dyDescent="0.25">
      <c r="B15" s="177"/>
      <c r="C15" s="178"/>
      <c r="D15" s="179"/>
      <c r="E15" s="180">
        <v>3.3</v>
      </c>
      <c r="F15" s="57" t="s">
        <v>84</v>
      </c>
      <c r="G15" s="164">
        <v>0.02</v>
      </c>
      <c r="I15" s="50"/>
      <c r="J15" s="133"/>
      <c r="K15" s="174"/>
      <c r="L15" s="52">
        <v>45658</v>
      </c>
      <c r="M15" s="53">
        <v>46022</v>
      </c>
      <c r="N15" s="23">
        <f t="shared" si="25"/>
        <v>364</v>
      </c>
      <c r="O15" s="50" t="s">
        <v>85</v>
      </c>
      <c r="P15" s="131">
        <v>1</v>
      </c>
      <c r="R15" s="34">
        <v>46191</v>
      </c>
      <c r="S15" s="36" t="s">
        <v>57</v>
      </c>
      <c r="T15" s="367" t="s">
        <v>86</v>
      </c>
      <c r="U15" s="3">
        <v>1</v>
      </c>
      <c r="V15" s="35">
        <f t="shared" si="26"/>
        <v>0.02</v>
      </c>
      <c r="W15" s="50"/>
      <c r="X15" s="36" t="s">
        <v>59</v>
      </c>
      <c r="Z15" s="50"/>
      <c r="AA15" s="133"/>
      <c r="AB15" s="133"/>
      <c r="AC15" s="52">
        <v>45658</v>
      </c>
      <c r="AD15" s="53">
        <v>46022</v>
      </c>
      <c r="AE15" s="26">
        <f t="shared" si="44"/>
        <v>364</v>
      </c>
      <c r="AF15" s="133" t="s">
        <v>85</v>
      </c>
      <c r="AG15" s="131">
        <v>1</v>
      </c>
      <c r="AI15" s="34">
        <v>46191</v>
      </c>
      <c r="AJ15" s="36" t="s">
        <v>57</v>
      </c>
      <c r="AK15" s="367" t="s">
        <v>86</v>
      </c>
      <c r="AL15" s="3">
        <v>1</v>
      </c>
      <c r="AM15" s="35">
        <f t="shared" si="45"/>
        <v>0.02</v>
      </c>
      <c r="AN15" s="50"/>
      <c r="AO15" s="36" t="s">
        <v>59</v>
      </c>
      <c r="AR15" s="50"/>
      <c r="AS15" s="133"/>
      <c r="AT15" s="175"/>
      <c r="AU15" s="49"/>
      <c r="AV15" s="50"/>
      <c r="AW15" s="52">
        <v>45658</v>
      </c>
      <c r="AX15" s="53">
        <v>46022</v>
      </c>
      <c r="AY15" s="26">
        <f t="shared" si="27"/>
        <v>364</v>
      </c>
      <c r="AZ15" s="133" t="s">
        <v>85</v>
      </c>
      <c r="BA15" s="131">
        <v>1</v>
      </c>
      <c r="BB15" s="136"/>
      <c r="BC15" s="34">
        <v>46191</v>
      </c>
      <c r="BD15" s="36" t="s">
        <v>57</v>
      </c>
      <c r="BE15" s="367" t="s">
        <v>86</v>
      </c>
      <c r="BF15" s="3">
        <v>1</v>
      </c>
      <c r="BG15" s="35">
        <f t="shared" si="4"/>
        <v>0.02</v>
      </c>
      <c r="BH15" s="50"/>
      <c r="BI15" s="36" t="s">
        <v>59</v>
      </c>
      <c r="BK15" s="50"/>
      <c r="BL15" s="133"/>
      <c r="BM15" s="133"/>
      <c r="BN15" s="52">
        <v>46174</v>
      </c>
      <c r="BO15" s="53">
        <v>46203</v>
      </c>
      <c r="BP15" s="26">
        <f t="shared" si="46"/>
        <v>29</v>
      </c>
      <c r="BQ15" s="133" t="s">
        <v>85</v>
      </c>
      <c r="BR15" s="131">
        <v>1</v>
      </c>
      <c r="BT15" s="34"/>
      <c r="BU15" s="36"/>
      <c r="BV15" s="367"/>
      <c r="BW15" s="3">
        <v>0</v>
      </c>
      <c r="BX15" s="35">
        <f t="shared" si="29"/>
        <v>0</v>
      </c>
      <c r="BY15" s="50"/>
      <c r="BZ15" s="36" t="s">
        <v>77</v>
      </c>
      <c r="CB15" s="50"/>
      <c r="CC15" s="133"/>
      <c r="CD15" s="133"/>
      <c r="CE15" s="52">
        <v>46174</v>
      </c>
      <c r="CF15" s="53">
        <v>46203</v>
      </c>
      <c r="CG15" s="26">
        <f t="shared" si="7"/>
        <v>29</v>
      </c>
      <c r="CH15" s="50" t="s">
        <v>85</v>
      </c>
      <c r="CI15" s="131">
        <v>1</v>
      </c>
      <c r="CK15" s="34"/>
      <c r="CL15" s="36"/>
      <c r="CM15" s="367"/>
      <c r="CN15" s="3">
        <v>0</v>
      </c>
      <c r="CO15" s="35">
        <f t="shared" si="30"/>
        <v>0</v>
      </c>
      <c r="CP15" s="50"/>
      <c r="CQ15" s="36" t="s">
        <v>77</v>
      </c>
      <c r="CS15" s="50"/>
      <c r="CT15" s="133"/>
      <c r="CU15" s="176"/>
      <c r="CV15" s="52">
        <v>46174</v>
      </c>
      <c r="CW15" s="53">
        <v>46203</v>
      </c>
      <c r="CX15" s="26">
        <f t="shared" si="47"/>
        <v>29</v>
      </c>
      <c r="CY15" s="50" t="s">
        <v>85</v>
      </c>
      <c r="CZ15" s="131">
        <v>1</v>
      </c>
      <c r="DB15" s="34"/>
      <c r="DC15" s="36"/>
      <c r="DD15" s="367"/>
      <c r="DE15" s="3">
        <v>0</v>
      </c>
      <c r="DF15" s="35">
        <f t="shared" si="31"/>
        <v>0</v>
      </c>
      <c r="DG15" s="50"/>
      <c r="DH15" s="36" t="s">
        <v>77</v>
      </c>
      <c r="DJ15" s="50"/>
      <c r="DK15" s="133"/>
      <c r="DL15" s="133"/>
      <c r="DM15" s="52">
        <v>47150</v>
      </c>
      <c r="DN15" s="53">
        <v>47361</v>
      </c>
      <c r="DO15" s="26">
        <f t="shared" si="48"/>
        <v>211</v>
      </c>
      <c r="DP15" s="50" t="s">
        <v>85</v>
      </c>
      <c r="DQ15" s="131">
        <v>1</v>
      </c>
      <c r="DR15" s="136"/>
      <c r="DS15" s="34"/>
      <c r="DT15" s="36"/>
      <c r="DU15" s="368"/>
      <c r="DV15" s="3">
        <v>0</v>
      </c>
      <c r="DW15" s="35">
        <f t="shared" si="32"/>
        <v>0</v>
      </c>
      <c r="DX15" s="50"/>
      <c r="DY15" s="36" t="s">
        <v>77</v>
      </c>
      <c r="EA15" s="50"/>
      <c r="EB15" s="133"/>
      <c r="EC15" s="133"/>
      <c r="ED15" s="52">
        <v>46784</v>
      </c>
      <c r="EE15" s="53">
        <v>46996</v>
      </c>
      <c r="EF15" s="26">
        <f t="shared" si="49"/>
        <v>212</v>
      </c>
      <c r="EG15" s="50" t="s">
        <v>85</v>
      </c>
      <c r="EH15" s="131">
        <v>1</v>
      </c>
      <c r="EI15" s="136"/>
      <c r="EJ15" s="34"/>
      <c r="EK15" s="36"/>
      <c r="EL15" s="368"/>
      <c r="EM15" s="3">
        <v>0</v>
      </c>
      <c r="EN15" s="35">
        <f t="shared" si="33"/>
        <v>0</v>
      </c>
      <c r="EO15" s="50"/>
      <c r="EP15" s="36" t="s">
        <v>77</v>
      </c>
      <c r="ER15" s="50"/>
      <c r="ES15" s="133"/>
      <c r="ET15" s="133"/>
      <c r="EU15" s="52">
        <v>46784</v>
      </c>
      <c r="EV15" s="53">
        <v>46996</v>
      </c>
      <c r="EW15" s="26">
        <f t="shared" si="34"/>
        <v>212</v>
      </c>
      <c r="EX15" s="50" t="s">
        <v>85</v>
      </c>
      <c r="EY15" s="131">
        <v>1</v>
      </c>
      <c r="FA15" s="34"/>
      <c r="FB15" s="36"/>
      <c r="FC15" s="368"/>
      <c r="FD15" s="3">
        <v>0</v>
      </c>
      <c r="FE15" s="35">
        <f t="shared" si="35"/>
        <v>0</v>
      </c>
      <c r="FF15" s="50"/>
      <c r="FG15" s="36" t="s">
        <v>77</v>
      </c>
      <c r="FI15" s="50"/>
      <c r="FJ15" s="133"/>
      <c r="FK15" s="133"/>
      <c r="FL15" s="52">
        <v>47150</v>
      </c>
      <c r="FM15" s="53">
        <v>47361</v>
      </c>
      <c r="FN15" s="26">
        <f t="shared" si="50"/>
        <v>211</v>
      </c>
      <c r="FO15" s="50" t="s">
        <v>85</v>
      </c>
      <c r="FP15" s="131">
        <v>1</v>
      </c>
      <c r="FR15" s="34"/>
      <c r="FS15" s="36"/>
      <c r="FT15" s="368"/>
      <c r="FU15" s="3">
        <v>0</v>
      </c>
      <c r="FV15" s="35">
        <f t="shared" si="37"/>
        <v>0</v>
      </c>
      <c r="FW15" s="50"/>
      <c r="FX15" s="36" t="s">
        <v>77</v>
      </c>
      <c r="FZ15" s="50"/>
      <c r="GA15" s="133"/>
      <c r="GB15" s="133"/>
      <c r="GC15" s="52">
        <v>47515</v>
      </c>
      <c r="GD15" s="53">
        <v>47726</v>
      </c>
      <c r="GE15" s="26">
        <f t="shared" si="51"/>
        <v>211</v>
      </c>
      <c r="GF15" s="50" t="s">
        <v>85</v>
      </c>
      <c r="GG15" s="131">
        <v>1</v>
      </c>
      <c r="GI15" s="34"/>
      <c r="GJ15" s="36"/>
      <c r="GK15" s="368"/>
      <c r="GL15" s="3">
        <v>0</v>
      </c>
      <c r="GM15" s="35">
        <f t="shared" si="39"/>
        <v>0</v>
      </c>
      <c r="GN15" s="50"/>
      <c r="GO15" s="36" t="s">
        <v>77</v>
      </c>
      <c r="GQ15" s="50"/>
      <c r="GR15" s="133"/>
      <c r="GS15" s="133"/>
      <c r="GT15" s="52">
        <v>47515</v>
      </c>
      <c r="GU15" s="53">
        <v>47726</v>
      </c>
      <c r="GV15" s="26">
        <f t="shared" si="40"/>
        <v>211</v>
      </c>
      <c r="GW15" s="50" t="s">
        <v>85</v>
      </c>
      <c r="GX15" s="131">
        <v>1</v>
      </c>
      <c r="GZ15" s="34"/>
      <c r="HA15" s="36"/>
      <c r="HB15" s="368"/>
      <c r="HC15" s="3">
        <v>0</v>
      </c>
      <c r="HD15" s="35">
        <f t="shared" si="41"/>
        <v>0</v>
      </c>
      <c r="HE15" s="50"/>
      <c r="HF15" s="36" t="s">
        <v>77</v>
      </c>
      <c r="HH15" s="50"/>
      <c r="HI15" s="133"/>
      <c r="HJ15" s="133"/>
      <c r="HK15" s="52">
        <v>46419</v>
      </c>
      <c r="HL15" s="53">
        <v>46752</v>
      </c>
      <c r="HM15" s="26">
        <f t="shared" si="52"/>
        <v>333</v>
      </c>
      <c r="HN15" s="50" t="s">
        <v>85</v>
      </c>
      <c r="HO15" s="131">
        <v>1</v>
      </c>
      <c r="HQ15" s="34"/>
      <c r="HR15" s="36"/>
      <c r="HS15" s="368"/>
      <c r="HT15" s="3">
        <v>0</v>
      </c>
      <c r="HU15" s="35">
        <f t="shared" si="43"/>
        <v>0</v>
      </c>
      <c r="HV15" s="50"/>
      <c r="HW15" s="36" t="s">
        <v>77</v>
      </c>
    </row>
    <row r="16" spans="1:231" ht="81.75" customHeight="1" x14ac:dyDescent="0.25">
      <c r="B16" s="177"/>
      <c r="C16" s="178"/>
      <c r="D16" s="179"/>
      <c r="E16" s="180">
        <v>3.4</v>
      </c>
      <c r="F16" s="57" t="s">
        <v>87</v>
      </c>
      <c r="G16" s="164">
        <v>0.03</v>
      </c>
      <c r="I16" s="50"/>
      <c r="J16" s="133"/>
      <c r="K16" s="174"/>
      <c r="L16" s="52">
        <v>45658</v>
      </c>
      <c r="M16" s="53">
        <v>46022</v>
      </c>
      <c r="N16" s="23">
        <f t="shared" si="25"/>
        <v>364</v>
      </c>
      <c r="O16" s="50" t="s">
        <v>88</v>
      </c>
      <c r="P16" s="131">
        <v>1</v>
      </c>
      <c r="R16" s="34">
        <v>46191</v>
      </c>
      <c r="S16" s="36" t="s">
        <v>57</v>
      </c>
      <c r="T16" s="367" t="s">
        <v>89</v>
      </c>
      <c r="U16" s="3">
        <v>1</v>
      </c>
      <c r="V16" s="35">
        <f t="shared" si="26"/>
        <v>0.03</v>
      </c>
      <c r="W16" s="50"/>
      <c r="X16" s="36" t="s">
        <v>59</v>
      </c>
      <c r="Z16" s="50"/>
      <c r="AA16" s="133"/>
      <c r="AB16" s="133"/>
      <c r="AC16" s="52">
        <v>45658</v>
      </c>
      <c r="AD16" s="53">
        <v>46022</v>
      </c>
      <c r="AE16" s="26">
        <f t="shared" si="44"/>
        <v>364</v>
      </c>
      <c r="AF16" s="133" t="s">
        <v>88</v>
      </c>
      <c r="AG16" s="131">
        <v>1</v>
      </c>
      <c r="AI16" s="34">
        <v>46191</v>
      </c>
      <c r="AJ16" s="36" t="s">
        <v>57</v>
      </c>
      <c r="AK16" s="367" t="s">
        <v>89</v>
      </c>
      <c r="AL16" s="3">
        <v>1</v>
      </c>
      <c r="AM16" s="35">
        <f t="shared" si="45"/>
        <v>0.03</v>
      </c>
      <c r="AN16" s="50"/>
      <c r="AO16" s="36" t="s">
        <v>59</v>
      </c>
      <c r="AR16" s="50"/>
      <c r="AS16" s="133"/>
      <c r="AT16" s="175"/>
      <c r="AU16" s="49"/>
      <c r="AV16" s="50"/>
      <c r="AW16" s="52">
        <v>45658</v>
      </c>
      <c r="AX16" s="53">
        <v>46022</v>
      </c>
      <c r="AY16" s="26">
        <f t="shared" si="27"/>
        <v>364</v>
      </c>
      <c r="AZ16" s="133" t="s">
        <v>88</v>
      </c>
      <c r="BA16" s="131">
        <v>1</v>
      </c>
      <c r="BB16" s="136"/>
      <c r="BC16" s="34">
        <v>46191</v>
      </c>
      <c r="BD16" s="36" t="s">
        <v>57</v>
      </c>
      <c r="BE16" s="367" t="s">
        <v>89</v>
      </c>
      <c r="BF16" s="3">
        <v>1</v>
      </c>
      <c r="BG16" s="35">
        <f t="shared" si="4"/>
        <v>0.03</v>
      </c>
      <c r="BH16" s="50"/>
      <c r="BI16" s="36" t="s">
        <v>59</v>
      </c>
      <c r="BK16" s="50"/>
      <c r="BL16" s="133"/>
      <c r="BM16" s="133"/>
      <c r="BN16" s="52">
        <v>46204</v>
      </c>
      <c r="BO16" s="53">
        <v>46356</v>
      </c>
      <c r="BP16" s="26">
        <f t="shared" si="46"/>
        <v>152</v>
      </c>
      <c r="BQ16" s="133" t="s">
        <v>88</v>
      </c>
      <c r="BR16" s="131">
        <v>1</v>
      </c>
      <c r="BT16" s="34">
        <v>46191</v>
      </c>
      <c r="BU16" s="36" t="s">
        <v>57</v>
      </c>
      <c r="BV16" s="367" t="s">
        <v>90</v>
      </c>
      <c r="BW16" s="3">
        <v>0.3</v>
      </c>
      <c r="BX16" s="35">
        <f t="shared" si="29"/>
        <v>8.9999999999999993E-3</v>
      </c>
      <c r="BY16" s="50"/>
      <c r="BZ16" s="36" t="s">
        <v>77</v>
      </c>
      <c r="CB16" s="50"/>
      <c r="CC16" s="133"/>
      <c r="CD16" s="133"/>
      <c r="CE16" s="52">
        <v>46204</v>
      </c>
      <c r="CF16" s="53">
        <v>46356</v>
      </c>
      <c r="CG16" s="26">
        <f t="shared" si="7"/>
        <v>152</v>
      </c>
      <c r="CH16" s="50" t="s">
        <v>88</v>
      </c>
      <c r="CI16" s="131">
        <v>1</v>
      </c>
      <c r="CK16" s="34"/>
      <c r="CL16" s="36"/>
      <c r="CM16" s="367"/>
      <c r="CN16" s="3">
        <v>0</v>
      </c>
      <c r="CO16" s="35">
        <f t="shared" si="30"/>
        <v>0</v>
      </c>
      <c r="CP16" s="50"/>
      <c r="CQ16" s="36" t="s">
        <v>77</v>
      </c>
      <c r="CS16" s="50"/>
      <c r="CT16" s="133"/>
      <c r="CU16" s="176"/>
      <c r="CV16" s="52">
        <v>46204</v>
      </c>
      <c r="CW16" s="53">
        <v>46387</v>
      </c>
      <c r="CX16" s="26">
        <f t="shared" si="47"/>
        <v>183</v>
      </c>
      <c r="CY16" s="50" t="s">
        <v>88</v>
      </c>
      <c r="CZ16" s="131">
        <v>1</v>
      </c>
      <c r="DB16" s="34"/>
      <c r="DC16" s="36"/>
      <c r="DD16" s="367"/>
      <c r="DE16" s="3">
        <v>0</v>
      </c>
      <c r="DF16" s="35">
        <f t="shared" si="31"/>
        <v>0</v>
      </c>
      <c r="DG16" s="50"/>
      <c r="DH16" s="36" t="s">
        <v>77</v>
      </c>
      <c r="DJ16" s="50"/>
      <c r="DK16" s="133"/>
      <c r="DL16" s="133"/>
      <c r="DM16" s="52">
        <v>47150</v>
      </c>
      <c r="DN16" s="53">
        <v>47361</v>
      </c>
      <c r="DO16" s="26">
        <f t="shared" si="48"/>
        <v>211</v>
      </c>
      <c r="DP16" s="50" t="s">
        <v>88</v>
      </c>
      <c r="DQ16" s="131">
        <v>1</v>
      </c>
      <c r="DR16" s="136"/>
      <c r="DS16" s="34"/>
      <c r="DT16" s="36"/>
      <c r="DU16" s="368"/>
      <c r="DV16" s="3">
        <v>0</v>
      </c>
      <c r="DW16" s="35">
        <f t="shared" si="32"/>
        <v>0</v>
      </c>
      <c r="DX16" s="50"/>
      <c r="DY16" s="36" t="s">
        <v>77</v>
      </c>
      <c r="EA16" s="50"/>
      <c r="EB16" s="133"/>
      <c r="EC16" s="133"/>
      <c r="ED16" s="52">
        <v>46784</v>
      </c>
      <c r="EE16" s="53">
        <v>46996</v>
      </c>
      <c r="EF16" s="26">
        <f t="shared" si="49"/>
        <v>212</v>
      </c>
      <c r="EG16" s="50" t="s">
        <v>88</v>
      </c>
      <c r="EH16" s="131">
        <v>1</v>
      </c>
      <c r="EI16" s="136"/>
      <c r="EJ16" s="34"/>
      <c r="EK16" s="36"/>
      <c r="EL16" s="368"/>
      <c r="EM16" s="3">
        <v>0</v>
      </c>
      <c r="EN16" s="35">
        <f t="shared" si="33"/>
        <v>0</v>
      </c>
      <c r="EO16" s="50"/>
      <c r="EP16" s="36" t="s">
        <v>77</v>
      </c>
      <c r="ER16" s="50"/>
      <c r="ES16" s="133"/>
      <c r="ET16" s="133"/>
      <c r="EU16" s="52">
        <v>46784</v>
      </c>
      <c r="EV16" s="53">
        <v>46996</v>
      </c>
      <c r="EW16" s="26">
        <f t="shared" si="34"/>
        <v>212</v>
      </c>
      <c r="EX16" s="50" t="s">
        <v>88</v>
      </c>
      <c r="EY16" s="131">
        <v>1</v>
      </c>
      <c r="FA16" s="34"/>
      <c r="FB16" s="36"/>
      <c r="FC16" s="368"/>
      <c r="FD16" s="3">
        <v>0</v>
      </c>
      <c r="FE16" s="35">
        <f t="shared" si="35"/>
        <v>0</v>
      </c>
      <c r="FF16" s="50"/>
      <c r="FG16" s="36" t="s">
        <v>77</v>
      </c>
      <c r="FI16" s="50"/>
      <c r="FJ16" s="133"/>
      <c r="FK16" s="133"/>
      <c r="FL16" s="52">
        <v>47150</v>
      </c>
      <c r="FM16" s="53">
        <v>47361</v>
      </c>
      <c r="FN16" s="26">
        <f t="shared" si="50"/>
        <v>211</v>
      </c>
      <c r="FO16" s="50" t="s">
        <v>88</v>
      </c>
      <c r="FP16" s="131">
        <v>1</v>
      </c>
      <c r="FR16" s="34"/>
      <c r="FS16" s="36"/>
      <c r="FT16" s="368"/>
      <c r="FU16" s="3">
        <v>0</v>
      </c>
      <c r="FV16" s="35">
        <f t="shared" si="37"/>
        <v>0</v>
      </c>
      <c r="FW16" s="50"/>
      <c r="FX16" s="36" t="s">
        <v>77</v>
      </c>
      <c r="FZ16" s="50"/>
      <c r="GA16" s="133"/>
      <c r="GB16" s="133"/>
      <c r="GC16" s="52">
        <v>47515</v>
      </c>
      <c r="GD16" s="53">
        <v>47726</v>
      </c>
      <c r="GE16" s="26">
        <f t="shared" si="51"/>
        <v>211</v>
      </c>
      <c r="GF16" s="50" t="s">
        <v>88</v>
      </c>
      <c r="GG16" s="131">
        <v>1</v>
      </c>
      <c r="GI16" s="34"/>
      <c r="GJ16" s="36"/>
      <c r="GK16" s="368"/>
      <c r="GL16" s="3">
        <v>0</v>
      </c>
      <c r="GM16" s="35">
        <f t="shared" si="39"/>
        <v>0</v>
      </c>
      <c r="GN16" s="50"/>
      <c r="GO16" s="36" t="s">
        <v>77</v>
      </c>
      <c r="GQ16" s="50"/>
      <c r="GR16" s="133"/>
      <c r="GS16" s="133"/>
      <c r="GT16" s="52">
        <v>47515</v>
      </c>
      <c r="GU16" s="53">
        <v>47726</v>
      </c>
      <c r="GV16" s="26">
        <f t="shared" si="40"/>
        <v>211</v>
      </c>
      <c r="GW16" s="50" t="s">
        <v>88</v>
      </c>
      <c r="GX16" s="131">
        <v>1</v>
      </c>
      <c r="GZ16" s="34"/>
      <c r="HA16" s="36"/>
      <c r="HB16" s="368"/>
      <c r="HC16" s="3">
        <v>0</v>
      </c>
      <c r="HD16" s="35">
        <f t="shared" si="41"/>
        <v>0</v>
      </c>
      <c r="HE16" s="50"/>
      <c r="HF16" s="36" t="s">
        <v>77</v>
      </c>
      <c r="HH16" s="50"/>
      <c r="HI16" s="133"/>
      <c r="HJ16" s="133"/>
      <c r="HK16" s="52">
        <v>46419</v>
      </c>
      <c r="HL16" s="53">
        <v>46752</v>
      </c>
      <c r="HM16" s="26">
        <f t="shared" si="52"/>
        <v>333</v>
      </c>
      <c r="HN16" s="50" t="s">
        <v>88</v>
      </c>
      <c r="HO16" s="131">
        <v>1</v>
      </c>
      <c r="HQ16" s="34"/>
      <c r="HR16" s="36"/>
      <c r="HS16" s="368"/>
      <c r="HT16" s="3">
        <v>0</v>
      </c>
      <c r="HU16" s="35">
        <f t="shared" si="43"/>
        <v>0</v>
      </c>
      <c r="HV16" s="50"/>
      <c r="HW16" s="36" t="s">
        <v>77</v>
      </c>
    </row>
    <row r="17" spans="2:231" ht="52.5" customHeight="1" x14ac:dyDescent="0.25">
      <c r="B17" s="177"/>
      <c r="C17" s="178"/>
      <c r="D17" s="179"/>
      <c r="E17" s="180">
        <v>3.5</v>
      </c>
      <c r="F17" s="168" t="s">
        <v>91</v>
      </c>
      <c r="G17" s="164">
        <v>0.02</v>
      </c>
      <c r="I17" s="50"/>
      <c r="J17" s="181"/>
      <c r="K17" s="174"/>
      <c r="L17" s="52">
        <v>45658</v>
      </c>
      <c r="M17" s="53">
        <v>46022</v>
      </c>
      <c r="N17" s="23">
        <f t="shared" si="25"/>
        <v>364</v>
      </c>
      <c r="O17" s="50" t="s">
        <v>92</v>
      </c>
      <c r="P17" s="131">
        <v>1</v>
      </c>
      <c r="R17" s="34">
        <v>46191</v>
      </c>
      <c r="S17" s="36" t="s">
        <v>57</v>
      </c>
      <c r="T17" s="368" t="s">
        <v>93</v>
      </c>
      <c r="U17" s="3">
        <v>1</v>
      </c>
      <c r="V17" s="35">
        <f t="shared" si="26"/>
        <v>0.02</v>
      </c>
      <c r="W17" s="50"/>
      <c r="X17" s="36" t="s">
        <v>59</v>
      </c>
      <c r="Z17" s="50"/>
      <c r="AA17" s="181"/>
      <c r="AB17" s="133"/>
      <c r="AC17" s="52">
        <v>45658</v>
      </c>
      <c r="AD17" s="53">
        <v>46022</v>
      </c>
      <c r="AE17" s="26">
        <f t="shared" si="44"/>
        <v>364</v>
      </c>
      <c r="AF17" s="133" t="s">
        <v>92</v>
      </c>
      <c r="AG17" s="131">
        <v>1</v>
      </c>
      <c r="AI17" s="34">
        <v>46191</v>
      </c>
      <c r="AJ17" s="36" t="s">
        <v>57</v>
      </c>
      <c r="AK17" s="368" t="s">
        <v>93</v>
      </c>
      <c r="AL17" s="3">
        <v>1</v>
      </c>
      <c r="AM17" s="35">
        <f t="shared" si="45"/>
        <v>0.02</v>
      </c>
      <c r="AN17" s="50"/>
      <c r="AO17" s="36" t="s">
        <v>59</v>
      </c>
      <c r="AR17" s="50"/>
      <c r="AS17" s="181"/>
      <c r="AT17" s="175"/>
      <c r="AU17" s="49"/>
      <c r="AV17" s="50"/>
      <c r="AW17" s="52">
        <v>45658</v>
      </c>
      <c r="AX17" s="53">
        <v>46022</v>
      </c>
      <c r="AY17" s="26">
        <f t="shared" si="27"/>
        <v>364</v>
      </c>
      <c r="AZ17" s="133" t="s">
        <v>92</v>
      </c>
      <c r="BA17" s="131">
        <v>1</v>
      </c>
      <c r="BB17" s="136"/>
      <c r="BC17" s="34">
        <v>46191</v>
      </c>
      <c r="BD17" s="36" t="s">
        <v>57</v>
      </c>
      <c r="BE17" s="368" t="s">
        <v>93</v>
      </c>
      <c r="BF17" s="3">
        <v>1</v>
      </c>
      <c r="BG17" s="35">
        <f t="shared" si="4"/>
        <v>0.02</v>
      </c>
      <c r="BH17" s="50"/>
      <c r="BI17" s="36" t="s">
        <v>59</v>
      </c>
      <c r="BK17" s="50"/>
      <c r="BL17" s="181"/>
      <c r="BM17" s="133"/>
      <c r="BN17" s="52">
        <v>46204</v>
      </c>
      <c r="BO17" s="53">
        <v>46356</v>
      </c>
      <c r="BP17" s="26">
        <f t="shared" ref="BP17:BP22" si="53">BO17-BN17</f>
        <v>152</v>
      </c>
      <c r="BQ17" s="133" t="s">
        <v>92</v>
      </c>
      <c r="BR17" s="131">
        <v>1</v>
      </c>
      <c r="BT17" s="34">
        <v>46191</v>
      </c>
      <c r="BU17" s="36"/>
      <c r="BV17" s="368"/>
      <c r="BW17" s="3">
        <v>0</v>
      </c>
      <c r="BX17" s="35">
        <f t="shared" si="29"/>
        <v>0</v>
      </c>
      <c r="BY17" s="50"/>
      <c r="BZ17" s="36" t="s">
        <v>77</v>
      </c>
      <c r="CB17" s="50"/>
      <c r="CC17" s="181"/>
      <c r="CD17" s="133"/>
      <c r="CE17" s="52">
        <v>46419</v>
      </c>
      <c r="CF17" s="53">
        <v>46568</v>
      </c>
      <c r="CG17" s="26">
        <f t="shared" si="7"/>
        <v>149</v>
      </c>
      <c r="CH17" s="50" t="s">
        <v>92</v>
      </c>
      <c r="CI17" s="131">
        <v>1</v>
      </c>
      <c r="CK17" s="34"/>
      <c r="CL17" s="36"/>
      <c r="CM17" s="368"/>
      <c r="CN17" s="3">
        <v>0</v>
      </c>
      <c r="CO17" s="35">
        <f t="shared" si="30"/>
        <v>0</v>
      </c>
      <c r="CP17" s="50"/>
      <c r="CQ17" s="36" t="s">
        <v>77</v>
      </c>
      <c r="CS17" s="50"/>
      <c r="CT17" s="181"/>
      <c r="CU17" s="176"/>
      <c r="CV17" s="52">
        <v>46419</v>
      </c>
      <c r="CW17" s="53">
        <v>46568</v>
      </c>
      <c r="CX17" s="26">
        <f t="shared" si="47"/>
        <v>149</v>
      </c>
      <c r="CY17" s="50" t="s">
        <v>92</v>
      </c>
      <c r="CZ17" s="131">
        <v>1</v>
      </c>
      <c r="DB17" s="34"/>
      <c r="DC17" s="36"/>
      <c r="DD17" s="368"/>
      <c r="DE17" s="3">
        <v>0</v>
      </c>
      <c r="DF17" s="35">
        <f t="shared" si="31"/>
        <v>0</v>
      </c>
      <c r="DG17" s="50"/>
      <c r="DH17" s="36" t="s">
        <v>77</v>
      </c>
      <c r="DJ17" s="50"/>
      <c r="DK17" s="181"/>
      <c r="DL17" s="133"/>
      <c r="DM17" s="52">
        <v>47362</v>
      </c>
      <c r="DN17" s="53">
        <v>47483</v>
      </c>
      <c r="DO17" s="26">
        <f t="shared" si="48"/>
        <v>121</v>
      </c>
      <c r="DP17" s="50" t="s">
        <v>92</v>
      </c>
      <c r="DQ17" s="131">
        <v>1</v>
      </c>
      <c r="DR17" s="136"/>
      <c r="DS17" s="34"/>
      <c r="DT17" s="36"/>
      <c r="DU17" s="368"/>
      <c r="DV17" s="3">
        <v>0</v>
      </c>
      <c r="DW17" s="35">
        <f t="shared" si="32"/>
        <v>0</v>
      </c>
      <c r="DX17" s="50"/>
      <c r="DY17" s="36" t="s">
        <v>77</v>
      </c>
      <c r="EA17" s="50"/>
      <c r="EB17" s="181"/>
      <c r="EC17" s="133"/>
      <c r="ED17" s="52">
        <v>46997</v>
      </c>
      <c r="EE17" s="53">
        <v>47118</v>
      </c>
      <c r="EF17" s="26">
        <f t="shared" si="49"/>
        <v>121</v>
      </c>
      <c r="EG17" s="50" t="s">
        <v>92</v>
      </c>
      <c r="EH17" s="131">
        <v>1</v>
      </c>
      <c r="EI17" s="136"/>
      <c r="EJ17" s="34"/>
      <c r="EK17" s="36"/>
      <c r="EL17" s="368"/>
      <c r="EM17" s="3">
        <v>0</v>
      </c>
      <c r="EN17" s="35">
        <f t="shared" si="33"/>
        <v>0</v>
      </c>
      <c r="EO17" s="50"/>
      <c r="EP17" s="36" t="s">
        <v>77</v>
      </c>
      <c r="ER17" s="50"/>
      <c r="ES17" s="181"/>
      <c r="ET17" s="133"/>
      <c r="EU17" s="52">
        <v>46997</v>
      </c>
      <c r="EV17" s="53">
        <v>47118</v>
      </c>
      <c r="EW17" s="26">
        <f t="shared" si="34"/>
        <v>121</v>
      </c>
      <c r="EX17" s="50" t="s">
        <v>92</v>
      </c>
      <c r="EY17" s="131">
        <v>1</v>
      </c>
      <c r="FA17" s="34"/>
      <c r="FB17" s="36"/>
      <c r="FC17" s="368"/>
      <c r="FD17" s="3">
        <v>0</v>
      </c>
      <c r="FE17" s="35">
        <f t="shared" si="35"/>
        <v>0</v>
      </c>
      <c r="FF17" s="50"/>
      <c r="FG17" s="36" t="s">
        <v>77</v>
      </c>
      <c r="FI17" s="50"/>
      <c r="FJ17" s="181"/>
      <c r="FK17" s="133"/>
      <c r="FL17" s="52">
        <v>47362</v>
      </c>
      <c r="FM17" s="53">
        <v>47483</v>
      </c>
      <c r="FN17" s="26">
        <f t="shared" si="50"/>
        <v>121</v>
      </c>
      <c r="FO17" s="50" t="s">
        <v>92</v>
      </c>
      <c r="FP17" s="131">
        <v>1</v>
      </c>
      <c r="FR17" s="34"/>
      <c r="FS17" s="36"/>
      <c r="FT17" s="368"/>
      <c r="FU17" s="3">
        <v>0</v>
      </c>
      <c r="FV17" s="35">
        <f t="shared" si="37"/>
        <v>0</v>
      </c>
      <c r="FW17" s="50"/>
      <c r="FX17" s="36" t="s">
        <v>77</v>
      </c>
      <c r="FZ17" s="50"/>
      <c r="GA17" s="181"/>
      <c r="GB17" s="133"/>
      <c r="GC17" s="52">
        <v>47727</v>
      </c>
      <c r="GD17" s="53">
        <v>47848</v>
      </c>
      <c r="GE17" s="26">
        <f t="shared" si="51"/>
        <v>121</v>
      </c>
      <c r="GF17" s="50" t="s">
        <v>92</v>
      </c>
      <c r="GG17" s="131">
        <v>1</v>
      </c>
      <c r="GI17" s="34"/>
      <c r="GJ17" s="36"/>
      <c r="GK17" s="368"/>
      <c r="GL17" s="3">
        <v>0</v>
      </c>
      <c r="GM17" s="35">
        <f t="shared" si="39"/>
        <v>0</v>
      </c>
      <c r="GN17" s="50"/>
      <c r="GO17" s="36" t="s">
        <v>77</v>
      </c>
      <c r="GQ17" s="50"/>
      <c r="GR17" s="181"/>
      <c r="GS17" s="133"/>
      <c r="GT17" s="52">
        <v>47727</v>
      </c>
      <c r="GU17" s="53">
        <v>47848</v>
      </c>
      <c r="GV17" s="26">
        <f t="shared" si="40"/>
        <v>121</v>
      </c>
      <c r="GW17" s="50" t="s">
        <v>92</v>
      </c>
      <c r="GX17" s="131">
        <v>1</v>
      </c>
      <c r="GZ17" s="34"/>
      <c r="HA17" s="36"/>
      <c r="HB17" s="368"/>
      <c r="HC17" s="3">
        <v>0</v>
      </c>
      <c r="HD17" s="35">
        <f t="shared" si="41"/>
        <v>0</v>
      </c>
      <c r="HE17" s="50"/>
      <c r="HF17" s="36" t="s">
        <v>77</v>
      </c>
      <c r="HH17" s="50"/>
      <c r="HI17" s="181"/>
      <c r="HJ17" s="133"/>
      <c r="HK17" s="52">
        <v>46784</v>
      </c>
      <c r="HL17" s="53">
        <v>46904</v>
      </c>
      <c r="HM17" s="26">
        <f t="shared" si="52"/>
        <v>120</v>
      </c>
      <c r="HN17" s="50" t="s">
        <v>92</v>
      </c>
      <c r="HO17" s="131">
        <v>1</v>
      </c>
      <c r="HQ17" s="34"/>
      <c r="HR17" s="36"/>
      <c r="HS17" s="368"/>
      <c r="HT17" s="3">
        <v>0</v>
      </c>
      <c r="HU17" s="35">
        <f t="shared" si="43"/>
        <v>0</v>
      </c>
      <c r="HV17" s="50"/>
      <c r="HW17" s="36" t="s">
        <v>77</v>
      </c>
    </row>
    <row r="18" spans="2:231" ht="69" customHeight="1" x14ac:dyDescent="0.25">
      <c r="B18" s="177"/>
      <c r="C18" s="178"/>
      <c r="D18" s="179"/>
      <c r="E18" s="180">
        <v>3.6</v>
      </c>
      <c r="F18" s="57" t="s">
        <v>94</v>
      </c>
      <c r="G18" s="164">
        <v>0.02</v>
      </c>
      <c r="I18" s="182"/>
      <c r="J18" s="183"/>
      <c r="K18" s="184"/>
      <c r="L18" s="52">
        <v>45658</v>
      </c>
      <c r="M18" s="53">
        <v>46022</v>
      </c>
      <c r="N18" s="23">
        <f t="shared" si="25"/>
        <v>364</v>
      </c>
      <c r="O18" s="50" t="s">
        <v>95</v>
      </c>
      <c r="P18" s="131">
        <v>1</v>
      </c>
      <c r="R18" s="34">
        <v>46191</v>
      </c>
      <c r="S18" s="36" t="s">
        <v>57</v>
      </c>
      <c r="T18" s="367" t="s">
        <v>96</v>
      </c>
      <c r="U18" s="3">
        <v>1</v>
      </c>
      <c r="V18" s="35">
        <f t="shared" si="26"/>
        <v>0.02</v>
      </c>
      <c r="W18" s="50"/>
      <c r="X18" s="36" t="s">
        <v>59</v>
      </c>
      <c r="Z18" s="50"/>
      <c r="AA18" s="183"/>
      <c r="AB18" s="183"/>
      <c r="AC18" s="52">
        <v>45658</v>
      </c>
      <c r="AD18" s="53">
        <v>46022</v>
      </c>
      <c r="AE18" s="26">
        <f t="shared" si="44"/>
        <v>364</v>
      </c>
      <c r="AF18" s="133" t="s">
        <v>95</v>
      </c>
      <c r="AG18" s="131">
        <v>1</v>
      </c>
      <c r="AI18" s="34">
        <v>46191</v>
      </c>
      <c r="AJ18" s="36" t="s">
        <v>57</v>
      </c>
      <c r="AK18" s="367" t="s">
        <v>96</v>
      </c>
      <c r="AL18" s="3">
        <v>1</v>
      </c>
      <c r="AM18" s="35">
        <f t="shared" si="45"/>
        <v>0.02</v>
      </c>
      <c r="AN18" s="50"/>
      <c r="AO18" s="36" t="s">
        <v>59</v>
      </c>
      <c r="AR18" s="182"/>
      <c r="AS18" s="183"/>
      <c r="AT18" s="185"/>
      <c r="AU18" s="49"/>
      <c r="AV18" s="50"/>
      <c r="AW18" s="52">
        <v>45658</v>
      </c>
      <c r="AX18" s="53">
        <v>46022</v>
      </c>
      <c r="AY18" s="26">
        <f t="shared" si="27"/>
        <v>364</v>
      </c>
      <c r="AZ18" s="133" t="s">
        <v>95</v>
      </c>
      <c r="BA18" s="131">
        <v>1</v>
      </c>
      <c r="BB18" s="136"/>
      <c r="BC18" s="34">
        <v>46191</v>
      </c>
      <c r="BD18" s="36" t="s">
        <v>57</v>
      </c>
      <c r="BE18" s="367" t="s">
        <v>96</v>
      </c>
      <c r="BF18" s="3">
        <v>1</v>
      </c>
      <c r="BG18" s="35">
        <f t="shared" si="4"/>
        <v>0.02</v>
      </c>
      <c r="BH18" s="50"/>
      <c r="BI18" s="36" t="s">
        <v>59</v>
      </c>
      <c r="BK18" s="50"/>
      <c r="BL18" s="183"/>
      <c r="BM18" s="133"/>
      <c r="BN18" s="52">
        <v>46204</v>
      </c>
      <c r="BO18" s="53">
        <v>46356</v>
      </c>
      <c r="BP18" s="26">
        <f t="shared" si="53"/>
        <v>152</v>
      </c>
      <c r="BQ18" s="133" t="s">
        <v>95</v>
      </c>
      <c r="BR18" s="131">
        <v>1</v>
      </c>
      <c r="BT18" s="34">
        <v>46191</v>
      </c>
      <c r="BU18" s="36" t="s">
        <v>57</v>
      </c>
      <c r="BV18" s="367" t="s">
        <v>97</v>
      </c>
      <c r="BW18" s="3">
        <v>0.1</v>
      </c>
      <c r="BX18" s="35">
        <f t="shared" si="29"/>
        <v>2E-3</v>
      </c>
      <c r="BY18" s="50"/>
      <c r="BZ18" s="36" t="s">
        <v>77</v>
      </c>
      <c r="CB18" s="50"/>
      <c r="CC18" s="183"/>
      <c r="CD18" s="133"/>
      <c r="CE18" s="52">
        <v>46419</v>
      </c>
      <c r="CF18" s="53">
        <v>46568</v>
      </c>
      <c r="CG18" s="26">
        <f t="shared" ref="CG18:CG22" si="54">CF18-CE18</f>
        <v>149</v>
      </c>
      <c r="CH18" s="50" t="s">
        <v>95</v>
      </c>
      <c r="CI18" s="131">
        <v>1</v>
      </c>
      <c r="CK18" s="34">
        <v>46191</v>
      </c>
      <c r="CL18" s="36" t="s">
        <v>57</v>
      </c>
      <c r="CM18" s="367" t="s">
        <v>97</v>
      </c>
      <c r="CN18" s="3">
        <v>0.1</v>
      </c>
      <c r="CO18" s="35">
        <f t="shared" si="30"/>
        <v>2E-3</v>
      </c>
      <c r="CP18" s="50"/>
      <c r="CQ18" s="36" t="s">
        <v>77</v>
      </c>
      <c r="CS18" s="182"/>
      <c r="CT18" s="183"/>
      <c r="CU18" s="186"/>
      <c r="CV18" s="52">
        <v>46419</v>
      </c>
      <c r="CW18" s="53">
        <v>46568</v>
      </c>
      <c r="CX18" s="26">
        <f t="shared" ref="CX18:CX22" si="55">CW18-CV18</f>
        <v>149</v>
      </c>
      <c r="CY18" s="50" t="s">
        <v>95</v>
      </c>
      <c r="CZ18" s="131">
        <v>1</v>
      </c>
      <c r="DB18" s="34">
        <v>46191</v>
      </c>
      <c r="DC18" s="36" t="s">
        <v>57</v>
      </c>
      <c r="DD18" s="367" t="s">
        <v>97</v>
      </c>
      <c r="DE18" s="3">
        <v>0.1</v>
      </c>
      <c r="DF18" s="35">
        <f t="shared" si="31"/>
        <v>2E-3</v>
      </c>
      <c r="DG18" s="50"/>
      <c r="DH18" s="36" t="s">
        <v>77</v>
      </c>
      <c r="DJ18" s="50"/>
      <c r="DK18" s="183"/>
      <c r="DL18" s="183"/>
      <c r="DM18" s="52">
        <v>47362</v>
      </c>
      <c r="DN18" s="53">
        <v>47483</v>
      </c>
      <c r="DO18" s="26">
        <f t="shared" ref="DO18:DO22" si="56">DN18-DM18</f>
        <v>121</v>
      </c>
      <c r="DP18" s="50" t="s">
        <v>95</v>
      </c>
      <c r="DQ18" s="131">
        <v>1</v>
      </c>
      <c r="DR18" s="136"/>
      <c r="DS18" s="34">
        <v>46191</v>
      </c>
      <c r="DT18" s="36" t="s">
        <v>57</v>
      </c>
      <c r="DU18" s="367" t="s">
        <v>97</v>
      </c>
      <c r="DV18" s="3">
        <v>0.1</v>
      </c>
      <c r="DW18" s="35">
        <f t="shared" si="32"/>
        <v>2E-3</v>
      </c>
      <c r="DX18" s="50"/>
      <c r="DY18" s="36" t="s">
        <v>77</v>
      </c>
      <c r="EA18" s="182"/>
      <c r="EB18" s="183"/>
      <c r="EC18" s="183"/>
      <c r="ED18" s="52">
        <v>46997</v>
      </c>
      <c r="EE18" s="53">
        <v>47118</v>
      </c>
      <c r="EF18" s="26">
        <f t="shared" si="49"/>
        <v>121</v>
      </c>
      <c r="EG18" s="50" t="s">
        <v>95</v>
      </c>
      <c r="EH18" s="131">
        <v>1</v>
      </c>
      <c r="EI18" s="136"/>
      <c r="EJ18" s="34">
        <v>46191</v>
      </c>
      <c r="EK18" s="36" t="s">
        <v>57</v>
      </c>
      <c r="EL18" s="367" t="s">
        <v>97</v>
      </c>
      <c r="EM18" s="3">
        <v>0.1</v>
      </c>
      <c r="EN18" s="35">
        <f t="shared" si="33"/>
        <v>2E-3</v>
      </c>
      <c r="EO18" s="50"/>
      <c r="EP18" s="36" t="s">
        <v>77</v>
      </c>
      <c r="ER18" s="182"/>
      <c r="ES18" s="183"/>
      <c r="ET18" s="183"/>
      <c r="EU18" s="52">
        <v>46997</v>
      </c>
      <c r="EV18" s="53">
        <v>47118</v>
      </c>
      <c r="EW18" s="26">
        <f t="shared" si="34"/>
        <v>121</v>
      </c>
      <c r="EX18" s="50" t="s">
        <v>95</v>
      </c>
      <c r="EY18" s="131">
        <v>1</v>
      </c>
      <c r="FA18" s="34">
        <v>46191</v>
      </c>
      <c r="FB18" s="36" t="s">
        <v>57</v>
      </c>
      <c r="FC18" s="367" t="s">
        <v>97</v>
      </c>
      <c r="FD18" s="3">
        <v>0.1</v>
      </c>
      <c r="FE18" s="35">
        <f t="shared" si="35"/>
        <v>2E-3</v>
      </c>
      <c r="FF18" s="50"/>
      <c r="FG18" s="36" t="s">
        <v>77</v>
      </c>
      <c r="FI18" s="182"/>
      <c r="FJ18" s="183"/>
      <c r="FK18" s="183"/>
      <c r="FL18" s="52">
        <v>47362</v>
      </c>
      <c r="FM18" s="53">
        <v>47483</v>
      </c>
      <c r="FN18" s="26">
        <f t="shared" ref="FN18:FN22" si="57">FM18-FL18</f>
        <v>121</v>
      </c>
      <c r="FO18" s="50" t="s">
        <v>95</v>
      </c>
      <c r="FP18" s="131">
        <v>1</v>
      </c>
      <c r="FR18" s="34">
        <v>46191</v>
      </c>
      <c r="FS18" s="36" t="s">
        <v>57</v>
      </c>
      <c r="FT18" s="367" t="s">
        <v>97</v>
      </c>
      <c r="FU18" s="3">
        <v>0.1</v>
      </c>
      <c r="FV18" s="35">
        <f t="shared" si="37"/>
        <v>2E-3</v>
      </c>
      <c r="FW18" s="50"/>
      <c r="FX18" s="36" t="s">
        <v>77</v>
      </c>
      <c r="FZ18" s="182"/>
      <c r="GA18" s="183"/>
      <c r="GB18" s="183"/>
      <c r="GC18" s="52">
        <v>47727</v>
      </c>
      <c r="GD18" s="53">
        <v>47848</v>
      </c>
      <c r="GE18" s="26">
        <f t="shared" ref="GE18:GE22" si="58">GD18-GC18</f>
        <v>121</v>
      </c>
      <c r="GF18" s="50" t="s">
        <v>95</v>
      </c>
      <c r="GG18" s="131">
        <v>1</v>
      </c>
      <c r="GI18" s="34">
        <v>46191</v>
      </c>
      <c r="GJ18" s="36" t="s">
        <v>57</v>
      </c>
      <c r="GK18" s="367" t="s">
        <v>97</v>
      </c>
      <c r="GL18" s="3">
        <v>0.1</v>
      </c>
      <c r="GM18" s="35">
        <f t="shared" si="39"/>
        <v>2E-3</v>
      </c>
      <c r="GN18" s="50"/>
      <c r="GO18" s="36" t="s">
        <v>77</v>
      </c>
      <c r="GQ18" s="182"/>
      <c r="GR18" s="183"/>
      <c r="GS18" s="183"/>
      <c r="GT18" s="52">
        <v>47727</v>
      </c>
      <c r="GU18" s="53">
        <v>47848</v>
      </c>
      <c r="GV18" s="26">
        <f t="shared" si="40"/>
        <v>121</v>
      </c>
      <c r="GW18" s="50" t="s">
        <v>95</v>
      </c>
      <c r="GX18" s="131">
        <v>1</v>
      </c>
      <c r="GZ18" s="34">
        <v>46191</v>
      </c>
      <c r="HA18" s="36" t="s">
        <v>57</v>
      </c>
      <c r="HB18" s="367" t="s">
        <v>97</v>
      </c>
      <c r="HC18" s="3">
        <v>0.1</v>
      </c>
      <c r="HD18" s="35">
        <f t="shared" si="41"/>
        <v>2E-3</v>
      </c>
      <c r="HE18" s="50"/>
      <c r="HF18" s="36" t="s">
        <v>77</v>
      </c>
      <c r="HH18" s="182"/>
      <c r="HI18" s="183"/>
      <c r="HJ18" s="183"/>
      <c r="HK18" s="52">
        <v>46784</v>
      </c>
      <c r="HL18" s="53">
        <v>46904</v>
      </c>
      <c r="HM18" s="26">
        <f t="shared" ref="HM18:HM22" si="59">HL18-HK18</f>
        <v>120</v>
      </c>
      <c r="HN18" s="50" t="s">
        <v>95</v>
      </c>
      <c r="HO18" s="131">
        <v>1</v>
      </c>
      <c r="HQ18" s="34">
        <v>46191</v>
      </c>
      <c r="HR18" s="36" t="s">
        <v>57</v>
      </c>
      <c r="HS18" s="367" t="s">
        <v>97</v>
      </c>
      <c r="HT18" s="3">
        <v>0.1</v>
      </c>
      <c r="HU18" s="35">
        <f t="shared" si="43"/>
        <v>2E-3</v>
      </c>
      <c r="HV18" s="50"/>
      <c r="HW18" s="36" t="s">
        <v>77</v>
      </c>
    </row>
    <row r="19" spans="2:231" ht="68.25" customHeight="1" x14ac:dyDescent="0.25">
      <c r="B19" s="177"/>
      <c r="C19" s="178"/>
      <c r="D19" s="179"/>
      <c r="E19" s="180">
        <v>3.7</v>
      </c>
      <c r="F19" s="187" t="s">
        <v>98</v>
      </c>
      <c r="G19" s="164">
        <v>0.03</v>
      </c>
      <c r="I19" s="50"/>
      <c r="J19" s="133"/>
      <c r="K19" s="188"/>
      <c r="L19" s="52">
        <v>45658</v>
      </c>
      <c r="M19" s="53">
        <v>46022</v>
      </c>
      <c r="N19" s="23">
        <f t="shared" si="25"/>
        <v>364</v>
      </c>
      <c r="O19" s="50" t="s">
        <v>99</v>
      </c>
      <c r="P19" s="131">
        <v>1</v>
      </c>
      <c r="R19" s="34">
        <v>46191</v>
      </c>
      <c r="S19" s="36" t="s">
        <v>57</v>
      </c>
      <c r="T19" s="369" t="s">
        <v>100</v>
      </c>
      <c r="U19" s="3">
        <v>1</v>
      </c>
      <c r="V19" s="35">
        <f t="shared" si="26"/>
        <v>0.03</v>
      </c>
      <c r="W19" s="50"/>
      <c r="X19" s="36" t="s">
        <v>59</v>
      </c>
      <c r="Z19" s="50"/>
      <c r="AA19" s="133"/>
      <c r="AB19" s="50"/>
      <c r="AC19" s="52">
        <v>45658</v>
      </c>
      <c r="AD19" s="53">
        <v>46022</v>
      </c>
      <c r="AE19" s="26">
        <f t="shared" si="44"/>
        <v>364</v>
      </c>
      <c r="AF19" s="133" t="s">
        <v>99</v>
      </c>
      <c r="AG19" s="131">
        <v>1</v>
      </c>
      <c r="AI19" s="34">
        <v>46191</v>
      </c>
      <c r="AJ19" s="36" t="s">
        <v>57</v>
      </c>
      <c r="AK19" s="369" t="s">
        <v>100</v>
      </c>
      <c r="AL19" s="3">
        <v>1</v>
      </c>
      <c r="AM19" s="35">
        <f t="shared" si="45"/>
        <v>0.03</v>
      </c>
      <c r="AN19" s="50"/>
      <c r="AO19" s="36" t="s">
        <v>59</v>
      </c>
      <c r="AR19" s="49"/>
      <c r="AS19" s="49"/>
      <c r="AT19" s="50"/>
      <c r="AU19" s="175"/>
      <c r="AV19" s="50"/>
      <c r="AW19" s="52">
        <v>45658</v>
      </c>
      <c r="AX19" s="53">
        <v>46022</v>
      </c>
      <c r="AY19" s="26">
        <f t="shared" si="27"/>
        <v>364</v>
      </c>
      <c r="AZ19" s="133" t="s">
        <v>99</v>
      </c>
      <c r="BA19" s="131">
        <v>1</v>
      </c>
      <c r="BB19" s="136"/>
      <c r="BC19" s="34">
        <v>46191</v>
      </c>
      <c r="BD19" s="36" t="s">
        <v>57</v>
      </c>
      <c r="BE19" s="369" t="s">
        <v>100</v>
      </c>
      <c r="BF19" s="3">
        <v>1</v>
      </c>
      <c r="BG19" s="35">
        <f t="shared" si="4"/>
        <v>0.03</v>
      </c>
      <c r="BH19" s="50"/>
      <c r="BI19" s="36" t="s">
        <v>59</v>
      </c>
      <c r="BK19" s="189"/>
      <c r="BL19" s="144"/>
      <c r="BM19" s="183"/>
      <c r="BN19" s="52">
        <v>46204</v>
      </c>
      <c r="BO19" s="53">
        <v>46356</v>
      </c>
      <c r="BP19" s="26">
        <f t="shared" si="53"/>
        <v>152</v>
      </c>
      <c r="BQ19" s="133" t="s">
        <v>99</v>
      </c>
      <c r="BR19" s="131">
        <v>1</v>
      </c>
      <c r="BT19" s="34">
        <v>46191</v>
      </c>
      <c r="BU19" s="36"/>
      <c r="BV19" s="369"/>
      <c r="BW19" s="3">
        <v>0</v>
      </c>
      <c r="BX19" s="35">
        <f t="shared" si="29"/>
        <v>0</v>
      </c>
      <c r="BY19" s="50"/>
      <c r="BZ19" s="36" t="s">
        <v>77</v>
      </c>
      <c r="CB19" s="189"/>
      <c r="CC19" s="144"/>
      <c r="CD19" s="183"/>
      <c r="CE19" s="52">
        <v>46419</v>
      </c>
      <c r="CF19" s="53">
        <v>46568</v>
      </c>
      <c r="CG19" s="26">
        <f t="shared" si="54"/>
        <v>149</v>
      </c>
      <c r="CH19" s="50" t="s">
        <v>99</v>
      </c>
      <c r="CI19" s="131">
        <v>1</v>
      </c>
      <c r="CK19" s="34"/>
      <c r="CL19" s="36"/>
      <c r="CM19" s="369"/>
      <c r="CN19" s="3">
        <v>0</v>
      </c>
      <c r="CO19" s="35">
        <f t="shared" si="30"/>
        <v>0</v>
      </c>
      <c r="CP19" s="50"/>
      <c r="CQ19" s="36" t="s">
        <v>77</v>
      </c>
      <c r="CS19" s="50"/>
      <c r="CT19" s="50"/>
      <c r="CU19" s="190"/>
      <c r="CV19" s="52">
        <v>46419</v>
      </c>
      <c r="CW19" s="53">
        <v>46568</v>
      </c>
      <c r="CX19" s="26">
        <f t="shared" si="55"/>
        <v>149</v>
      </c>
      <c r="CY19" s="50" t="s">
        <v>99</v>
      </c>
      <c r="CZ19" s="131">
        <v>1</v>
      </c>
      <c r="DB19" s="34"/>
      <c r="DC19" s="36"/>
      <c r="DD19" s="369"/>
      <c r="DE19" s="3">
        <v>0</v>
      </c>
      <c r="DF19" s="35">
        <f t="shared" si="31"/>
        <v>0</v>
      </c>
      <c r="DG19" s="50"/>
      <c r="DH19" s="36" t="s">
        <v>77</v>
      </c>
      <c r="DJ19" s="189"/>
      <c r="DK19" s="191"/>
      <c r="DL19" s="50"/>
      <c r="DM19" s="52">
        <v>47362</v>
      </c>
      <c r="DN19" s="53">
        <v>47483</v>
      </c>
      <c r="DO19" s="26">
        <f t="shared" si="56"/>
        <v>121</v>
      </c>
      <c r="DP19" s="50" t="s">
        <v>99</v>
      </c>
      <c r="DQ19" s="131">
        <v>1</v>
      </c>
      <c r="DR19" s="136"/>
      <c r="DS19" s="34"/>
      <c r="DT19" s="36"/>
      <c r="DU19" s="368"/>
      <c r="DV19" s="3">
        <v>0</v>
      </c>
      <c r="DW19" s="35">
        <f t="shared" si="32"/>
        <v>0</v>
      </c>
      <c r="DX19" s="50"/>
      <c r="DY19" s="36" t="s">
        <v>77</v>
      </c>
      <c r="EA19" s="50"/>
      <c r="EB19" s="50"/>
      <c r="EC19" s="50"/>
      <c r="ED19" s="52">
        <v>46997</v>
      </c>
      <c r="EE19" s="53">
        <v>47118</v>
      </c>
      <c r="EF19" s="26">
        <f t="shared" si="49"/>
        <v>121</v>
      </c>
      <c r="EG19" s="50" t="s">
        <v>99</v>
      </c>
      <c r="EH19" s="131">
        <v>1</v>
      </c>
      <c r="EI19" s="136"/>
      <c r="EJ19" s="34"/>
      <c r="EK19" s="36"/>
      <c r="EL19" s="368"/>
      <c r="EM19" s="3">
        <v>0</v>
      </c>
      <c r="EN19" s="35">
        <f t="shared" si="33"/>
        <v>0</v>
      </c>
      <c r="EO19" s="50"/>
      <c r="EP19" s="36" t="s">
        <v>77</v>
      </c>
      <c r="ER19" s="50"/>
      <c r="ES19" s="50"/>
      <c r="ET19" s="50"/>
      <c r="EU19" s="52">
        <v>46997</v>
      </c>
      <c r="EV19" s="53">
        <v>47118</v>
      </c>
      <c r="EW19" s="26">
        <f t="shared" si="34"/>
        <v>121</v>
      </c>
      <c r="EX19" s="50" t="s">
        <v>99</v>
      </c>
      <c r="EY19" s="131">
        <v>1</v>
      </c>
      <c r="FA19" s="34"/>
      <c r="FB19" s="36"/>
      <c r="FC19" s="368"/>
      <c r="FD19" s="3">
        <v>0</v>
      </c>
      <c r="FE19" s="35">
        <f t="shared" si="35"/>
        <v>0</v>
      </c>
      <c r="FF19" s="50"/>
      <c r="FG19" s="36" t="s">
        <v>77</v>
      </c>
      <c r="FI19" s="50"/>
      <c r="FJ19" s="50"/>
      <c r="FK19" s="50"/>
      <c r="FL19" s="52">
        <v>47362</v>
      </c>
      <c r="FM19" s="53">
        <v>47483</v>
      </c>
      <c r="FN19" s="26">
        <f t="shared" si="57"/>
        <v>121</v>
      </c>
      <c r="FO19" s="50" t="s">
        <v>99</v>
      </c>
      <c r="FP19" s="131">
        <v>1</v>
      </c>
      <c r="FR19" s="34"/>
      <c r="FS19" s="36"/>
      <c r="FT19" s="368"/>
      <c r="FU19" s="3">
        <v>0</v>
      </c>
      <c r="FV19" s="35">
        <f t="shared" si="37"/>
        <v>0</v>
      </c>
      <c r="FW19" s="50"/>
      <c r="FX19" s="36" t="s">
        <v>77</v>
      </c>
      <c r="FZ19" s="50"/>
      <c r="GA19" s="50"/>
      <c r="GB19" s="50"/>
      <c r="GC19" s="52">
        <v>47727</v>
      </c>
      <c r="GD19" s="53">
        <v>47848</v>
      </c>
      <c r="GE19" s="26">
        <f t="shared" si="58"/>
        <v>121</v>
      </c>
      <c r="GF19" s="50" t="s">
        <v>99</v>
      </c>
      <c r="GG19" s="131">
        <v>1</v>
      </c>
      <c r="GI19" s="34"/>
      <c r="GJ19" s="36"/>
      <c r="GK19" s="368"/>
      <c r="GL19" s="3">
        <v>0</v>
      </c>
      <c r="GM19" s="35">
        <f t="shared" si="39"/>
        <v>0</v>
      </c>
      <c r="GN19" s="50"/>
      <c r="GO19" s="36" t="s">
        <v>77</v>
      </c>
      <c r="GQ19" s="50"/>
      <c r="GR19" s="50"/>
      <c r="GS19" s="50"/>
      <c r="GT19" s="52">
        <v>47727</v>
      </c>
      <c r="GU19" s="53">
        <v>47848</v>
      </c>
      <c r="GV19" s="26">
        <f t="shared" si="40"/>
        <v>121</v>
      </c>
      <c r="GW19" s="50" t="s">
        <v>99</v>
      </c>
      <c r="GX19" s="131">
        <v>1</v>
      </c>
      <c r="GZ19" s="34"/>
      <c r="HA19" s="36"/>
      <c r="HB19" s="368"/>
      <c r="HC19" s="3">
        <v>0</v>
      </c>
      <c r="HD19" s="35">
        <f t="shared" si="41"/>
        <v>0</v>
      </c>
      <c r="HE19" s="50"/>
      <c r="HF19" s="36" t="s">
        <v>77</v>
      </c>
      <c r="HH19" s="50"/>
      <c r="HI19" s="50"/>
      <c r="HJ19" s="50"/>
      <c r="HK19" s="52">
        <v>46784</v>
      </c>
      <c r="HL19" s="53">
        <v>46904</v>
      </c>
      <c r="HM19" s="26">
        <f t="shared" si="59"/>
        <v>120</v>
      </c>
      <c r="HN19" s="50" t="s">
        <v>99</v>
      </c>
      <c r="HO19" s="131">
        <v>1</v>
      </c>
      <c r="HQ19" s="34"/>
      <c r="HR19" s="36"/>
      <c r="HS19" s="368"/>
      <c r="HT19" s="3">
        <v>0</v>
      </c>
      <c r="HU19" s="35">
        <f t="shared" si="43"/>
        <v>0</v>
      </c>
      <c r="HV19" s="50"/>
      <c r="HW19" s="36" t="s">
        <v>77</v>
      </c>
    </row>
    <row r="20" spans="2:231" ht="81.75" customHeight="1" x14ac:dyDescent="0.25">
      <c r="B20" s="177"/>
      <c r="C20" s="178"/>
      <c r="D20" s="179"/>
      <c r="E20" s="192" t="s">
        <v>101</v>
      </c>
      <c r="F20" s="193" t="s">
        <v>102</v>
      </c>
      <c r="G20" s="194">
        <v>0.03</v>
      </c>
      <c r="I20" s="50"/>
      <c r="J20" s="133"/>
      <c r="K20" s="188"/>
      <c r="L20" s="52">
        <v>45658</v>
      </c>
      <c r="M20" s="53">
        <v>46022</v>
      </c>
      <c r="N20" s="23">
        <f t="shared" si="25"/>
        <v>364</v>
      </c>
      <c r="O20" s="50" t="s">
        <v>103</v>
      </c>
      <c r="P20" s="131">
        <v>1</v>
      </c>
      <c r="R20" s="34">
        <v>46191</v>
      </c>
      <c r="S20" s="36" t="s">
        <v>57</v>
      </c>
      <c r="T20" s="370" t="s">
        <v>104</v>
      </c>
      <c r="U20" s="3">
        <v>1</v>
      </c>
      <c r="V20" s="35">
        <f t="shared" si="26"/>
        <v>0.03</v>
      </c>
      <c r="W20" s="50"/>
      <c r="X20" s="36" t="s">
        <v>59</v>
      </c>
      <c r="Z20" s="50"/>
      <c r="AA20" s="133"/>
      <c r="AB20" s="50"/>
      <c r="AC20" s="52">
        <v>45658</v>
      </c>
      <c r="AD20" s="53">
        <v>46022</v>
      </c>
      <c r="AE20" s="26">
        <f t="shared" si="44"/>
        <v>364</v>
      </c>
      <c r="AF20" s="133" t="s">
        <v>103</v>
      </c>
      <c r="AG20" s="131">
        <v>1</v>
      </c>
      <c r="AI20" s="34">
        <v>46191</v>
      </c>
      <c r="AJ20" s="36" t="s">
        <v>57</v>
      </c>
      <c r="AK20" s="370" t="s">
        <v>104</v>
      </c>
      <c r="AL20" s="3">
        <v>1</v>
      </c>
      <c r="AM20" s="35">
        <f t="shared" si="45"/>
        <v>0.03</v>
      </c>
      <c r="AN20" s="50"/>
      <c r="AO20" s="36" t="s">
        <v>59</v>
      </c>
      <c r="AR20" s="49"/>
      <c r="AS20" s="49"/>
      <c r="AT20" s="50"/>
      <c r="AU20" s="175"/>
      <c r="AV20" s="50"/>
      <c r="AW20" s="52">
        <v>45658</v>
      </c>
      <c r="AX20" s="53">
        <v>46022</v>
      </c>
      <c r="AY20" s="26">
        <f t="shared" si="27"/>
        <v>364</v>
      </c>
      <c r="AZ20" s="133" t="s">
        <v>103</v>
      </c>
      <c r="BA20" s="131">
        <v>1</v>
      </c>
      <c r="BB20" s="136"/>
      <c r="BC20" s="34">
        <v>46191</v>
      </c>
      <c r="BD20" s="36" t="s">
        <v>57</v>
      </c>
      <c r="BE20" s="370" t="s">
        <v>104</v>
      </c>
      <c r="BF20" s="3">
        <v>1</v>
      </c>
      <c r="BG20" s="35">
        <f t="shared" si="4"/>
        <v>0.03</v>
      </c>
      <c r="BH20" s="50"/>
      <c r="BI20" s="36" t="s">
        <v>59</v>
      </c>
      <c r="BK20" s="195"/>
      <c r="BL20" s="196"/>
      <c r="BM20" s="173"/>
      <c r="BN20" s="52">
        <v>46204</v>
      </c>
      <c r="BO20" s="53">
        <v>46356</v>
      </c>
      <c r="BP20" s="26">
        <f t="shared" si="53"/>
        <v>152</v>
      </c>
      <c r="BQ20" s="133" t="s">
        <v>103</v>
      </c>
      <c r="BR20" s="131">
        <v>1</v>
      </c>
      <c r="BT20" s="34">
        <v>46191</v>
      </c>
      <c r="BU20" s="36"/>
      <c r="BV20" s="370"/>
      <c r="BW20" s="3">
        <v>0</v>
      </c>
      <c r="BX20" s="35">
        <f t="shared" si="29"/>
        <v>0</v>
      </c>
      <c r="BY20" s="50"/>
      <c r="BZ20" s="36" t="s">
        <v>77</v>
      </c>
      <c r="CB20" s="195"/>
      <c r="CC20" s="196"/>
      <c r="CD20" s="173"/>
      <c r="CE20" s="52">
        <v>46419</v>
      </c>
      <c r="CF20" s="53">
        <v>46568</v>
      </c>
      <c r="CG20" s="26">
        <f t="shared" si="54"/>
        <v>149</v>
      </c>
      <c r="CH20" s="50" t="s">
        <v>103</v>
      </c>
      <c r="CI20" s="131">
        <v>1</v>
      </c>
      <c r="CK20" s="34"/>
      <c r="CL20" s="36"/>
      <c r="CM20" s="370"/>
      <c r="CN20" s="3">
        <v>0</v>
      </c>
      <c r="CO20" s="35">
        <f t="shared" si="30"/>
        <v>0</v>
      </c>
      <c r="CP20" s="50"/>
      <c r="CQ20" s="36" t="s">
        <v>77</v>
      </c>
      <c r="CS20" s="50"/>
      <c r="CT20" s="50"/>
      <c r="CU20" s="190"/>
      <c r="CV20" s="52">
        <v>46419</v>
      </c>
      <c r="CW20" s="53">
        <v>46568</v>
      </c>
      <c r="CX20" s="26">
        <f t="shared" si="55"/>
        <v>149</v>
      </c>
      <c r="CY20" s="50" t="s">
        <v>103</v>
      </c>
      <c r="CZ20" s="131">
        <v>1</v>
      </c>
      <c r="DB20" s="34"/>
      <c r="DC20" s="36"/>
      <c r="DD20" s="370"/>
      <c r="DE20" s="3">
        <v>0</v>
      </c>
      <c r="DF20" s="35">
        <f t="shared" si="31"/>
        <v>0</v>
      </c>
      <c r="DG20" s="50"/>
      <c r="DH20" s="36" t="s">
        <v>77</v>
      </c>
      <c r="DJ20" s="195"/>
      <c r="DK20" s="197"/>
      <c r="DL20" s="50"/>
      <c r="DM20" s="52">
        <v>47362</v>
      </c>
      <c r="DN20" s="53">
        <v>47483</v>
      </c>
      <c r="DO20" s="26">
        <f t="shared" si="56"/>
        <v>121</v>
      </c>
      <c r="DP20" s="50" t="s">
        <v>103</v>
      </c>
      <c r="DQ20" s="131">
        <v>1</v>
      </c>
      <c r="DR20" s="136"/>
      <c r="DS20" s="34"/>
      <c r="DT20" s="36"/>
      <c r="DU20" s="368"/>
      <c r="DV20" s="3">
        <v>0</v>
      </c>
      <c r="DW20" s="35">
        <f t="shared" si="32"/>
        <v>0</v>
      </c>
      <c r="DX20" s="50"/>
      <c r="DY20" s="36" t="s">
        <v>77</v>
      </c>
      <c r="EA20" s="50"/>
      <c r="EB20" s="50"/>
      <c r="EC20" s="50"/>
      <c r="ED20" s="52">
        <v>46997</v>
      </c>
      <c r="EE20" s="53">
        <v>47118</v>
      </c>
      <c r="EF20" s="26">
        <f t="shared" si="49"/>
        <v>121</v>
      </c>
      <c r="EG20" s="50" t="s">
        <v>103</v>
      </c>
      <c r="EH20" s="131">
        <v>1</v>
      </c>
      <c r="EI20" s="136"/>
      <c r="EJ20" s="34"/>
      <c r="EK20" s="36"/>
      <c r="EL20" s="368"/>
      <c r="EM20" s="3">
        <v>0</v>
      </c>
      <c r="EN20" s="35">
        <f t="shared" si="33"/>
        <v>0</v>
      </c>
      <c r="EO20" s="50"/>
      <c r="EP20" s="36" t="s">
        <v>77</v>
      </c>
      <c r="ER20" s="50"/>
      <c r="ES20" s="50"/>
      <c r="ET20" s="50"/>
      <c r="EU20" s="52">
        <v>46997</v>
      </c>
      <c r="EV20" s="53">
        <v>47118</v>
      </c>
      <c r="EW20" s="26">
        <f t="shared" si="34"/>
        <v>121</v>
      </c>
      <c r="EX20" s="50" t="s">
        <v>103</v>
      </c>
      <c r="EY20" s="131">
        <v>1</v>
      </c>
      <c r="FA20" s="34"/>
      <c r="FB20" s="36"/>
      <c r="FC20" s="368"/>
      <c r="FD20" s="3">
        <v>0</v>
      </c>
      <c r="FE20" s="35">
        <f t="shared" si="35"/>
        <v>0</v>
      </c>
      <c r="FF20" s="50"/>
      <c r="FG20" s="36" t="s">
        <v>77</v>
      </c>
      <c r="FI20" s="50"/>
      <c r="FJ20" s="50"/>
      <c r="FK20" s="50"/>
      <c r="FL20" s="52">
        <v>47362</v>
      </c>
      <c r="FM20" s="53">
        <v>47483</v>
      </c>
      <c r="FN20" s="26">
        <f t="shared" si="57"/>
        <v>121</v>
      </c>
      <c r="FO20" s="50" t="s">
        <v>103</v>
      </c>
      <c r="FP20" s="131">
        <v>1</v>
      </c>
      <c r="FR20" s="34"/>
      <c r="FS20" s="36"/>
      <c r="FT20" s="368"/>
      <c r="FU20" s="3">
        <v>0</v>
      </c>
      <c r="FV20" s="35">
        <f t="shared" si="37"/>
        <v>0</v>
      </c>
      <c r="FW20" s="50"/>
      <c r="FX20" s="36" t="s">
        <v>77</v>
      </c>
      <c r="FZ20" s="50"/>
      <c r="GA20" s="50"/>
      <c r="GB20" s="50"/>
      <c r="GC20" s="52">
        <v>47727</v>
      </c>
      <c r="GD20" s="53">
        <v>47848</v>
      </c>
      <c r="GE20" s="26">
        <f t="shared" si="58"/>
        <v>121</v>
      </c>
      <c r="GF20" s="50" t="s">
        <v>103</v>
      </c>
      <c r="GG20" s="131">
        <v>1</v>
      </c>
      <c r="GI20" s="34"/>
      <c r="GJ20" s="36"/>
      <c r="GK20" s="368"/>
      <c r="GL20" s="3">
        <v>0</v>
      </c>
      <c r="GM20" s="35">
        <f t="shared" si="39"/>
        <v>0</v>
      </c>
      <c r="GN20" s="50"/>
      <c r="GO20" s="36" t="s">
        <v>77</v>
      </c>
      <c r="GQ20" s="50"/>
      <c r="GR20" s="50"/>
      <c r="GS20" s="50"/>
      <c r="GT20" s="52">
        <v>47727</v>
      </c>
      <c r="GU20" s="53">
        <v>47848</v>
      </c>
      <c r="GV20" s="26">
        <f t="shared" ref="GV20:GV22" si="60">GU20-GT20</f>
        <v>121</v>
      </c>
      <c r="GW20" s="50" t="s">
        <v>103</v>
      </c>
      <c r="GX20" s="131">
        <v>1</v>
      </c>
      <c r="GZ20" s="34"/>
      <c r="HA20" s="36"/>
      <c r="HB20" s="368"/>
      <c r="HC20" s="3">
        <v>0</v>
      </c>
      <c r="HD20" s="35">
        <f t="shared" si="41"/>
        <v>0</v>
      </c>
      <c r="HE20" s="50"/>
      <c r="HF20" s="36" t="s">
        <v>77</v>
      </c>
      <c r="HH20" s="50"/>
      <c r="HI20" s="50"/>
      <c r="HJ20" s="50"/>
      <c r="HK20" s="52">
        <v>46784</v>
      </c>
      <c r="HL20" s="53">
        <v>46904</v>
      </c>
      <c r="HM20" s="26">
        <f t="shared" si="59"/>
        <v>120</v>
      </c>
      <c r="HN20" s="50" t="s">
        <v>103</v>
      </c>
      <c r="HO20" s="131">
        <v>1</v>
      </c>
      <c r="HQ20" s="34"/>
      <c r="HR20" s="36"/>
      <c r="HS20" s="368"/>
      <c r="HT20" s="3">
        <v>0</v>
      </c>
      <c r="HU20" s="35">
        <f t="shared" si="43"/>
        <v>0</v>
      </c>
      <c r="HV20" s="50"/>
      <c r="HW20" s="36" t="s">
        <v>77</v>
      </c>
    </row>
    <row r="21" spans="2:231" ht="89.7" customHeight="1" x14ac:dyDescent="0.25">
      <c r="B21" s="198"/>
      <c r="C21" s="199"/>
      <c r="D21" s="200"/>
      <c r="E21" s="201" t="s">
        <v>105</v>
      </c>
      <c r="F21" s="202" t="s">
        <v>106</v>
      </c>
      <c r="G21" s="203">
        <v>0.02</v>
      </c>
      <c r="I21" s="195"/>
      <c r="J21" s="196"/>
      <c r="K21" s="204"/>
      <c r="L21" s="52">
        <v>45658</v>
      </c>
      <c r="M21" s="53">
        <v>46022</v>
      </c>
      <c r="N21" s="23">
        <f t="shared" si="25"/>
        <v>364</v>
      </c>
      <c r="O21" s="50" t="s">
        <v>107</v>
      </c>
      <c r="P21" s="131">
        <v>1</v>
      </c>
      <c r="R21" s="34">
        <v>46191</v>
      </c>
      <c r="S21" s="36" t="s">
        <v>57</v>
      </c>
      <c r="T21" s="371" t="s">
        <v>108</v>
      </c>
      <c r="U21" s="3">
        <v>1</v>
      </c>
      <c r="V21" s="35">
        <f t="shared" si="26"/>
        <v>0.02</v>
      </c>
      <c r="W21" s="50"/>
      <c r="X21" s="36" t="s">
        <v>59</v>
      </c>
      <c r="Z21" s="50"/>
      <c r="AA21" s="133"/>
      <c r="AB21" s="50"/>
      <c r="AC21" s="52">
        <v>45658</v>
      </c>
      <c r="AD21" s="53">
        <v>46022</v>
      </c>
      <c r="AE21" s="26">
        <f t="shared" si="44"/>
        <v>364</v>
      </c>
      <c r="AF21" s="133" t="s">
        <v>107</v>
      </c>
      <c r="AG21" s="131">
        <v>1</v>
      </c>
      <c r="AI21" s="34">
        <v>46191</v>
      </c>
      <c r="AJ21" s="36" t="s">
        <v>57</v>
      </c>
      <c r="AK21" s="371" t="s">
        <v>108</v>
      </c>
      <c r="AL21" s="3">
        <v>1</v>
      </c>
      <c r="AM21" s="35">
        <f t="shared" si="45"/>
        <v>0.02</v>
      </c>
      <c r="AN21" s="50"/>
      <c r="AO21" s="36" t="s">
        <v>59</v>
      </c>
      <c r="AR21" s="195"/>
      <c r="AS21" s="196"/>
      <c r="AT21" s="205"/>
      <c r="AU21" s="49"/>
      <c r="AV21" s="50"/>
      <c r="AW21" s="52">
        <v>45658</v>
      </c>
      <c r="AX21" s="53">
        <v>46022</v>
      </c>
      <c r="AY21" s="26">
        <f t="shared" si="27"/>
        <v>364</v>
      </c>
      <c r="AZ21" s="133" t="s">
        <v>107</v>
      </c>
      <c r="BA21" s="131">
        <v>1</v>
      </c>
      <c r="BB21" s="136"/>
      <c r="BC21" s="34">
        <v>46191</v>
      </c>
      <c r="BD21" s="36" t="s">
        <v>57</v>
      </c>
      <c r="BE21" s="371" t="s">
        <v>108</v>
      </c>
      <c r="BF21" s="3">
        <v>1</v>
      </c>
      <c r="BG21" s="35">
        <f t="shared" si="4"/>
        <v>0.02</v>
      </c>
      <c r="BH21" s="50"/>
      <c r="BI21" s="36" t="s">
        <v>59</v>
      </c>
      <c r="BK21" s="49"/>
      <c r="BL21" s="129"/>
      <c r="BM21" s="133"/>
      <c r="BN21" s="52">
        <v>46357</v>
      </c>
      <c r="BO21" s="53">
        <v>46387</v>
      </c>
      <c r="BP21" s="26">
        <f t="shared" si="53"/>
        <v>30</v>
      </c>
      <c r="BQ21" s="133" t="s">
        <v>107</v>
      </c>
      <c r="BR21" s="131">
        <v>1</v>
      </c>
      <c r="BT21" s="34">
        <v>46191</v>
      </c>
      <c r="BU21" s="36"/>
      <c r="BV21" s="371"/>
      <c r="BW21" s="3">
        <v>0</v>
      </c>
      <c r="BX21" s="35">
        <f t="shared" si="29"/>
        <v>0</v>
      </c>
      <c r="BY21" s="50"/>
      <c r="BZ21" s="36" t="s">
        <v>77</v>
      </c>
      <c r="CB21" s="49"/>
      <c r="CC21" s="129"/>
      <c r="CD21" s="133"/>
      <c r="CE21" s="52">
        <v>46419</v>
      </c>
      <c r="CF21" s="53">
        <v>46568</v>
      </c>
      <c r="CG21" s="26">
        <f t="shared" si="54"/>
        <v>149</v>
      </c>
      <c r="CH21" s="50" t="s">
        <v>107</v>
      </c>
      <c r="CI21" s="131">
        <v>1</v>
      </c>
      <c r="CK21" s="34"/>
      <c r="CL21" s="36"/>
      <c r="CM21" s="371"/>
      <c r="CN21" s="3">
        <v>0</v>
      </c>
      <c r="CO21" s="35">
        <f t="shared" si="30"/>
        <v>0</v>
      </c>
      <c r="CP21" s="50"/>
      <c r="CQ21" s="36" t="s">
        <v>77</v>
      </c>
      <c r="CS21" s="195"/>
      <c r="CT21" s="196"/>
      <c r="CU21" s="206"/>
      <c r="CV21" s="52">
        <v>46419</v>
      </c>
      <c r="CW21" s="53">
        <v>46568</v>
      </c>
      <c r="CX21" s="26">
        <f t="shared" si="55"/>
        <v>149</v>
      </c>
      <c r="CY21" s="50" t="s">
        <v>107</v>
      </c>
      <c r="CZ21" s="131">
        <v>1</v>
      </c>
      <c r="DB21" s="34"/>
      <c r="DC21" s="36"/>
      <c r="DD21" s="371"/>
      <c r="DE21" s="3">
        <v>0</v>
      </c>
      <c r="DF21" s="35">
        <f t="shared" si="31"/>
        <v>0</v>
      </c>
      <c r="DG21" s="50"/>
      <c r="DH21" s="36" t="s">
        <v>77</v>
      </c>
      <c r="DJ21" s="49"/>
      <c r="DK21" s="129"/>
      <c r="DL21" s="173"/>
      <c r="DM21" s="52">
        <v>47362</v>
      </c>
      <c r="DN21" s="53">
        <v>47483</v>
      </c>
      <c r="DO21" s="26">
        <f t="shared" si="56"/>
        <v>121</v>
      </c>
      <c r="DP21" s="50" t="s">
        <v>107</v>
      </c>
      <c r="DQ21" s="131">
        <v>1</v>
      </c>
      <c r="DR21" s="136"/>
      <c r="DS21" s="34"/>
      <c r="DT21" s="36"/>
      <c r="DU21" s="368"/>
      <c r="DV21" s="3">
        <v>0</v>
      </c>
      <c r="DW21" s="35">
        <f t="shared" si="32"/>
        <v>0</v>
      </c>
      <c r="DX21" s="50"/>
      <c r="DY21" s="36" t="s">
        <v>77</v>
      </c>
      <c r="EA21" s="195"/>
      <c r="EB21" s="196"/>
      <c r="EC21" s="173"/>
      <c r="ED21" s="52">
        <v>46997</v>
      </c>
      <c r="EE21" s="53">
        <v>47118</v>
      </c>
      <c r="EF21" s="26">
        <f t="shared" si="49"/>
        <v>121</v>
      </c>
      <c r="EG21" s="50" t="s">
        <v>107</v>
      </c>
      <c r="EH21" s="131">
        <v>1</v>
      </c>
      <c r="EI21" s="136"/>
      <c r="EJ21" s="34"/>
      <c r="EK21" s="36"/>
      <c r="EL21" s="368"/>
      <c r="EM21" s="3">
        <v>0</v>
      </c>
      <c r="EN21" s="35">
        <f t="shared" si="33"/>
        <v>0</v>
      </c>
      <c r="EO21" s="50"/>
      <c r="EP21" s="36" t="s">
        <v>77</v>
      </c>
      <c r="ER21" s="195"/>
      <c r="ES21" s="196"/>
      <c r="ET21" s="173"/>
      <c r="EU21" s="52">
        <v>46997</v>
      </c>
      <c r="EV21" s="53">
        <v>47118</v>
      </c>
      <c r="EW21" s="26">
        <f t="shared" si="34"/>
        <v>121</v>
      </c>
      <c r="EX21" s="50" t="s">
        <v>107</v>
      </c>
      <c r="EY21" s="131">
        <v>1</v>
      </c>
      <c r="FA21" s="34"/>
      <c r="FB21" s="36"/>
      <c r="FC21" s="368"/>
      <c r="FD21" s="3">
        <v>0</v>
      </c>
      <c r="FE21" s="35">
        <f t="shared" si="35"/>
        <v>0</v>
      </c>
      <c r="FF21" s="50"/>
      <c r="FG21" s="36" t="s">
        <v>77</v>
      </c>
      <c r="FI21" s="195"/>
      <c r="FJ21" s="196"/>
      <c r="FK21" s="173"/>
      <c r="FL21" s="52">
        <v>47362</v>
      </c>
      <c r="FM21" s="53">
        <v>47483</v>
      </c>
      <c r="FN21" s="26">
        <f t="shared" si="57"/>
        <v>121</v>
      </c>
      <c r="FO21" s="50" t="s">
        <v>107</v>
      </c>
      <c r="FP21" s="131">
        <v>1</v>
      </c>
      <c r="FR21" s="34"/>
      <c r="FS21" s="36"/>
      <c r="FT21" s="368"/>
      <c r="FU21" s="3">
        <v>0</v>
      </c>
      <c r="FV21" s="35">
        <f t="shared" si="37"/>
        <v>0</v>
      </c>
      <c r="FW21" s="50"/>
      <c r="FX21" s="36" t="s">
        <v>77</v>
      </c>
      <c r="FZ21" s="195"/>
      <c r="GA21" s="196"/>
      <c r="GB21" s="173"/>
      <c r="GC21" s="52">
        <v>47727</v>
      </c>
      <c r="GD21" s="53">
        <v>47848</v>
      </c>
      <c r="GE21" s="26">
        <f t="shared" si="58"/>
        <v>121</v>
      </c>
      <c r="GF21" s="50" t="s">
        <v>107</v>
      </c>
      <c r="GG21" s="131">
        <v>1</v>
      </c>
      <c r="GI21" s="34"/>
      <c r="GJ21" s="36"/>
      <c r="GK21" s="368"/>
      <c r="GL21" s="3">
        <v>0</v>
      </c>
      <c r="GM21" s="35">
        <f t="shared" si="39"/>
        <v>0</v>
      </c>
      <c r="GN21" s="50"/>
      <c r="GO21" s="36" t="s">
        <v>77</v>
      </c>
      <c r="GQ21" s="195"/>
      <c r="GR21" s="196"/>
      <c r="GS21" s="173"/>
      <c r="GT21" s="52">
        <v>47727</v>
      </c>
      <c r="GU21" s="53">
        <v>47848</v>
      </c>
      <c r="GV21" s="26">
        <f t="shared" si="60"/>
        <v>121</v>
      </c>
      <c r="GW21" s="50" t="s">
        <v>107</v>
      </c>
      <c r="GX21" s="131">
        <v>1</v>
      </c>
      <c r="GZ21" s="34"/>
      <c r="HA21" s="36"/>
      <c r="HB21" s="368"/>
      <c r="HC21" s="3">
        <v>0</v>
      </c>
      <c r="HD21" s="35">
        <f t="shared" si="41"/>
        <v>0</v>
      </c>
      <c r="HE21" s="50"/>
      <c r="HF21" s="36" t="s">
        <v>77</v>
      </c>
      <c r="HH21" s="195"/>
      <c r="HI21" s="196"/>
      <c r="HJ21" s="173"/>
      <c r="HK21" s="52">
        <v>46784</v>
      </c>
      <c r="HL21" s="53">
        <v>46904</v>
      </c>
      <c r="HM21" s="26">
        <f t="shared" si="59"/>
        <v>120</v>
      </c>
      <c r="HN21" s="50" t="s">
        <v>107</v>
      </c>
      <c r="HO21" s="131">
        <v>1</v>
      </c>
      <c r="HQ21" s="34"/>
      <c r="HR21" s="36"/>
      <c r="HS21" s="368"/>
      <c r="HT21" s="3">
        <v>0</v>
      </c>
      <c r="HU21" s="35">
        <f t="shared" si="43"/>
        <v>0</v>
      </c>
      <c r="HV21" s="50"/>
      <c r="HW21" s="36" t="s">
        <v>77</v>
      </c>
    </row>
    <row r="22" spans="2:231" ht="76.2" customHeight="1" x14ac:dyDescent="0.25">
      <c r="B22" s="207"/>
      <c r="C22" s="207"/>
      <c r="D22" s="179"/>
      <c r="E22" s="128" t="s">
        <v>109</v>
      </c>
      <c r="F22" s="45" t="s">
        <v>110</v>
      </c>
      <c r="G22" s="127">
        <v>0.01</v>
      </c>
      <c r="I22" s="182"/>
      <c r="J22" s="181"/>
      <c r="K22" s="174"/>
      <c r="L22" s="52">
        <v>45658</v>
      </c>
      <c r="M22" s="53">
        <v>46022</v>
      </c>
      <c r="N22" s="23">
        <f t="shared" si="25"/>
        <v>364</v>
      </c>
      <c r="O22" s="50" t="s">
        <v>111</v>
      </c>
      <c r="P22" s="131">
        <v>1</v>
      </c>
      <c r="R22" s="34">
        <v>46191</v>
      </c>
      <c r="S22" s="36" t="s">
        <v>57</v>
      </c>
      <c r="T22" s="362" t="s">
        <v>112</v>
      </c>
      <c r="U22" s="3">
        <v>1</v>
      </c>
      <c r="V22" s="35">
        <f t="shared" si="26"/>
        <v>0.01</v>
      </c>
      <c r="W22" s="50"/>
      <c r="X22" s="36" t="s">
        <v>59</v>
      </c>
      <c r="Z22" s="50"/>
      <c r="AA22" s="173"/>
      <c r="AB22" s="173"/>
      <c r="AC22" s="52">
        <v>45658</v>
      </c>
      <c r="AD22" s="53">
        <v>46022</v>
      </c>
      <c r="AE22" s="26">
        <f t="shared" si="44"/>
        <v>364</v>
      </c>
      <c r="AF22" s="133" t="s">
        <v>111</v>
      </c>
      <c r="AG22" s="131">
        <v>1</v>
      </c>
      <c r="AI22" s="34">
        <v>46191</v>
      </c>
      <c r="AJ22" s="36" t="s">
        <v>57</v>
      </c>
      <c r="AK22" s="362" t="s">
        <v>112</v>
      </c>
      <c r="AL22" s="3">
        <v>1</v>
      </c>
      <c r="AM22" s="35">
        <f t="shared" si="45"/>
        <v>0.01</v>
      </c>
      <c r="AN22" s="50"/>
      <c r="AO22" s="36" t="s">
        <v>59</v>
      </c>
      <c r="AR22" s="50"/>
      <c r="AS22" s="173"/>
      <c r="AT22" s="175"/>
      <c r="AU22" s="49"/>
      <c r="AV22" s="50"/>
      <c r="AW22" s="52">
        <v>45658</v>
      </c>
      <c r="AX22" s="53">
        <v>46022</v>
      </c>
      <c r="AY22" s="26">
        <f t="shared" si="27"/>
        <v>364</v>
      </c>
      <c r="AZ22" s="133" t="s">
        <v>111</v>
      </c>
      <c r="BA22" s="131">
        <v>1</v>
      </c>
      <c r="BB22" s="136"/>
      <c r="BC22" s="34">
        <v>46191</v>
      </c>
      <c r="BD22" s="36" t="s">
        <v>57</v>
      </c>
      <c r="BE22" s="362" t="s">
        <v>112</v>
      </c>
      <c r="BF22" s="3">
        <v>1</v>
      </c>
      <c r="BG22" s="35">
        <f t="shared" si="4"/>
        <v>0.01</v>
      </c>
      <c r="BH22" s="50"/>
      <c r="BI22" s="36" t="s">
        <v>59</v>
      </c>
      <c r="BK22" s="50"/>
      <c r="BL22" s="173"/>
      <c r="BM22" s="133"/>
      <c r="BN22" s="52">
        <v>46357</v>
      </c>
      <c r="BO22" s="53">
        <v>46387</v>
      </c>
      <c r="BP22" s="26">
        <f t="shared" si="53"/>
        <v>30</v>
      </c>
      <c r="BQ22" s="133" t="s">
        <v>111</v>
      </c>
      <c r="BR22" s="131">
        <v>1</v>
      </c>
      <c r="BT22" s="34">
        <v>46191</v>
      </c>
      <c r="BU22" s="36"/>
      <c r="BV22" s="362"/>
      <c r="BW22" s="3">
        <v>0</v>
      </c>
      <c r="BX22" s="35">
        <f t="shared" si="29"/>
        <v>0</v>
      </c>
      <c r="BY22" s="50"/>
      <c r="BZ22" s="36" t="s">
        <v>77</v>
      </c>
      <c r="CB22" s="50"/>
      <c r="CC22" s="173"/>
      <c r="CD22" s="133"/>
      <c r="CE22" s="52">
        <v>46419</v>
      </c>
      <c r="CF22" s="53">
        <v>46568</v>
      </c>
      <c r="CG22" s="26">
        <f t="shared" si="54"/>
        <v>149</v>
      </c>
      <c r="CH22" s="50" t="s">
        <v>111</v>
      </c>
      <c r="CI22" s="131">
        <v>1</v>
      </c>
      <c r="CK22" s="34"/>
      <c r="CL22" s="36"/>
      <c r="CM22" s="362"/>
      <c r="CN22" s="3">
        <v>0</v>
      </c>
      <c r="CO22" s="35">
        <f t="shared" si="30"/>
        <v>0</v>
      </c>
      <c r="CP22" s="50"/>
      <c r="CQ22" s="36" t="s">
        <v>77</v>
      </c>
      <c r="CS22" s="50"/>
      <c r="CT22" s="173"/>
      <c r="CU22" s="176"/>
      <c r="CV22" s="52">
        <v>46419</v>
      </c>
      <c r="CW22" s="53">
        <v>46568</v>
      </c>
      <c r="CX22" s="26">
        <f t="shared" si="55"/>
        <v>149</v>
      </c>
      <c r="CY22" s="50" t="s">
        <v>111</v>
      </c>
      <c r="CZ22" s="131">
        <v>1</v>
      </c>
      <c r="DB22" s="34"/>
      <c r="DC22" s="36"/>
      <c r="DD22" s="362"/>
      <c r="DE22" s="3">
        <v>0</v>
      </c>
      <c r="DF22" s="35">
        <f t="shared" si="31"/>
        <v>0</v>
      </c>
      <c r="DG22" s="50"/>
      <c r="DH22" s="36" t="s">
        <v>77</v>
      </c>
      <c r="DJ22" s="50"/>
      <c r="DK22" s="173"/>
      <c r="DL22" s="133"/>
      <c r="DM22" s="52">
        <v>47362</v>
      </c>
      <c r="DN22" s="53">
        <v>47483</v>
      </c>
      <c r="DO22" s="26">
        <f t="shared" si="56"/>
        <v>121</v>
      </c>
      <c r="DP22" s="50" t="s">
        <v>111</v>
      </c>
      <c r="DQ22" s="131">
        <v>1</v>
      </c>
      <c r="DR22" s="136"/>
      <c r="DS22" s="34"/>
      <c r="DT22" s="36"/>
      <c r="DU22" s="368"/>
      <c r="DV22" s="3">
        <v>0</v>
      </c>
      <c r="DW22" s="35">
        <f t="shared" si="32"/>
        <v>0</v>
      </c>
      <c r="DX22" s="50"/>
      <c r="DY22" s="36" t="s">
        <v>77</v>
      </c>
      <c r="EA22" s="50"/>
      <c r="EB22" s="173"/>
      <c r="EC22" s="133"/>
      <c r="ED22" s="52">
        <v>46997</v>
      </c>
      <c r="EE22" s="53">
        <v>47118</v>
      </c>
      <c r="EF22" s="26">
        <f t="shared" si="49"/>
        <v>121</v>
      </c>
      <c r="EG22" s="50" t="s">
        <v>111</v>
      </c>
      <c r="EH22" s="131">
        <v>1</v>
      </c>
      <c r="EI22" s="136"/>
      <c r="EJ22" s="34"/>
      <c r="EK22" s="36"/>
      <c r="EL22" s="368"/>
      <c r="EM22" s="3">
        <v>0</v>
      </c>
      <c r="EN22" s="35">
        <f t="shared" si="33"/>
        <v>0</v>
      </c>
      <c r="EO22" s="50"/>
      <c r="EP22" s="36" t="s">
        <v>77</v>
      </c>
      <c r="ER22" s="50"/>
      <c r="ES22" s="173"/>
      <c r="ET22" s="133"/>
      <c r="EU22" s="52">
        <v>46997</v>
      </c>
      <c r="EV22" s="53">
        <v>47118</v>
      </c>
      <c r="EW22" s="26">
        <f t="shared" si="34"/>
        <v>121</v>
      </c>
      <c r="EX22" s="50" t="s">
        <v>111</v>
      </c>
      <c r="EY22" s="131">
        <v>1</v>
      </c>
      <c r="FA22" s="34"/>
      <c r="FB22" s="36"/>
      <c r="FC22" s="368"/>
      <c r="FD22" s="3">
        <v>0</v>
      </c>
      <c r="FE22" s="35">
        <f t="shared" si="35"/>
        <v>0</v>
      </c>
      <c r="FF22" s="50"/>
      <c r="FG22" s="36" t="s">
        <v>77</v>
      </c>
      <c r="FI22" s="50"/>
      <c r="FJ22" s="173"/>
      <c r="FK22" s="133"/>
      <c r="FL22" s="52">
        <v>47362</v>
      </c>
      <c r="FM22" s="53">
        <v>47483</v>
      </c>
      <c r="FN22" s="26">
        <f t="shared" si="57"/>
        <v>121</v>
      </c>
      <c r="FO22" s="50" t="s">
        <v>111</v>
      </c>
      <c r="FP22" s="131">
        <v>1</v>
      </c>
      <c r="FR22" s="34"/>
      <c r="FS22" s="36"/>
      <c r="FT22" s="368"/>
      <c r="FU22" s="3">
        <v>0</v>
      </c>
      <c r="FV22" s="35">
        <f t="shared" si="37"/>
        <v>0</v>
      </c>
      <c r="FW22" s="50"/>
      <c r="FX22" s="36" t="s">
        <v>77</v>
      </c>
      <c r="FZ22" s="50"/>
      <c r="GA22" s="173"/>
      <c r="GB22" s="133"/>
      <c r="GC22" s="52">
        <v>47727</v>
      </c>
      <c r="GD22" s="53">
        <v>47848</v>
      </c>
      <c r="GE22" s="26">
        <f t="shared" si="58"/>
        <v>121</v>
      </c>
      <c r="GF22" s="50" t="s">
        <v>111</v>
      </c>
      <c r="GG22" s="131">
        <v>1</v>
      </c>
      <c r="GI22" s="34"/>
      <c r="GJ22" s="36"/>
      <c r="GK22" s="368"/>
      <c r="GL22" s="3">
        <v>0</v>
      </c>
      <c r="GM22" s="35">
        <f t="shared" si="39"/>
        <v>0</v>
      </c>
      <c r="GN22" s="50"/>
      <c r="GO22" s="36" t="s">
        <v>77</v>
      </c>
      <c r="GQ22" s="50"/>
      <c r="GR22" s="173"/>
      <c r="GS22" s="133"/>
      <c r="GT22" s="52">
        <v>47727</v>
      </c>
      <c r="GU22" s="53">
        <v>47848</v>
      </c>
      <c r="GV22" s="26">
        <f t="shared" si="60"/>
        <v>121</v>
      </c>
      <c r="GW22" s="50" t="s">
        <v>111</v>
      </c>
      <c r="GX22" s="131">
        <v>1</v>
      </c>
      <c r="GZ22" s="34"/>
      <c r="HA22" s="36"/>
      <c r="HB22" s="368"/>
      <c r="HC22" s="3">
        <v>0</v>
      </c>
      <c r="HD22" s="35">
        <f t="shared" si="41"/>
        <v>0</v>
      </c>
      <c r="HE22" s="50"/>
      <c r="HF22" s="36" t="s">
        <v>77</v>
      </c>
      <c r="HH22" s="50"/>
      <c r="HI22" s="173"/>
      <c r="HJ22" s="133"/>
      <c r="HK22" s="52">
        <v>46784</v>
      </c>
      <c r="HL22" s="53">
        <v>46904</v>
      </c>
      <c r="HM22" s="26">
        <f t="shared" si="59"/>
        <v>120</v>
      </c>
      <c r="HN22" s="50" t="s">
        <v>111</v>
      </c>
      <c r="HO22" s="131">
        <v>1</v>
      </c>
      <c r="HQ22" s="34"/>
      <c r="HR22" s="36"/>
      <c r="HS22" s="368"/>
      <c r="HT22" s="3">
        <v>0</v>
      </c>
      <c r="HU22" s="35">
        <f t="shared" si="43"/>
        <v>0</v>
      </c>
      <c r="HV22" s="50"/>
      <c r="HW22" s="36" t="s">
        <v>77</v>
      </c>
    </row>
    <row r="23" spans="2:231" ht="201.75" customHeight="1" x14ac:dyDescent="0.25">
      <c r="B23" s="207"/>
      <c r="C23" s="207"/>
      <c r="D23" s="179"/>
      <c r="E23" s="128" t="s">
        <v>113</v>
      </c>
      <c r="F23" s="45" t="s">
        <v>114</v>
      </c>
      <c r="G23" s="127">
        <v>0.04</v>
      </c>
      <c r="I23" s="48" t="s">
        <v>70</v>
      </c>
      <c r="J23" s="48"/>
      <c r="K23" s="208"/>
      <c r="L23" s="52">
        <v>45717</v>
      </c>
      <c r="M23" s="53">
        <v>46477</v>
      </c>
      <c r="N23" s="23">
        <f t="shared" si="25"/>
        <v>760</v>
      </c>
      <c r="O23" s="50" t="s">
        <v>115</v>
      </c>
      <c r="P23" s="131"/>
      <c r="R23" s="34">
        <v>46191</v>
      </c>
      <c r="S23" s="36" t="s">
        <v>57</v>
      </c>
      <c r="T23" s="362" t="s">
        <v>116</v>
      </c>
      <c r="U23" s="3">
        <v>0.15</v>
      </c>
      <c r="V23" s="35">
        <f t="shared" si="26"/>
        <v>6.0000000000000001E-3</v>
      </c>
      <c r="W23" s="50"/>
      <c r="X23" s="36"/>
      <c r="Z23" s="48" t="s">
        <v>70</v>
      </c>
      <c r="AA23" s="173"/>
      <c r="AB23" s="133"/>
      <c r="AC23" s="52">
        <v>45717</v>
      </c>
      <c r="AD23" s="53">
        <v>46599</v>
      </c>
      <c r="AE23" s="26">
        <f t="shared" si="44"/>
        <v>882</v>
      </c>
      <c r="AF23" s="133" t="s">
        <v>115</v>
      </c>
      <c r="AG23" s="131">
        <v>1</v>
      </c>
      <c r="AI23" s="34">
        <v>46191</v>
      </c>
      <c r="AJ23" s="36" t="s">
        <v>57</v>
      </c>
      <c r="AK23" s="362" t="s">
        <v>117</v>
      </c>
      <c r="AL23" s="3">
        <v>0.05</v>
      </c>
      <c r="AM23" s="35">
        <f t="shared" si="45"/>
        <v>2E-3</v>
      </c>
      <c r="AN23" s="50"/>
      <c r="AO23" s="36" t="s">
        <v>77</v>
      </c>
      <c r="AR23" s="50"/>
      <c r="AS23" s="173"/>
      <c r="AT23" s="175"/>
      <c r="AU23" s="49"/>
      <c r="AV23" s="50"/>
      <c r="AW23" s="52">
        <v>46054</v>
      </c>
      <c r="AX23" s="53">
        <v>46265</v>
      </c>
      <c r="AY23" s="26">
        <f t="shared" si="27"/>
        <v>211</v>
      </c>
      <c r="AZ23" s="133" t="s">
        <v>115</v>
      </c>
      <c r="BA23" s="131">
        <v>1</v>
      </c>
      <c r="BB23" s="136"/>
      <c r="BC23" s="34">
        <v>46191</v>
      </c>
      <c r="BD23" s="36" t="s">
        <v>57</v>
      </c>
      <c r="BE23" s="50" t="s">
        <v>118</v>
      </c>
      <c r="BF23" s="3">
        <v>0.9</v>
      </c>
      <c r="BG23" s="35">
        <f t="shared" si="4"/>
        <v>3.6000000000000004E-2</v>
      </c>
      <c r="BH23" s="50"/>
      <c r="BI23" s="36" t="s">
        <v>119</v>
      </c>
      <c r="BK23" s="50"/>
      <c r="BL23" s="173"/>
      <c r="BM23" s="133"/>
      <c r="BN23" s="133"/>
      <c r="BO23" s="175"/>
      <c r="BP23" s="50"/>
      <c r="BQ23" s="133" t="s">
        <v>115</v>
      </c>
      <c r="BR23" s="131"/>
      <c r="BT23" s="34">
        <v>46191</v>
      </c>
      <c r="BU23" s="36"/>
      <c r="BV23" s="50"/>
      <c r="BW23" s="3">
        <v>0</v>
      </c>
      <c r="BX23" s="35">
        <f t="shared" si="29"/>
        <v>0</v>
      </c>
      <c r="BY23" s="50"/>
      <c r="BZ23" s="36"/>
      <c r="CB23" s="50"/>
      <c r="CC23" s="173"/>
      <c r="CD23" s="133"/>
      <c r="CE23" s="209"/>
      <c r="CF23" s="209"/>
      <c r="CG23" s="209"/>
      <c r="CH23" s="50" t="s">
        <v>115</v>
      </c>
      <c r="CI23" s="131"/>
      <c r="CK23" s="34"/>
      <c r="CL23" s="36"/>
      <c r="CM23" s="50"/>
      <c r="CN23" s="3">
        <v>0</v>
      </c>
      <c r="CO23" s="35">
        <f t="shared" si="30"/>
        <v>0</v>
      </c>
      <c r="CP23" s="50"/>
      <c r="CQ23" s="36"/>
      <c r="CS23" s="50"/>
      <c r="CT23" s="173"/>
      <c r="CU23" s="176"/>
      <c r="CV23" s="209"/>
      <c r="CW23" s="209"/>
      <c r="CX23" s="209"/>
      <c r="CY23" s="50" t="s">
        <v>115</v>
      </c>
      <c r="CZ23" s="131"/>
      <c r="DB23" s="34"/>
      <c r="DC23" s="36"/>
      <c r="DD23" s="50"/>
      <c r="DE23" s="3">
        <v>0</v>
      </c>
      <c r="DF23" s="35">
        <f t="shared" si="31"/>
        <v>0</v>
      </c>
      <c r="DG23" s="50"/>
      <c r="DH23" s="36"/>
      <c r="DJ23" s="50"/>
      <c r="DK23" s="173"/>
      <c r="DL23" s="133"/>
      <c r="DM23" s="209"/>
      <c r="DN23" s="209"/>
      <c r="DO23" s="209"/>
      <c r="DP23" s="50" t="s">
        <v>115</v>
      </c>
      <c r="DQ23" s="131"/>
      <c r="DR23" s="136"/>
      <c r="DS23" s="34"/>
      <c r="DT23" s="36"/>
      <c r="DU23" s="368"/>
      <c r="DV23" s="3">
        <v>0</v>
      </c>
      <c r="DW23" s="35">
        <f t="shared" si="32"/>
        <v>0</v>
      </c>
      <c r="DX23" s="50"/>
      <c r="DY23" s="36" t="s">
        <v>77</v>
      </c>
      <c r="EA23" s="50"/>
      <c r="EB23" s="173"/>
      <c r="EC23" s="133"/>
      <c r="ED23" s="133"/>
      <c r="EE23" s="133"/>
      <c r="EF23" s="133"/>
      <c r="EG23" s="50" t="s">
        <v>115</v>
      </c>
      <c r="EH23" s="131"/>
      <c r="EI23" s="136"/>
      <c r="EJ23" s="34"/>
      <c r="EK23" s="36"/>
      <c r="EL23" s="368"/>
      <c r="EM23" s="3">
        <v>0</v>
      </c>
      <c r="EN23" s="35">
        <f t="shared" si="33"/>
        <v>0</v>
      </c>
      <c r="EO23" s="50"/>
      <c r="EP23" s="36" t="s">
        <v>77</v>
      </c>
      <c r="ER23" s="50"/>
      <c r="ES23" s="173"/>
      <c r="ET23" s="133"/>
      <c r="EU23" s="209"/>
      <c r="EV23" s="209"/>
      <c r="EW23" s="209"/>
      <c r="EX23" s="50" t="s">
        <v>115</v>
      </c>
      <c r="EY23" s="131"/>
      <c r="FA23" s="34"/>
      <c r="FB23" s="36"/>
      <c r="FC23" s="368"/>
      <c r="FD23" s="3">
        <v>0</v>
      </c>
      <c r="FE23" s="35">
        <f t="shared" si="35"/>
        <v>0</v>
      </c>
      <c r="FF23" s="50"/>
      <c r="FG23" s="36" t="s">
        <v>77</v>
      </c>
      <c r="FI23" s="50"/>
      <c r="FJ23" s="173"/>
      <c r="FK23" s="133"/>
      <c r="FL23" s="133"/>
      <c r="FM23" s="133"/>
      <c r="FN23" s="133"/>
      <c r="FO23" s="50" t="s">
        <v>115</v>
      </c>
      <c r="FP23" s="131"/>
      <c r="FR23" s="34"/>
      <c r="FS23" s="36"/>
      <c r="FT23" s="368"/>
      <c r="FU23" s="3">
        <v>0</v>
      </c>
      <c r="FV23" s="35">
        <f t="shared" si="37"/>
        <v>0</v>
      </c>
      <c r="FW23" s="50"/>
      <c r="FX23" s="36" t="s">
        <v>77</v>
      </c>
      <c r="FZ23" s="50"/>
      <c r="GA23" s="173"/>
      <c r="GB23" s="133"/>
      <c r="GC23" s="133"/>
      <c r="GD23" s="133"/>
      <c r="GE23" s="133"/>
      <c r="GF23" s="50" t="s">
        <v>115</v>
      </c>
      <c r="GG23" s="131"/>
      <c r="GI23" s="34"/>
      <c r="GJ23" s="36"/>
      <c r="GK23" s="368"/>
      <c r="GL23" s="3">
        <v>0</v>
      </c>
      <c r="GM23" s="35">
        <f t="shared" si="39"/>
        <v>0</v>
      </c>
      <c r="GN23" s="50"/>
      <c r="GO23" s="36" t="s">
        <v>77</v>
      </c>
      <c r="GQ23" s="50"/>
      <c r="GR23" s="173"/>
      <c r="GS23" s="133"/>
      <c r="GT23" s="133"/>
      <c r="GU23" s="133"/>
      <c r="GV23" s="133"/>
      <c r="GW23" s="50" t="s">
        <v>115</v>
      </c>
      <c r="GX23" s="131"/>
      <c r="GZ23" s="34"/>
      <c r="HA23" s="36"/>
      <c r="HB23" s="368"/>
      <c r="HC23" s="3">
        <v>0</v>
      </c>
      <c r="HD23" s="35">
        <f t="shared" si="41"/>
        <v>0</v>
      </c>
      <c r="HE23" s="50"/>
      <c r="HF23" s="36" t="s">
        <v>77</v>
      </c>
      <c r="HH23" s="50"/>
      <c r="HI23" s="173"/>
      <c r="HJ23" s="133"/>
      <c r="HK23" s="133"/>
      <c r="HL23" s="133"/>
      <c r="HM23" s="133"/>
      <c r="HN23" s="50" t="s">
        <v>115</v>
      </c>
      <c r="HO23" s="131"/>
      <c r="HQ23" s="34"/>
      <c r="HR23" s="36"/>
      <c r="HS23" s="368"/>
      <c r="HT23" s="3">
        <v>0</v>
      </c>
      <c r="HU23" s="35">
        <f t="shared" si="43"/>
        <v>0</v>
      </c>
      <c r="HV23" s="50"/>
      <c r="HW23" s="36" t="s">
        <v>77</v>
      </c>
    </row>
    <row r="24" spans="2:231" s="6" customFormat="1" ht="40.5" customHeight="1" x14ac:dyDescent="0.25">
      <c r="B24" s="121"/>
      <c r="C24" s="121"/>
      <c r="D24" s="137"/>
      <c r="E24" s="121"/>
      <c r="F24" s="121"/>
      <c r="G24" s="138"/>
      <c r="I24" s="120"/>
      <c r="K24" s="210"/>
      <c r="N24" s="139"/>
      <c r="P24" s="139"/>
      <c r="Z24" s="120"/>
      <c r="AC24" s="120"/>
      <c r="AD24" s="120"/>
      <c r="AE24" s="120"/>
      <c r="AR24" s="120"/>
      <c r="BK24" s="120"/>
      <c r="BR24" s="139"/>
      <c r="CB24" s="120"/>
      <c r="CE24" s="120"/>
      <c r="CF24" s="120"/>
      <c r="CG24" s="120"/>
      <c r="CI24" s="139"/>
      <c r="CS24" s="120"/>
      <c r="CU24" s="125"/>
      <c r="CZ24" s="139"/>
      <c r="DJ24" s="120"/>
      <c r="DM24" s="120"/>
      <c r="DN24" s="120"/>
      <c r="DO24" s="120"/>
      <c r="DQ24" s="139"/>
      <c r="DR24" s="139"/>
      <c r="EA24" s="120"/>
      <c r="EH24" s="139"/>
      <c r="EI24" s="139"/>
      <c r="ER24" s="120"/>
      <c r="EU24" s="125"/>
      <c r="EV24" s="125"/>
      <c r="EW24" s="125"/>
      <c r="EY24" s="139"/>
      <c r="FI24" s="120"/>
      <c r="FP24" s="139"/>
      <c r="FZ24" s="120"/>
      <c r="GG24" s="139"/>
      <c r="GQ24" s="120"/>
      <c r="GX24" s="139"/>
      <c r="HH24" s="120"/>
      <c r="HO24" s="139"/>
    </row>
    <row r="25" spans="2:231" ht="270" customHeight="1" x14ac:dyDescent="0.25">
      <c r="B25" s="126">
        <v>4</v>
      </c>
      <c r="C25" s="111" t="s">
        <v>120</v>
      </c>
      <c r="D25" s="127">
        <f>SUM(G25:G34)</f>
        <v>0.60000000000000009</v>
      </c>
      <c r="E25" s="180" t="s">
        <v>121</v>
      </c>
      <c r="F25" s="168" t="s">
        <v>122</v>
      </c>
      <c r="G25" s="127">
        <v>0.06</v>
      </c>
      <c r="I25" s="50" t="s">
        <v>54</v>
      </c>
      <c r="J25" s="166" t="s">
        <v>123</v>
      </c>
      <c r="K25" s="106">
        <f>('Datos Metros Lineales'!L5)+('Datos Recurso Humano'!L9+'Datos Recurso Humano'!L10+'Datos Recurso Humano'!L11)</f>
        <v>472552808.38719356</v>
      </c>
      <c r="L25" s="209"/>
      <c r="M25" s="211"/>
      <c r="N25" s="212"/>
      <c r="O25" s="50"/>
      <c r="P25" s="212"/>
      <c r="R25" s="34"/>
      <c r="S25" s="36"/>
      <c r="T25" s="50"/>
      <c r="U25" s="3">
        <v>0</v>
      </c>
      <c r="V25" s="35">
        <f t="shared" ref="V25:V34" si="61">U25*G25</f>
        <v>0</v>
      </c>
      <c r="W25" s="35">
        <f>SUM(V25:V34)</f>
        <v>0</v>
      </c>
      <c r="X25" s="36"/>
      <c r="Z25" s="50" t="s">
        <v>54</v>
      </c>
      <c r="AA25" s="166" t="s">
        <v>123</v>
      </c>
      <c r="AB25" s="106">
        <f>('Datos Metros Lineales'!L6)+('Datos Recurso Humano'!L9+'Datos Recurso Humano'!L10+'Datos Recurso Humano'!L11)</f>
        <v>460084742.80311596</v>
      </c>
      <c r="AC25" s="209"/>
      <c r="AD25" s="209"/>
      <c r="AE25" s="209"/>
      <c r="AF25" s="133"/>
      <c r="AG25" s="133"/>
      <c r="AI25" s="34"/>
      <c r="AJ25" s="36"/>
      <c r="AK25" s="50"/>
      <c r="AL25" s="3">
        <v>0</v>
      </c>
      <c r="AM25" s="35">
        <f t="shared" si="45"/>
        <v>0</v>
      </c>
      <c r="AN25" s="35">
        <f>SUM(AM25:AM34)</f>
        <v>0</v>
      </c>
      <c r="AO25" s="36" t="s">
        <v>124</v>
      </c>
      <c r="AR25" s="50" t="s">
        <v>54</v>
      </c>
      <c r="AS25" s="166" t="s">
        <v>123</v>
      </c>
      <c r="AT25" s="106">
        <f>('Datos Metros Lineales'!K7)+('Datos Recurso Humano'!L9+'Datos Recurso Humano'!L10+'Datos Recurso Humano'!L11)</f>
        <v>9432920335.3999977</v>
      </c>
      <c r="AU25" s="209">
        <v>303</v>
      </c>
      <c r="AV25" s="213">
        <v>611962950</v>
      </c>
      <c r="AW25" s="52">
        <v>46249</v>
      </c>
      <c r="AX25" s="53">
        <v>46387</v>
      </c>
      <c r="AY25" s="26">
        <f t="shared" ref="AY25" si="62">AX25-AW25</f>
        <v>138</v>
      </c>
      <c r="AZ25" s="133" t="s">
        <v>125</v>
      </c>
      <c r="BA25" s="209">
        <v>1</v>
      </c>
      <c r="BB25" s="7"/>
      <c r="BC25" s="34"/>
      <c r="BD25" s="36"/>
      <c r="BE25" s="50" t="s">
        <v>126</v>
      </c>
      <c r="BF25" s="3">
        <v>0</v>
      </c>
      <c r="BG25" s="35">
        <f t="shared" si="4"/>
        <v>0</v>
      </c>
      <c r="BH25" s="35">
        <f>SUM(BG25:BG34)</f>
        <v>0</v>
      </c>
      <c r="BI25" s="36" t="s">
        <v>77</v>
      </c>
      <c r="BK25" s="50" t="s">
        <v>54</v>
      </c>
      <c r="BL25" s="166" t="s">
        <v>123</v>
      </c>
      <c r="BM25" s="109">
        <f>('Datos Metros Lineales'!L8)+('Datos Recurso Humano'!L9+'Datos Recurso Humano'!L10+'Datos Recurso Humano'!L11)</f>
        <v>549198009.42263997</v>
      </c>
      <c r="BN25" s="133"/>
      <c r="BO25" s="133"/>
      <c r="BP25" s="133"/>
      <c r="BQ25" s="50"/>
      <c r="BR25" s="212"/>
      <c r="BT25" s="34"/>
      <c r="BU25" s="36"/>
      <c r="BV25" s="50"/>
      <c r="BW25" s="3">
        <v>0</v>
      </c>
      <c r="BX25" s="35">
        <f t="shared" ref="BX25:BX34" si="63">BW25*G25</f>
        <v>0</v>
      </c>
      <c r="BY25" s="35">
        <f>SUM(BX25:BX34)</f>
        <v>0</v>
      </c>
      <c r="BZ25" s="36"/>
      <c r="CB25" s="50" t="s">
        <v>54</v>
      </c>
      <c r="CC25" s="166" t="s">
        <v>123</v>
      </c>
      <c r="CD25" s="109">
        <f>('Datos Metros Lineales'!L9)+('Datos Recurso Humano'!O9+'Datos Recurso Humano'!O10+'Datos Recurso Humano'!O11)</f>
        <v>343579651.88861996</v>
      </c>
      <c r="CE25" s="209"/>
      <c r="CF25" s="209"/>
      <c r="CG25" s="209"/>
      <c r="CH25" s="50"/>
      <c r="CI25" s="212"/>
      <c r="CK25" s="34"/>
      <c r="CL25" s="36"/>
      <c r="CM25" s="50"/>
      <c r="CN25" s="3">
        <v>0</v>
      </c>
      <c r="CO25" s="35">
        <f t="shared" ref="CO25:CO34" si="64">CN25*G25</f>
        <v>0</v>
      </c>
      <c r="CP25" s="35">
        <f>SUM(CO25:CO34)</f>
        <v>0</v>
      </c>
      <c r="CQ25" s="36"/>
      <c r="CS25" s="50" t="s">
        <v>54</v>
      </c>
      <c r="CT25" s="166" t="s">
        <v>123</v>
      </c>
      <c r="CU25" s="109">
        <f>('Datos Metros Lineales'!M10)+('Datos Recurso Humano'!R9+'Datos Recurso Humano'!R10+'Datos Recurso Humano'!R11)</f>
        <v>337534524.38816947</v>
      </c>
      <c r="CV25" s="133"/>
      <c r="CW25" s="133"/>
      <c r="CX25" s="133"/>
      <c r="CY25" s="50"/>
      <c r="CZ25" s="212"/>
      <c r="DB25" s="34"/>
      <c r="DC25" s="36"/>
      <c r="DD25" s="50"/>
      <c r="DE25" s="3">
        <v>0</v>
      </c>
      <c r="DF25" s="35">
        <f t="shared" ref="DF25:DF34" si="65">DE25*G25</f>
        <v>0</v>
      </c>
      <c r="DG25" s="35">
        <f>SUM(DF25:DF34)</f>
        <v>0</v>
      </c>
      <c r="DH25" s="36"/>
      <c r="DJ25" s="50" t="s">
        <v>54</v>
      </c>
      <c r="DK25" s="166" t="s">
        <v>123</v>
      </c>
      <c r="DL25" s="254">
        <f>('Datos Metros Lineales'!O11)+('Datos Recurso Humano'!X9+'Datos Recurso Humano'!X10+'Datos Recurso Humano'!X11)</f>
        <v>2378662731.5159969</v>
      </c>
      <c r="DM25" s="209"/>
      <c r="DN25" s="209"/>
      <c r="DO25" s="209"/>
      <c r="DP25" s="50"/>
      <c r="DQ25" s="212"/>
      <c r="DR25" s="214"/>
      <c r="DS25" s="34"/>
      <c r="DT25" s="36"/>
      <c r="DU25" s="50"/>
      <c r="DV25" s="3">
        <v>0</v>
      </c>
      <c r="DW25" s="35">
        <f t="shared" ref="DW25:DW34" si="66">DV25*G25</f>
        <v>0</v>
      </c>
      <c r="DX25" s="35">
        <f>SUM(DW25:DW34)</f>
        <v>0</v>
      </c>
      <c r="DY25" s="36"/>
      <c r="EA25" s="50" t="s">
        <v>54</v>
      </c>
      <c r="EB25" s="166" t="s">
        <v>123</v>
      </c>
      <c r="EC25" s="255">
        <f>('Datos Metros Lineales'!N12)+('Datos Recurso Humano'!U9+'Datos Recurso Humano'!U10+'Datos Recurso Humano'!U11)</f>
        <v>3097471110.5489321</v>
      </c>
      <c r="ED25" s="133"/>
      <c r="EE25" s="133"/>
      <c r="EF25" s="133"/>
      <c r="EG25" s="50"/>
      <c r="EH25" s="212"/>
      <c r="EI25" s="214"/>
      <c r="EJ25" s="34"/>
      <c r="EK25" s="36"/>
      <c r="EL25" s="50"/>
      <c r="EM25" s="3">
        <v>0</v>
      </c>
      <c r="EN25" s="35">
        <f t="shared" ref="EN25:EN34" si="67">EM25*G25</f>
        <v>0</v>
      </c>
      <c r="EO25" s="35">
        <f>SUM(EN25:EN34)</f>
        <v>0</v>
      </c>
      <c r="EP25" s="36" t="s">
        <v>124</v>
      </c>
      <c r="ER25" s="50" t="s">
        <v>54</v>
      </c>
      <c r="ES25" s="166" t="s">
        <v>123</v>
      </c>
      <c r="ET25" s="255">
        <f>('Datos Metros Lineales'!N13)+('Datos Recurso Humano'!U9+'Datos Recurso Humano'!U10+'Datos Recurso Humano'!U11)</f>
        <v>1646821144.8928282</v>
      </c>
      <c r="EU25" s="176"/>
      <c r="EV25" s="176"/>
      <c r="EW25" s="176"/>
      <c r="EX25" s="50"/>
      <c r="EY25" s="212"/>
      <c r="FA25" s="34"/>
      <c r="FB25" s="36"/>
      <c r="FC25" s="50"/>
      <c r="FD25" s="3">
        <v>0</v>
      </c>
      <c r="FE25" s="35">
        <f t="shared" ref="FE25:FE34" si="68">FD25*G25</f>
        <v>0</v>
      </c>
      <c r="FF25" s="35">
        <f>SUM(FE25:FE34)</f>
        <v>0</v>
      </c>
      <c r="FG25" s="36" t="s">
        <v>124</v>
      </c>
      <c r="FI25" s="50" t="s">
        <v>54</v>
      </c>
      <c r="FJ25" s="166" t="s">
        <v>123</v>
      </c>
      <c r="FK25" s="254">
        <f>('Datos Metros Lineales'!O14)+('Datos Recurso Humano'!X9+'Datos Recurso Humano'!X10+'Datos Recurso Humano'!X11)</f>
        <v>3820086075.4256196</v>
      </c>
      <c r="FL25" s="133"/>
      <c r="FM25" s="133"/>
      <c r="FN25" s="133"/>
      <c r="FO25" s="50"/>
      <c r="FP25" s="212"/>
      <c r="FR25" s="34"/>
      <c r="FS25" s="36"/>
      <c r="FT25" s="50"/>
      <c r="FU25" s="3">
        <v>0</v>
      </c>
      <c r="FV25" s="35">
        <f t="shared" ref="FV25:FV34" si="69">FU25*G25</f>
        <v>0</v>
      </c>
      <c r="FW25" s="35">
        <f>SUM(FV25:FV34)</f>
        <v>0</v>
      </c>
      <c r="FX25" s="36" t="s">
        <v>124</v>
      </c>
      <c r="FZ25" s="50" t="s">
        <v>54</v>
      </c>
      <c r="GA25" s="166" t="s">
        <v>123</v>
      </c>
      <c r="GB25" s="257">
        <f>('Datos Metros Lineales'!P15)+('Datos Recurso Humano'!AA9+'Datos Recurso Humano'!AA10+'Datos Recurso Humano'!AA11)</f>
        <v>681521652.21999931</v>
      </c>
      <c r="GC25" s="133"/>
      <c r="GD25" s="133"/>
      <c r="GE25" s="133"/>
      <c r="GF25" s="50"/>
      <c r="GG25" s="212"/>
      <c r="GI25" s="34"/>
      <c r="GJ25" s="36"/>
      <c r="GK25" s="50"/>
      <c r="GL25" s="3">
        <v>0</v>
      </c>
      <c r="GM25" s="35">
        <f t="shared" ref="GM25:GM34" si="70">GL25*G25</f>
        <v>0</v>
      </c>
      <c r="GN25" s="35">
        <f>SUM(GM25:GM34)</f>
        <v>0</v>
      </c>
      <c r="GO25" s="36" t="s">
        <v>124</v>
      </c>
      <c r="GQ25" s="50" t="s">
        <v>54</v>
      </c>
      <c r="GR25" s="166" t="s">
        <v>123</v>
      </c>
      <c r="GS25" s="257">
        <f>('Datos Metros Lineales'!P16)+('Datos Recurso Humano'!AA9+'Datos Recurso Humano'!AA10+'Datos Recurso Humano'!AA11)</f>
        <v>1472160139.1968732</v>
      </c>
      <c r="GT25" s="133"/>
      <c r="GU25" s="133"/>
      <c r="GV25" s="133"/>
      <c r="GW25" s="50"/>
      <c r="GX25" s="212"/>
      <c r="GZ25" s="34"/>
      <c r="HA25" s="36"/>
      <c r="HB25" s="50"/>
      <c r="HC25" s="3">
        <v>0</v>
      </c>
      <c r="HD25" s="35">
        <f t="shared" ref="HD25:HD34" si="71">HC25*G25</f>
        <v>0</v>
      </c>
      <c r="HE25" s="35">
        <f>SUM(HD25:HD34)</f>
        <v>0</v>
      </c>
      <c r="HF25" s="36" t="s">
        <v>124</v>
      </c>
      <c r="HH25" s="50" t="s">
        <v>54</v>
      </c>
      <c r="HI25" s="166" t="s">
        <v>123</v>
      </c>
      <c r="HJ25" s="258">
        <f>('Datos Metros Lineales'!N17)+('Datos Recurso Humano'!U9+'Datos Recurso Humano'!U10+'Datos Recurso Humano'!U11)</f>
        <v>2073023638.4065919</v>
      </c>
      <c r="HK25" s="133"/>
      <c r="HL25" s="133"/>
      <c r="HM25" s="133"/>
      <c r="HN25" s="50"/>
      <c r="HO25" s="212"/>
      <c r="HQ25" s="34"/>
      <c r="HR25" s="36"/>
      <c r="HS25" s="50"/>
      <c r="HT25" s="3">
        <v>0</v>
      </c>
      <c r="HU25" s="35">
        <f t="shared" ref="HU25:HU34" si="72">HT25*G25</f>
        <v>0</v>
      </c>
      <c r="HV25" s="35">
        <f>SUM(HU25:HU34)</f>
        <v>0</v>
      </c>
      <c r="HW25" s="36" t="s">
        <v>124</v>
      </c>
    </row>
    <row r="26" spans="2:231" ht="50.25" customHeight="1" x14ac:dyDescent="0.25">
      <c r="B26" s="207"/>
      <c r="C26" s="207"/>
      <c r="D26" s="179"/>
      <c r="E26" s="180" t="s">
        <v>127</v>
      </c>
      <c r="F26" s="168" t="s">
        <v>128</v>
      </c>
      <c r="G26" s="127">
        <v>0.05</v>
      </c>
      <c r="I26" s="50"/>
      <c r="J26" s="133"/>
      <c r="K26" s="174"/>
      <c r="L26" s="209"/>
      <c r="M26" s="211"/>
      <c r="N26" s="212"/>
      <c r="O26" s="50"/>
      <c r="P26" s="212"/>
      <c r="R26" s="34"/>
      <c r="S26" s="36"/>
      <c r="T26" s="50"/>
      <c r="U26" s="3">
        <v>0</v>
      </c>
      <c r="V26" s="35">
        <f t="shared" si="61"/>
        <v>0</v>
      </c>
      <c r="W26" s="50"/>
      <c r="X26" s="36"/>
      <c r="Z26" s="50"/>
      <c r="AA26" s="133"/>
      <c r="AB26" s="133"/>
      <c r="AC26" s="209"/>
      <c r="AD26" s="209"/>
      <c r="AE26" s="209"/>
      <c r="AF26" s="133"/>
      <c r="AG26" s="133"/>
      <c r="AI26" s="34"/>
      <c r="AJ26" s="36"/>
      <c r="AK26" s="50"/>
      <c r="AL26" s="3">
        <v>0</v>
      </c>
      <c r="AM26" s="35">
        <f t="shared" si="45"/>
        <v>0</v>
      </c>
      <c r="AN26" s="50"/>
      <c r="AO26" s="36" t="s">
        <v>124</v>
      </c>
      <c r="AR26" s="50"/>
      <c r="AS26" s="133"/>
      <c r="AT26" s="133"/>
      <c r="AU26" s="133"/>
      <c r="AV26" s="133"/>
      <c r="AW26" s="133"/>
      <c r="AX26" s="133"/>
      <c r="AY26" s="133"/>
      <c r="AZ26" s="133"/>
      <c r="BA26" s="133"/>
      <c r="BC26" s="34"/>
      <c r="BD26" s="36"/>
      <c r="BE26" s="50"/>
      <c r="BF26" s="3">
        <v>0</v>
      </c>
      <c r="BG26" s="35">
        <f t="shared" si="4"/>
        <v>0</v>
      </c>
      <c r="BH26" s="50"/>
      <c r="BI26" s="36" t="s">
        <v>77</v>
      </c>
      <c r="BK26" s="50"/>
      <c r="BL26" s="133"/>
      <c r="BM26" s="133"/>
      <c r="BN26" s="133"/>
      <c r="BO26" s="133"/>
      <c r="BP26" s="133"/>
      <c r="BQ26" s="50"/>
      <c r="BR26" s="212"/>
      <c r="BT26" s="34"/>
      <c r="BU26" s="36"/>
      <c r="BV26" s="50"/>
      <c r="BW26" s="3">
        <v>0</v>
      </c>
      <c r="BX26" s="35">
        <f t="shared" si="63"/>
        <v>0</v>
      </c>
      <c r="BY26" s="50"/>
      <c r="BZ26" s="36"/>
      <c r="CB26" s="50"/>
      <c r="CC26" s="133"/>
      <c r="CD26" s="133"/>
      <c r="CE26" s="209"/>
      <c r="CF26" s="209"/>
      <c r="CG26" s="209"/>
      <c r="CH26" s="50"/>
      <c r="CI26" s="212"/>
      <c r="CK26" s="34"/>
      <c r="CL26" s="36"/>
      <c r="CM26" s="50"/>
      <c r="CN26" s="3">
        <v>0</v>
      </c>
      <c r="CO26" s="35">
        <f t="shared" si="64"/>
        <v>0</v>
      </c>
      <c r="CP26" s="50"/>
      <c r="CQ26" s="36"/>
      <c r="CS26" s="50"/>
      <c r="CT26" s="133"/>
      <c r="CU26" s="176"/>
      <c r="CV26" s="133"/>
      <c r="CW26" s="133"/>
      <c r="CX26" s="133"/>
      <c r="CY26" s="50"/>
      <c r="CZ26" s="212"/>
      <c r="DB26" s="34"/>
      <c r="DC26" s="36"/>
      <c r="DD26" s="50"/>
      <c r="DE26" s="3">
        <v>0</v>
      </c>
      <c r="DF26" s="35">
        <f t="shared" si="65"/>
        <v>0</v>
      </c>
      <c r="DG26" s="50"/>
      <c r="DH26" s="36"/>
      <c r="DJ26" s="50"/>
      <c r="DK26" s="133"/>
      <c r="DL26" s="133"/>
      <c r="DM26" s="209"/>
      <c r="DN26" s="209"/>
      <c r="DO26" s="209"/>
      <c r="DP26" s="50"/>
      <c r="DQ26" s="212"/>
      <c r="DR26" s="214"/>
      <c r="DS26" s="34"/>
      <c r="DT26" s="36"/>
      <c r="DU26" s="50"/>
      <c r="DV26" s="3">
        <v>0</v>
      </c>
      <c r="DW26" s="35">
        <f t="shared" si="66"/>
        <v>0</v>
      </c>
      <c r="DX26" s="50"/>
      <c r="DY26" s="36"/>
      <c r="EA26" s="50"/>
      <c r="EB26" s="133"/>
      <c r="EC26" s="133"/>
      <c r="ED26" s="133"/>
      <c r="EE26" s="133"/>
      <c r="EF26" s="133"/>
      <c r="EG26" s="50"/>
      <c r="EH26" s="212"/>
      <c r="EI26" s="214"/>
      <c r="EJ26" s="34"/>
      <c r="EK26" s="36"/>
      <c r="EL26" s="50"/>
      <c r="EM26" s="3">
        <v>0</v>
      </c>
      <c r="EN26" s="35">
        <f t="shared" si="67"/>
        <v>0</v>
      </c>
      <c r="EO26" s="50"/>
      <c r="EP26" s="36" t="s">
        <v>124</v>
      </c>
      <c r="ER26" s="50"/>
      <c r="ES26" s="133"/>
      <c r="ET26" s="133"/>
      <c r="EU26" s="176"/>
      <c r="EV26" s="176"/>
      <c r="EW26" s="176"/>
      <c r="EX26" s="50"/>
      <c r="EY26" s="212"/>
      <c r="FA26" s="34"/>
      <c r="FB26" s="36"/>
      <c r="FC26" s="50"/>
      <c r="FD26" s="3">
        <v>0</v>
      </c>
      <c r="FE26" s="35">
        <f t="shared" si="68"/>
        <v>0</v>
      </c>
      <c r="FF26" s="50"/>
      <c r="FG26" s="36" t="s">
        <v>124</v>
      </c>
      <c r="FI26" s="50"/>
      <c r="FJ26" s="133"/>
      <c r="FK26" s="133"/>
      <c r="FL26" s="133"/>
      <c r="FM26" s="133"/>
      <c r="FN26" s="133"/>
      <c r="FO26" s="50"/>
      <c r="FP26" s="212"/>
      <c r="FR26" s="34"/>
      <c r="FS26" s="36"/>
      <c r="FT26" s="50"/>
      <c r="FU26" s="3">
        <v>0</v>
      </c>
      <c r="FV26" s="35">
        <f t="shared" si="69"/>
        <v>0</v>
      </c>
      <c r="FW26" s="50"/>
      <c r="FX26" s="36" t="s">
        <v>124</v>
      </c>
      <c r="FZ26" s="50"/>
      <c r="GA26" s="133"/>
      <c r="GB26" s="133"/>
      <c r="GC26" s="133"/>
      <c r="GD26" s="133"/>
      <c r="GE26" s="133"/>
      <c r="GF26" s="50"/>
      <c r="GG26" s="212"/>
      <c r="GI26" s="34"/>
      <c r="GJ26" s="36"/>
      <c r="GK26" s="50"/>
      <c r="GL26" s="3">
        <v>0</v>
      </c>
      <c r="GM26" s="35">
        <f t="shared" si="70"/>
        <v>0</v>
      </c>
      <c r="GN26" s="50"/>
      <c r="GO26" s="36" t="s">
        <v>124</v>
      </c>
      <c r="GQ26" s="50"/>
      <c r="GR26" s="133"/>
      <c r="GS26" s="133"/>
      <c r="GT26" s="133"/>
      <c r="GU26" s="133"/>
      <c r="GV26" s="133"/>
      <c r="GW26" s="50"/>
      <c r="GX26" s="212"/>
      <c r="GZ26" s="34"/>
      <c r="HA26" s="36"/>
      <c r="HB26" s="50"/>
      <c r="HC26" s="3">
        <v>0</v>
      </c>
      <c r="HD26" s="35">
        <f t="shared" si="71"/>
        <v>0</v>
      </c>
      <c r="HE26" s="50"/>
      <c r="HF26" s="36" t="s">
        <v>124</v>
      </c>
      <c r="HH26" s="50"/>
      <c r="HI26" s="133"/>
      <c r="HJ26" s="133"/>
      <c r="HK26" s="133"/>
      <c r="HL26" s="133"/>
      <c r="HM26" s="133"/>
      <c r="HN26" s="50"/>
      <c r="HO26" s="212"/>
      <c r="HQ26" s="34"/>
      <c r="HR26" s="36"/>
      <c r="HS26" s="50"/>
      <c r="HT26" s="3">
        <v>0</v>
      </c>
      <c r="HU26" s="35">
        <f t="shared" si="72"/>
        <v>0</v>
      </c>
      <c r="HV26" s="50"/>
      <c r="HW26" s="36" t="s">
        <v>124</v>
      </c>
    </row>
    <row r="27" spans="2:231" ht="50.25" customHeight="1" x14ac:dyDescent="0.25">
      <c r="B27" s="207"/>
      <c r="C27" s="207"/>
      <c r="D27" s="179"/>
      <c r="E27" s="180" t="s">
        <v>129</v>
      </c>
      <c r="F27" s="168" t="s">
        <v>130</v>
      </c>
      <c r="G27" s="127">
        <v>0.05</v>
      </c>
      <c r="I27" s="50"/>
      <c r="J27" s="133"/>
      <c r="K27" s="174"/>
      <c r="L27" s="209"/>
      <c r="M27" s="211"/>
      <c r="N27" s="212"/>
      <c r="O27" s="50"/>
      <c r="P27" s="212"/>
      <c r="R27" s="34"/>
      <c r="S27" s="36"/>
      <c r="T27" s="50"/>
      <c r="U27" s="3">
        <v>0</v>
      </c>
      <c r="V27" s="35">
        <f t="shared" si="61"/>
        <v>0</v>
      </c>
      <c r="W27" s="50"/>
      <c r="X27" s="36"/>
      <c r="Z27" s="50"/>
      <c r="AA27" s="133"/>
      <c r="AB27" s="133"/>
      <c r="AC27" s="209"/>
      <c r="AD27" s="209"/>
      <c r="AE27" s="209"/>
      <c r="AF27" s="133"/>
      <c r="AG27" s="133"/>
      <c r="AI27" s="34"/>
      <c r="AJ27" s="36"/>
      <c r="AK27" s="50"/>
      <c r="AL27" s="3">
        <v>0</v>
      </c>
      <c r="AM27" s="35">
        <f t="shared" si="45"/>
        <v>0</v>
      </c>
      <c r="AN27" s="50"/>
      <c r="AO27" s="36" t="s">
        <v>124</v>
      </c>
      <c r="AR27" s="50"/>
      <c r="AS27" s="133"/>
      <c r="AT27" s="133"/>
      <c r="AU27" s="133"/>
      <c r="AV27" s="133"/>
      <c r="AW27" s="133"/>
      <c r="AX27" s="133"/>
      <c r="AY27" s="133"/>
      <c r="AZ27" s="133"/>
      <c r="BA27" s="133"/>
      <c r="BC27" s="34"/>
      <c r="BD27" s="36"/>
      <c r="BE27" s="50"/>
      <c r="BF27" s="3">
        <v>0</v>
      </c>
      <c r="BG27" s="35">
        <f t="shared" si="4"/>
        <v>0</v>
      </c>
      <c r="BH27" s="50"/>
      <c r="BI27" s="36" t="s">
        <v>77</v>
      </c>
      <c r="BK27" s="50"/>
      <c r="BL27" s="133"/>
      <c r="BM27" s="133"/>
      <c r="BN27" s="133"/>
      <c r="BO27" s="133"/>
      <c r="BP27" s="133"/>
      <c r="BQ27" s="50"/>
      <c r="BR27" s="212"/>
      <c r="BT27" s="34"/>
      <c r="BU27" s="36"/>
      <c r="BV27" s="50"/>
      <c r="BW27" s="3">
        <v>0</v>
      </c>
      <c r="BX27" s="35">
        <f t="shared" si="63"/>
        <v>0</v>
      </c>
      <c r="BY27" s="50"/>
      <c r="BZ27" s="36"/>
      <c r="CB27" s="50"/>
      <c r="CC27" s="133"/>
      <c r="CD27" s="133"/>
      <c r="CE27" s="209"/>
      <c r="CF27" s="209"/>
      <c r="CG27" s="209"/>
      <c r="CH27" s="50"/>
      <c r="CI27" s="212"/>
      <c r="CK27" s="34"/>
      <c r="CL27" s="36"/>
      <c r="CM27" s="50"/>
      <c r="CN27" s="3">
        <v>0</v>
      </c>
      <c r="CO27" s="35">
        <f t="shared" si="64"/>
        <v>0</v>
      </c>
      <c r="CP27" s="50"/>
      <c r="CQ27" s="36"/>
      <c r="CS27" s="50"/>
      <c r="CT27" s="133"/>
      <c r="CU27" s="176"/>
      <c r="CV27" s="133"/>
      <c r="CW27" s="133"/>
      <c r="CX27" s="133"/>
      <c r="CY27" s="50"/>
      <c r="CZ27" s="212"/>
      <c r="DB27" s="34"/>
      <c r="DC27" s="36"/>
      <c r="DD27" s="50"/>
      <c r="DE27" s="3">
        <v>0</v>
      </c>
      <c r="DF27" s="35">
        <f t="shared" si="65"/>
        <v>0</v>
      </c>
      <c r="DG27" s="50"/>
      <c r="DH27" s="36"/>
      <c r="DJ27" s="50"/>
      <c r="DK27" s="133"/>
      <c r="DL27" s="133"/>
      <c r="DM27" s="209"/>
      <c r="DN27" s="209"/>
      <c r="DO27" s="209"/>
      <c r="DP27" s="50"/>
      <c r="DQ27" s="212"/>
      <c r="DR27" s="214"/>
      <c r="DS27" s="34"/>
      <c r="DT27" s="36"/>
      <c r="DU27" s="50"/>
      <c r="DV27" s="3">
        <v>0</v>
      </c>
      <c r="DW27" s="35">
        <f t="shared" si="66"/>
        <v>0</v>
      </c>
      <c r="DX27" s="50"/>
      <c r="DY27" s="36"/>
      <c r="EA27" s="50"/>
      <c r="EB27" s="133"/>
      <c r="EC27" s="133"/>
      <c r="ED27" s="133"/>
      <c r="EE27" s="133"/>
      <c r="EF27" s="133"/>
      <c r="EG27" s="50"/>
      <c r="EH27" s="212"/>
      <c r="EI27" s="214"/>
      <c r="EJ27" s="34"/>
      <c r="EK27" s="36"/>
      <c r="EL27" s="50"/>
      <c r="EM27" s="3">
        <v>0</v>
      </c>
      <c r="EN27" s="35">
        <f t="shared" si="67"/>
        <v>0</v>
      </c>
      <c r="EO27" s="50"/>
      <c r="EP27" s="36" t="s">
        <v>124</v>
      </c>
      <c r="ER27" s="50"/>
      <c r="ES27" s="133"/>
      <c r="ET27" s="133"/>
      <c r="EU27" s="176"/>
      <c r="EV27" s="176"/>
      <c r="EW27" s="176"/>
      <c r="EX27" s="50"/>
      <c r="EY27" s="212"/>
      <c r="FA27" s="34"/>
      <c r="FB27" s="36"/>
      <c r="FC27" s="50"/>
      <c r="FD27" s="3">
        <v>0</v>
      </c>
      <c r="FE27" s="35">
        <f t="shared" si="68"/>
        <v>0</v>
      </c>
      <c r="FF27" s="50"/>
      <c r="FG27" s="36" t="s">
        <v>124</v>
      </c>
      <c r="FI27" s="50"/>
      <c r="FJ27" s="133"/>
      <c r="FK27" s="133"/>
      <c r="FL27" s="133"/>
      <c r="FM27" s="133"/>
      <c r="FN27" s="133"/>
      <c r="FO27" s="50"/>
      <c r="FP27" s="212"/>
      <c r="FR27" s="34"/>
      <c r="FS27" s="36"/>
      <c r="FT27" s="50"/>
      <c r="FU27" s="3">
        <v>0</v>
      </c>
      <c r="FV27" s="35">
        <f t="shared" si="69"/>
        <v>0</v>
      </c>
      <c r="FW27" s="50"/>
      <c r="FX27" s="36" t="s">
        <v>124</v>
      </c>
      <c r="FZ27" s="50"/>
      <c r="GA27" s="133"/>
      <c r="GB27" s="133"/>
      <c r="GC27" s="133"/>
      <c r="GD27" s="133"/>
      <c r="GE27" s="133"/>
      <c r="GF27" s="50"/>
      <c r="GG27" s="212"/>
      <c r="GI27" s="34"/>
      <c r="GJ27" s="36"/>
      <c r="GK27" s="50"/>
      <c r="GL27" s="3">
        <v>0</v>
      </c>
      <c r="GM27" s="35">
        <f t="shared" si="70"/>
        <v>0</v>
      </c>
      <c r="GN27" s="50"/>
      <c r="GO27" s="36" t="s">
        <v>124</v>
      </c>
      <c r="GQ27" s="50"/>
      <c r="GR27" s="133"/>
      <c r="GS27" s="133"/>
      <c r="GT27" s="133"/>
      <c r="GU27" s="133"/>
      <c r="GV27" s="133"/>
      <c r="GW27" s="50"/>
      <c r="GX27" s="212"/>
      <c r="GZ27" s="34"/>
      <c r="HA27" s="36"/>
      <c r="HB27" s="50"/>
      <c r="HC27" s="3">
        <v>0</v>
      </c>
      <c r="HD27" s="35">
        <f t="shared" si="71"/>
        <v>0</v>
      </c>
      <c r="HE27" s="50"/>
      <c r="HF27" s="36" t="s">
        <v>124</v>
      </c>
      <c r="HH27" s="50"/>
      <c r="HI27" s="133"/>
      <c r="HJ27" s="133"/>
      <c r="HK27" s="133"/>
      <c r="HL27" s="133"/>
      <c r="HM27" s="133"/>
      <c r="HN27" s="50"/>
      <c r="HO27" s="212"/>
      <c r="HQ27" s="34"/>
      <c r="HR27" s="36"/>
      <c r="HS27" s="50"/>
      <c r="HT27" s="3">
        <v>0</v>
      </c>
      <c r="HU27" s="35">
        <f t="shared" si="72"/>
        <v>0</v>
      </c>
      <c r="HV27" s="50"/>
      <c r="HW27" s="36" t="s">
        <v>124</v>
      </c>
    </row>
    <row r="28" spans="2:231" ht="50.25" customHeight="1" x14ac:dyDescent="0.25">
      <c r="B28" s="207"/>
      <c r="C28" s="207"/>
      <c r="D28" s="179"/>
      <c r="E28" s="180" t="s">
        <v>131</v>
      </c>
      <c r="F28" s="168" t="s">
        <v>132</v>
      </c>
      <c r="G28" s="127">
        <v>0.05</v>
      </c>
      <c r="I28" s="50"/>
      <c r="J28" s="133"/>
      <c r="K28" s="174"/>
      <c r="L28" s="209"/>
      <c r="M28" s="211"/>
      <c r="N28" s="212"/>
      <c r="O28" s="50"/>
      <c r="P28" s="212"/>
      <c r="R28" s="34"/>
      <c r="S28" s="36"/>
      <c r="T28" s="50"/>
      <c r="U28" s="3">
        <v>0</v>
      </c>
      <c r="V28" s="35">
        <f t="shared" si="61"/>
        <v>0</v>
      </c>
      <c r="W28" s="50"/>
      <c r="X28" s="36"/>
      <c r="Z28" s="50"/>
      <c r="AA28" s="133"/>
      <c r="AB28" s="133"/>
      <c r="AC28" s="209"/>
      <c r="AD28" s="209"/>
      <c r="AE28" s="209"/>
      <c r="AF28" s="133"/>
      <c r="AG28" s="133"/>
      <c r="AI28" s="34"/>
      <c r="AJ28" s="36"/>
      <c r="AK28" s="50"/>
      <c r="AL28" s="3">
        <v>0</v>
      </c>
      <c r="AM28" s="35">
        <f t="shared" si="45"/>
        <v>0</v>
      </c>
      <c r="AN28" s="50"/>
      <c r="AO28" s="36" t="s">
        <v>124</v>
      </c>
      <c r="AR28" s="50"/>
      <c r="AS28" s="133"/>
      <c r="AT28" s="133"/>
      <c r="AU28" s="133"/>
      <c r="AV28" s="133"/>
      <c r="AW28" s="133"/>
      <c r="AX28" s="133"/>
      <c r="AY28" s="133"/>
      <c r="AZ28" s="133"/>
      <c r="BA28" s="133"/>
      <c r="BC28" s="34"/>
      <c r="BD28" s="36"/>
      <c r="BE28" s="50"/>
      <c r="BF28" s="3">
        <v>0</v>
      </c>
      <c r="BG28" s="35">
        <f t="shared" si="4"/>
        <v>0</v>
      </c>
      <c r="BH28" s="50"/>
      <c r="BI28" s="36" t="s">
        <v>77</v>
      </c>
      <c r="BK28" s="50"/>
      <c r="BL28" s="133"/>
      <c r="BM28" s="133"/>
      <c r="BN28" s="133"/>
      <c r="BO28" s="133"/>
      <c r="BP28" s="133"/>
      <c r="BQ28" s="50"/>
      <c r="BR28" s="212"/>
      <c r="BT28" s="34"/>
      <c r="BU28" s="36"/>
      <c r="BV28" s="50"/>
      <c r="BW28" s="3">
        <v>0</v>
      </c>
      <c r="BX28" s="35">
        <f t="shared" si="63"/>
        <v>0</v>
      </c>
      <c r="BY28" s="50"/>
      <c r="BZ28" s="36"/>
      <c r="CB28" s="50"/>
      <c r="CC28" s="133"/>
      <c r="CD28" s="133"/>
      <c r="CE28" s="209"/>
      <c r="CF28" s="209"/>
      <c r="CG28" s="209"/>
      <c r="CH28" s="50"/>
      <c r="CI28" s="212"/>
      <c r="CK28" s="34"/>
      <c r="CL28" s="36"/>
      <c r="CM28" s="50"/>
      <c r="CN28" s="3">
        <v>0</v>
      </c>
      <c r="CO28" s="35">
        <f t="shared" si="64"/>
        <v>0</v>
      </c>
      <c r="CP28" s="50"/>
      <c r="CQ28" s="36"/>
      <c r="CS28" s="50"/>
      <c r="CT28" s="133"/>
      <c r="CU28" s="176"/>
      <c r="CV28" s="133"/>
      <c r="CW28" s="133"/>
      <c r="CX28" s="133"/>
      <c r="CY28" s="50"/>
      <c r="CZ28" s="212"/>
      <c r="DB28" s="34"/>
      <c r="DC28" s="36"/>
      <c r="DD28" s="50"/>
      <c r="DE28" s="3">
        <v>0</v>
      </c>
      <c r="DF28" s="35">
        <f t="shared" si="65"/>
        <v>0</v>
      </c>
      <c r="DG28" s="50"/>
      <c r="DH28" s="36"/>
      <c r="DJ28" s="50"/>
      <c r="DK28" s="133"/>
      <c r="DL28" s="133"/>
      <c r="DM28" s="209"/>
      <c r="DN28" s="209"/>
      <c r="DO28" s="209"/>
      <c r="DP28" s="50"/>
      <c r="DQ28" s="212"/>
      <c r="DR28" s="214"/>
      <c r="DS28" s="34"/>
      <c r="DT28" s="36"/>
      <c r="DU28" s="50"/>
      <c r="DV28" s="3">
        <v>0</v>
      </c>
      <c r="DW28" s="35">
        <f t="shared" si="66"/>
        <v>0</v>
      </c>
      <c r="DX28" s="50"/>
      <c r="DY28" s="36"/>
      <c r="EA28" s="50"/>
      <c r="EB28" s="133"/>
      <c r="EC28" s="133"/>
      <c r="ED28" s="133"/>
      <c r="EE28" s="133"/>
      <c r="EF28" s="133"/>
      <c r="EG28" s="50"/>
      <c r="EH28" s="212"/>
      <c r="EI28" s="214"/>
      <c r="EJ28" s="34"/>
      <c r="EK28" s="36"/>
      <c r="EL28" s="50"/>
      <c r="EM28" s="3">
        <v>0</v>
      </c>
      <c r="EN28" s="35">
        <f t="shared" si="67"/>
        <v>0</v>
      </c>
      <c r="EO28" s="50"/>
      <c r="EP28" s="36" t="s">
        <v>124</v>
      </c>
      <c r="ER28" s="50"/>
      <c r="ES28" s="133"/>
      <c r="ET28" s="133"/>
      <c r="EU28" s="176"/>
      <c r="EV28" s="176"/>
      <c r="EW28" s="176"/>
      <c r="EX28" s="50"/>
      <c r="EY28" s="212"/>
      <c r="FA28" s="34"/>
      <c r="FB28" s="36"/>
      <c r="FC28" s="50"/>
      <c r="FD28" s="3">
        <v>0</v>
      </c>
      <c r="FE28" s="35">
        <f t="shared" si="68"/>
        <v>0</v>
      </c>
      <c r="FF28" s="50"/>
      <c r="FG28" s="36" t="s">
        <v>124</v>
      </c>
      <c r="FI28" s="50"/>
      <c r="FJ28" s="133"/>
      <c r="FK28" s="133"/>
      <c r="FL28" s="133"/>
      <c r="FM28" s="133"/>
      <c r="FN28" s="133"/>
      <c r="FO28" s="50"/>
      <c r="FP28" s="212"/>
      <c r="FR28" s="34"/>
      <c r="FS28" s="36"/>
      <c r="FT28" s="50"/>
      <c r="FU28" s="3">
        <v>0</v>
      </c>
      <c r="FV28" s="35">
        <f t="shared" si="69"/>
        <v>0</v>
      </c>
      <c r="FW28" s="50"/>
      <c r="FX28" s="36" t="s">
        <v>124</v>
      </c>
      <c r="FZ28" s="50"/>
      <c r="GA28" s="133"/>
      <c r="GB28" s="133"/>
      <c r="GC28" s="133"/>
      <c r="GD28" s="133"/>
      <c r="GE28" s="133"/>
      <c r="GF28" s="50"/>
      <c r="GG28" s="212"/>
      <c r="GI28" s="34"/>
      <c r="GJ28" s="36"/>
      <c r="GK28" s="50"/>
      <c r="GL28" s="3">
        <v>0</v>
      </c>
      <c r="GM28" s="35">
        <f t="shared" si="70"/>
        <v>0</v>
      </c>
      <c r="GN28" s="50"/>
      <c r="GO28" s="36" t="s">
        <v>124</v>
      </c>
      <c r="GQ28" s="50"/>
      <c r="GR28" s="133"/>
      <c r="GS28" s="133"/>
      <c r="GT28" s="133"/>
      <c r="GU28" s="133"/>
      <c r="GV28" s="133"/>
      <c r="GW28" s="50"/>
      <c r="GX28" s="212"/>
      <c r="GZ28" s="34"/>
      <c r="HA28" s="36"/>
      <c r="HB28" s="50"/>
      <c r="HC28" s="3">
        <v>0</v>
      </c>
      <c r="HD28" s="35">
        <f t="shared" si="71"/>
        <v>0</v>
      </c>
      <c r="HE28" s="50"/>
      <c r="HF28" s="36" t="s">
        <v>124</v>
      </c>
      <c r="HH28" s="50"/>
      <c r="HI28" s="133"/>
      <c r="HJ28" s="133"/>
      <c r="HK28" s="133"/>
      <c r="HL28" s="133"/>
      <c r="HM28" s="133"/>
      <c r="HN28" s="50"/>
      <c r="HO28" s="212"/>
      <c r="HQ28" s="34"/>
      <c r="HR28" s="36"/>
      <c r="HS28" s="50"/>
      <c r="HT28" s="3">
        <v>0</v>
      </c>
      <c r="HU28" s="35">
        <f t="shared" si="72"/>
        <v>0</v>
      </c>
      <c r="HV28" s="50"/>
      <c r="HW28" s="36" t="s">
        <v>124</v>
      </c>
    </row>
    <row r="29" spans="2:231" ht="50.25" customHeight="1" x14ac:dyDescent="0.25">
      <c r="B29" s="207"/>
      <c r="C29" s="207"/>
      <c r="D29" s="179"/>
      <c r="E29" s="180" t="s">
        <v>133</v>
      </c>
      <c r="F29" s="168" t="s">
        <v>134</v>
      </c>
      <c r="G29" s="127">
        <v>0.1</v>
      </c>
      <c r="I29" s="50"/>
      <c r="J29" s="133"/>
      <c r="K29" s="174"/>
      <c r="L29" s="209"/>
      <c r="M29" s="211"/>
      <c r="N29" s="212"/>
      <c r="O29" s="50"/>
      <c r="P29" s="212"/>
      <c r="R29" s="34"/>
      <c r="S29" s="36"/>
      <c r="T29" s="50"/>
      <c r="U29" s="3">
        <v>0</v>
      </c>
      <c r="V29" s="35">
        <f t="shared" si="61"/>
        <v>0</v>
      </c>
      <c r="W29" s="50"/>
      <c r="X29" s="36"/>
      <c r="Z29" s="50"/>
      <c r="AA29" s="133"/>
      <c r="AB29" s="133"/>
      <c r="AC29" s="209"/>
      <c r="AD29" s="209"/>
      <c r="AE29" s="209"/>
      <c r="AF29" s="133"/>
      <c r="AG29" s="133"/>
      <c r="AI29" s="34"/>
      <c r="AJ29" s="36"/>
      <c r="AK29" s="50"/>
      <c r="AL29" s="3">
        <v>0</v>
      </c>
      <c r="AM29" s="35">
        <f t="shared" si="45"/>
        <v>0</v>
      </c>
      <c r="AN29" s="50"/>
      <c r="AO29" s="36" t="s">
        <v>124</v>
      </c>
      <c r="AR29" s="50"/>
      <c r="AS29" s="133"/>
      <c r="AT29" s="133"/>
      <c r="AU29" s="133"/>
      <c r="AV29" s="133"/>
      <c r="AW29" s="133"/>
      <c r="AX29" s="133"/>
      <c r="AY29" s="133"/>
      <c r="AZ29" s="133"/>
      <c r="BA29" s="133"/>
      <c r="BC29" s="34"/>
      <c r="BD29" s="36"/>
      <c r="BE29" s="50"/>
      <c r="BF29" s="3">
        <v>0</v>
      </c>
      <c r="BG29" s="35">
        <f t="shared" si="4"/>
        <v>0</v>
      </c>
      <c r="BH29" s="50"/>
      <c r="BI29" s="36" t="s">
        <v>77</v>
      </c>
      <c r="BK29" s="50"/>
      <c r="BL29" s="133"/>
      <c r="BM29" s="133"/>
      <c r="BN29" s="133"/>
      <c r="BO29" s="133"/>
      <c r="BP29" s="133"/>
      <c r="BQ29" s="50"/>
      <c r="BR29" s="212"/>
      <c r="BT29" s="34"/>
      <c r="BU29" s="36"/>
      <c r="BV29" s="50"/>
      <c r="BW29" s="3">
        <v>0</v>
      </c>
      <c r="BX29" s="35">
        <f t="shared" si="63"/>
        <v>0</v>
      </c>
      <c r="BY29" s="50"/>
      <c r="BZ29" s="36"/>
      <c r="CB29" s="50"/>
      <c r="CC29" s="133"/>
      <c r="CD29" s="133"/>
      <c r="CE29" s="209"/>
      <c r="CF29" s="209"/>
      <c r="CG29" s="209"/>
      <c r="CH29" s="50"/>
      <c r="CI29" s="212"/>
      <c r="CK29" s="34"/>
      <c r="CL29" s="36"/>
      <c r="CM29" s="50"/>
      <c r="CN29" s="3">
        <v>0</v>
      </c>
      <c r="CO29" s="35">
        <f t="shared" si="64"/>
        <v>0</v>
      </c>
      <c r="CP29" s="50"/>
      <c r="CQ29" s="36"/>
      <c r="CS29" s="50"/>
      <c r="CT29" s="133"/>
      <c r="CU29" s="176"/>
      <c r="CV29" s="133"/>
      <c r="CW29" s="133"/>
      <c r="CX29" s="133"/>
      <c r="CY29" s="50"/>
      <c r="CZ29" s="212"/>
      <c r="DB29" s="34"/>
      <c r="DC29" s="36"/>
      <c r="DD29" s="50"/>
      <c r="DE29" s="3">
        <v>0</v>
      </c>
      <c r="DF29" s="35">
        <f t="shared" si="65"/>
        <v>0</v>
      </c>
      <c r="DG29" s="50"/>
      <c r="DH29" s="36"/>
      <c r="DJ29" s="50"/>
      <c r="DK29" s="133"/>
      <c r="DL29" s="133"/>
      <c r="DM29" s="209"/>
      <c r="DN29" s="209"/>
      <c r="DO29" s="209"/>
      <c r="DP29" s="50"/>
      <c r="DQ29" s="212"/>
      <c r="DR29" s="214"/>
      <c r="DS29" s="34"/>
      <c r="DT29" s="36"/>
      <c r="DU29" s="50"/>
      <c r="DV29" s="3">
        <v>0</v>
      </c>
      <c r="DW29" s="35">
        <f t="shared" si="66"/>
        <v>0</v>
      </c>
      <c r="DX29" s="50"/>
      <c r="DY29" s="36"/>
      <c r="EA29" s="50"/>
      <c r="EB29" s="133"/>
      <c r="EC29" s="133"/>
      <c r="ED29" s="133"/>
      <c r="EE29" s="133"/>
      <c r="EF29" s="133"/>
      <c r="EG29" s="50"/>
      <c r="EH29" s="212"/>
      <c r="EI29" s="214"/>
      <c r="EJ29" s="34"/>
      <c r="EK29" s="36"/>
      <c r="EL29" s="50"/>
      <c r="EM29" s="3">
        <v>0</v>
      </c>
      <c r="EN29" s="35">
        <f t="shared" si="67"/>
        <v>0</v>
      </c>
      <c r="EO29" s="50"/>
      <c r="EP29" s="36" t="s">
        <v>124</v>
      </c>
      <c r="ER29" s="50"/>
      <c r="ES29" s="133"/>
      <c r="ET29" s="133"/>
      <c r="EU29" s="176"/>
      <c r="EV29" s="176"/>
      <c r="EW29" s="176"/>
      <c r="EX29" s="50"/>
      <c r="EY29" s="212"/>
      <c r="FA29" s="34"/>
      <c r="FB29" s="36"/>
      <c r="FC29" s="50"/>
      <c r="FD29" s="3">
        <v>0</v>
      </c>
      <c r="FE29" s="35">
        <f t="shared" si="68"/>
        <v>0</v>
      </c>
      <c r="FF29" s="50"/>
      <c r="FG29" s="36" t="s">
        <v>124</v>
      </c>
      <c r="FI29" s="50"/>
      <c r="FJ29" s="133"/>
      <c r="FK29" s="133"/>
      <c r="FL29" s="133"/>
      <c r="FM29" s="133"/>
      <c r="FN29" s="133"/>
      <c r="FO29" s="50"/>
      <c r="FP29" s="212"/>
      <c r="FR29" s="34"/>
      <c r="FS29" s="36"/>
      <c r="FT29" s="50"/>
      <c r="FU29" s="3">
        <v>0</v>
      </c>
      <c r="FV29" s="35">
        <f t="shared" si="69"/>
        <v>0</v>
      </c>
      <c r="FW29" s="50"/>
      <c r="FX29" s="36" t="s">
        <v>124</v>
      </c>
      <c r="FZ29" s="50"/>
      <c r="GA29" s="133"/>
      <c r="GB29" s="133"/>
      <c r="GC29" s="133"/>
      <c r="GD29" s="133"/>
      <c r="GE29" s="133"/>
      <c r="GF29" s="50"/>
      <c r="GG29" s="212"/>
      <c r="GI29" s="34"/>
      <c r="GJ29" s="36"/>
      <c r="GK29" s="50"/>
      <c r="GL29" s="3">
        <v>0</v>
      </c>
      <c r="GM29" s="35">
        <f t="shared" si="70"/>
        <v>0</v>
      </c>
      <c r="GN29" s="50"/>
      <c r="GO29" s="36" t="s">
        <v>124</v>
      </c>
      <c r="GQ29" s="50"/>
      <c r="GR29" s="133"/>
      <c r="GS29" s="133"/>
      <c r="GT29" s="133"/>
      <c r="GU29" s="133"/>
      <c r="GV29" s="133"/>
      <c r="GW29" s="50"/>
      <c r="GX29" s="212"/>
      <c r="GZ29" s="34"/>
      <c r="HA29" s="36"/>
      <c r="HB29" s="50"/>
      <c r="HC29" s="3">
        <v>0</v>
      </c>
      <c r="HD29" s="35">
        <f t="shared" si="71"/>
        <v>0</v>
      </c>
      <c r="HE29" s="50"/>
      <c r="HF29" s="36" t="s">
        <v>124</v>
      </c>
      <c r="HH29" s="50"/>
      <c r="HI29" s="133"/>
      <c r="HJ29" s="133"/>
      <c r="HK29" s="133"/>
      <c r="HL29" s="133"/>
      <c r="HM29" s="133"/>
      <c r="HN29" s="50"/>
      <c r="HO29" s="212"/>
      <c r="HQ29" s="34"/>
      <c r="HR29" s="36"/>
      <c r="HS29" s="50"/>
      <c r="HT29" s="3">
        <v>0</v>
      </c>
      <c r="HU29" s="35">
        <f t="shared" si="72"/>
        <v>0</v>
      </c>
      <c r="HV29" s="50"/>
      <c r="HW29" s="36" t="s">
        <v>124</v>
      </c>
    </row>
    <row r="30" spans="2:231" ht="50.25" customHeight="1" x14ac:dyDescent="0.25">
      <c r="B30" s="207"/>
      <c r="C30" s="207"/>
      <c r="D30" s="179"/>
      <c r="E30" s="180" t="s">
        <v>135</v>
      </c>
      <c r="F30" s="168" t="s">
        <v>136</v>
      </c>
      <c r="G30" s="127">
        <v>0.03</v>
      </c>
      <c r="I30" s="50"/>
      <c r="J30" s="133"/>
      <c r="K30" s="174"/>
      <c r="L30" s="209"/>
      <c r="M30" s="211"/>
      <c r="N30" s="212"/>
      <c r="O30" s="50"/>
      <c r="P30" s="212"/>
      <c r="R30" s="34"/>
      <c r="S30" s="36"/>
      <c r="T30" s="50"/>
      <c r="U30" s="3">
        <v>0</v>
      </c>
      <c r="V30" s="35">
        <f t="shared" si="61"/>
        <v>0</v>
      </c>
      <c r="W30" s="50"/>
      <c r="X30" s="36"/>
      <c r="Z30" s="50"/>
      <c r="AA30" s="133"/>
      <c r="AB30" s="133"/>
      <c r="AC30" s="209"/>
      <c r="AD30" s="209"/>
      <c r="AE30" s="209"/>
      <c r="AF30" s="133"/>
      <c r="AG30" s="133"/>
      <c r="AI30" s="34"/>
      <c r="AJ30" s="36"/>
      <c r="AK30" s="50"/>
      <c r="AL30" s="3">
        <v>0</v>
      </c>
      <c r="AM30" s="35">
        <f t="shared" si="45"/>
        <v>0</v>
      </c>
      <c r="AN30" s="50"/>
      <c r="AO30" s="36" t="s">
        <v>124</v>
      </c>
      <c r="AR30" s="50"/>
      <c r="AS30" s="133"/>
      <c r="AT30" s="133"/>
      <c r="AU30" s="133"/>
      <c r="AV30" s="133"/>
      <c r="AW30" s="133"/>
      <c r="AX30" s="133"/>
      <c r="AY30" s="133"/>
      <c r="AZ30" s="133"/>
      <c r="BA30" s="133"/>
      <c r="BC30" s="34"/>
      <c r="BD30" s="36"/>
      <c r="BE30" s="50"/>
      <c r="BF30" s="3">
        <v>0</v>
      </c>
      <c r="BG30" s="35">
        <f t="shared" si="4"/>
        <v>0</v>
      </c>
      <c r="BH30" s="50"/>
      <c r="BI30" s="36" t="s">
        <v>77</v>
      </c>
      <c r="BK30" s="50"/>
      <c r="BL30" s="133"/>
      <c r="BM30" s="133"/>
      <c r="BN30" s="133"/>
      <c r="BO30" s="133"/>
      <c r="BP30" s="133"/>
      <c r="BQ30" s="50"/>
      <c r="BR30" s="212"/>
      <c r="BT30" s="34"/>
      <c r="BU30" s="36"/>
      <c r="BV30" s="50"/>
      <c r="BW30" s="3">
        <v>0</v>
      </c>
      <c r="BX30" s="35">
        <f t="shared" si="63"/>
        <v>0</v>
      </c>
      <c r="BY30" s="50"/>
      <c r="BZ30" s="36"/>
      <c r="CB30" s="50"/>
      <c r="CC30" s="133"/>
      <c r="CD30" s="133"/>
      <c r="CE30" s="209"/>
      <c r="CF30" s="209"/>
      <c r="CG30" s="209"/>
      <c r="CH30" s="50"/>
      <c r="CI30" s="212"/>
      <c r="CK30" s="34"/>
      <c r="CL30" s="36"/>
      <c r="CM30" s="50"/>
      <c r="CN30" s="3">
        <v>0</v>
      </c>
      <c r="CO30" s="35">
        <f t="shared" si="64"/>
        <v>0</v>
      </c>
      <c r="CP30" s="50"/>
      <c r="CQ30" s="36"/>
      <c r="CS30" s="50"/>
      <c r="CT30" s="133"/>
      <c r="CU30" s="176"/>
      <c r="CV30" s="133"/>
      <c r="CW30" s="133"/>
      <c r="CX30" s="133"/>
      <c r="CY30" s="50"/>
      <c r="CZ30" s="212"/>
      <c r="DB30" s="34"/>
      <c r="DC30" s="36"/>
      <c r="DD30" s="50"/>
      <c r="DE30" s="3">
        <v>0</v>
      </c>
      <c r="DF30" s="35">
        <f t="shared" si="65"/>
        <v>0</v>
      </c>
      <c r="DG30" s="50"/>
      <c r="DH30" s="36"/>
      <c r="DJ30" s="50"/>
      <c r="DK30" s="133"/>
      <c r="DL30" s="133"/>
      <c r="DM30" s="209"/>
      <c r="DN30" s="209"/>
      <c r="DO30" s="209"/>
      <c r="DP30" s="50"/>
      <c r="DQ30" s="212"/>
      <c r="DR30" s="214"/>
      <c r="DS30" s="34"/>
      <c r="DT30" s="36"/>
      <c r="DU30" s="50"/>
      <c r="DV30" s="3">
        <v>0</v>
      </c>
      <c r="DW30" s="35">
        <f t="shared" si="66"/>
        <v>0</v>
      </c>
      <c r="DX30" s="50"/>
      <c r="DY30" s="36"/>
      <c r="EA30" s="50"/>
      <c r="EB30" s="133"/>
      <c r="EC30" s="133"/>
      <c r="ED30" s="133"/>
      <c r="EE30" s="133"/>
      <c r="EF30" s="133"/>
      <c r="EG30" s="50"/>
      <c r="EH30" s="212"/>
      <c r="EI30" s="214"/>
      <c r="EJ30" s="34"/>
      <c r="EK30" s="36"/>
      <c r="EL30" s="50"/>
      <c r="EM30" s="3">
        <v>0</v>
      </c>
      <c r="EN30" s="35">
        <f t="shared" si="67"/>
        <v>0</v>
      </c>
      <c r="EO30" s="50"/>
      <c r="EP30" s="36" t="s">
        <v>124</v>
      </c>
      <c r="ER30" s="50"/>
      <c r="ES30" s="133"/>
      <c r="ET30" s="133"/>
      <c r="EU30" s="176"/>
      <c r="EV30" s="176"/>
      <c r="EW30" s="176"/>
      <c r="EX30" s="50"/>
      <c r="EY30" s="212"/>
      <c r="FA30" s="34"/>
      <c r="FB30" s="36"/>
      <c r="FC30" s="50"/>
      <c r="FD30" s="3">
        <v>0</v>
      </c>
      <c r="FE30" s="35">
        <f t="shared" si="68"/>
        <v>0</v>
      </c>
      <c r="FF30" s="50"/>
      <c r="FG30" s="36" t="s">
        <v>124</v>
      </c>
      <c r="FI30" s="50"/>
      <c r="FJ30" s="133"/>
      <c r="FK30" s="133"/>
      <c r="FL30" s="133"/>
      <c r="FM30" s="133"/>
      <c r="FN30" s="133"/>
      <c r="FO30" s="50"/>
      <c r="FP30" s="212"/>
      <c r="FR30" s="34"/>
      <c r="FS30" s="36"/>
      <c r="FT30" s="50"/>
      <c r="FU30" s="3">
        <v>0</v>
      </c>
      <c r="FV30" s="35">
        <f t="shared" si="69"/>
        <v>0</v>
      </c>
      <c r="FW30" s="50"/>
      <c r="FX30" s="36" t="s">
        <v>124</v>
      </c>
      <c r="FZ30" s="50"/>
      <c r="GA30" s="133"/>
      <c r="GB30" s="133"/>
      <c r="GC30" s="133"/>
      <c r="GD30" s="133"/>
      <c r="GE30" s="133"/>
      <c r="GF30" s="50"/>
      <c r="GG30" s="212"/>
      <c r="GI30" s="34"/>
      <c r="GJ30" s="36"/>
      <c r="GK30" s="50"/>
      <c r="GL30" s="3">
        <v>0</v>
      </c>
      <c r="GM30" s="35">
        <f t="shared" si="70"/>
        <v>0</v>
      </c>
      <c r="GN30" s="50"/>
      <c r="GO30" s="36" t="s">
        <v>124</v>
      </c>
      <c r="GQ30" s="50"/>
      <c r="GR30" s="133"/>
      <c r="GS30" s="133"/>
      <c r="GT30" s="133"/>
      <c r="GU30" s="133"/>
      <c r="GV30" s="133"/>
      <c r="GW30" s="50"/>
      <c r="GX30" s="212"/>
      <c r="GZ30" s="34"/>
      <c r="HA30" s="36"/>
      <c r="HB30" s="50"/>
      <c r="HC30" s="3">
        <v>0</v>
      </c>
      <c r="HD30" s="35">
        <f t="shared" si="71"/>
        <v>0</v>
      </c>
      <c r="HE30" s="50"/>
      <c r="HF30" s="36" t="s">
        <v>124</v>
      </c>
      <c r="HH30" s="50"/>
      <c r="HI30" s="133"/>
      <c r="HJ30" s="133"/>
      <c r="HK30" s="133"/>
      <c r="HL30" s="133"/>
      <c r="HM30" s="133"/>
      <c r="HN30" s="50"/>
      <c r="HO30" s="212"/>
      <c r="HQ30" s="34"/>
      <c r="HR30" s="36"/>
      <c r="HS30" s="50"/>
      <c r="HT30" s="3">
        <v>0</v>
      </c>
      <c r="HU30" s="35">
        <f t="shared" si="72"/>
        <v>0</v>
      </c>
      <c r="HV30" s="50"/>
      <c r="HW30" s="36" t="s">
        <v>124</v>
      </c>
    </row>
    <row r="31" spans="2:231" ht="50.25" customHeight="1" x14ac:dyDescent="0.25">
      <c r="B31" s="207"/>
      <c r="C31" s="207"/>
      <c r="D31" s="179"/>
      <c r="E31" s="180" t="s">
        <v>137</v>
      </c>
      <c r="F31" s="168" t="s">
        <v>138</v>
      </c>
      <c r="G31" s="127">
        <v>0.03</v>
      </c>
      <c r="I31" s="50"/>
      <c r="J31" s="133"/>
      <c r="K31" s="174"/>
      <c r="L31" s="209"/>
      <c r="M31" s="211"/>
      <c r="N31" s="212"/>
      <c r="O31" s="50"/>
      <c r="P31" s="212"/>
      <c r="R31" s="34"/>
      <c r="S31" s="36"/>
      <c r="T31" s="50"/>
      <c r="U31" s="3">
        <v>0</v>
      </c>
      <c r="V31" s="35">
        <f t="shared" si="61"/>
        <v>0</v>
      </c>
      <c r="W31" s="50"/>
      <c r="X31" s="36"/>
      <c r="Z31" s="50"/>
      <c r="AA31" s="133"/>
      <c r="AB31" s="133"/>
      <c r="AC31" s="209"/>
      <c r="AD31" s="209"/>
      <c r="AE31" s="209"/>
      <c r="AF31" s="133"/>
      <c r="AG31" s="133"/>
      <c r="AI31" s="34"/>
      <c r="AJ31" s="36"/>
      <c r="AK31" s="50"/>
      <c r="AL31" s="3">
        <v>0</v>
      </c>
      <c r="AM31" s="35">
        <f t="shared" si="45"/>
        <v>0</v>
      </c>
      <c r="AN31" s="50"/>
      <c r="AO31" s="36" t="s">
        <v>124</v>
      </c>
      <c r="AR31" s="50"/>
      <c r="AS31" s="133"/>
      <c r="AT31" s="133"/>
      <c r="AU31" s="133"/>
      <c r="AV31" s="133"/>
      <c r="AW31" s="133"/>
      <c r="AX31" s="133"/>
      <c r="AY31" s="133"/>
      <c r="AZ31" s="133"/>
      <c r="BA31" s="133"/>
      <c r="BC31" s="34"/>
      <c r="BD31" s="36"/>
      <c r="BE31" s="50"/>
      <c r="BF31" s="3">
        <v>0</v>
      </c>
      <c r="BG31" s="35">
        <f t="shared" si="4"/>
        <v>0</v>
      </c>
      <c r="BH31" s="50"/>
      <c r="BI31" s="36" t="s">
        <v>77</v>
      </c>
      <c r="BK31" s="50"/>
      <c r="BL31" s="133"/>
      <c r="BM31" s="133"/>
      <c r="BN31" s="133"/>
      <c r="BO31" s="133"/>
      <c r="BP31" s="133"/>
      <c r="BQ31" s="50"/>
      <c r="BR31" s="212"/>
      <c r="BT31" s="34"/>
      <c r="BU31" s="36"/>
      <c r="BV31" s="50"/>
      <c r="BW31" s="3">
        <v>0</v>
      </c>
      <c r="BX31" s="35">
        <f t="shared" si="63"/>
        <v>0</v>
      </c>
      <c r="BY31" s="50"/>
      <c r="BZ31" s="36"/>
      <c r="CB31" s="50"/>
      <c r="CC31" s="133"/>
      <c r="CD31" s="133"/>
      <c r="CE31" s="209"/>
      <c r="CF31" s="209"/>
      <c r="CG31" s="209"/>
      <c r="CH31" s="50"/>
      <c r="CI31" s="212"/>
      <c r="CK31" s="34"/>
      <c r="CL31" s="36"/>
      <c r="CM31" s="50"/>
      <c r="CN31" s="3">
        <v>0</v>
      </c>
      <c r="CO31" s="35">
        <f t="shared" si="64"/>
        <v>0</v>
      </c>
      <c r="CP31" s="50"/>
      <c r="CQ31" s="36"/>
      <c r="CS31" s="50"/>
      <c r="CT31" s="133"/>
      <c r="CU31" s="176"/>
      <c r="CV31" s="133"/>
      <c r="CW31" s="133"/>
      <c r="CX31" s="133"/>
      <c r="CY31" s="50"/>
      <c r="CZ31" s="212"/>
      <c r="DB31" s="34"/>
      <c r="DC31" s="36"/>
      <c r="DD31" s="50"/>
      <c r="DE31" s="3">
        <v>0</v>
      </c>
      <c r="DF31" s="35">
        <f t="shared" si="65"/>
        <v>0</v>
      </c>
      <c r="DG31" s="50"/>
      <c r="DH31" s="36"/>
      <c r="DJ31" s="50"/>
      <c r="DK31" s="133"/>
      <c r="DL31" s="133"/>
      <c r="DM31" s="209"/>
      <c r="DN31" s="209"/>
      <c r="DO31" s="209"/>
      <c r="DP31" s="50"/>
      <c r="DQ31" s="212"/>
      <c r="DR31" s="214"/>
      <c r="DS31" s="34"/>
      <c r="DT31" s="36"/>
      <c r="DU31" s="50"/>
      <c r="DV31" s="3">
        <v>0</v>
      </c>
      <c r="DW31" s="35">
        <f t="shared" si="66"/>
        <v>0</v>
      </c>
      <c r="DX31" s="50"/>
      <c r="DY31" s="36"/>
      <c r="EA31" s="50"/>
      <c r="EB31" s="133"/>
      <c r="EC31" s="133"/>
      <c r="ED31" s="133"/>
      <c r="EE31" s="133"/>
      <c r="EF31" s="133"/>
      <c r="EG31" s="50"/>
      <c r="EH31" s="212"/>
      <c r="EI31" s="214"/>
      <c r="EJ31" s="34"/>
      <c r="EK31" s="36"/>
      <c r="EL31" s="50"/>
      <c r="EM31" s="3">
        <v>0</v>
      </c>
      <c r="EN31" s="35">
        <f t="shared" si="67"/>
        <v>0</v>
      </c>
      <c r="EO31" s="50"/>
      <c r="EP31" s="36" t="s">
        <v>124</v>
      </c>
      <c r="ER31" s="50"/>
      <c r="ES31" s="133"/>
      <c r="ET31" s="133"/>
      <c r="EU31" s="176"/>
      <c r="EV31" s="176"/>
      <c r="EW31" s="176"/>
      <c r="EX31" s="50"/>
      <c r="EY31" s="212"/>
      <c r="FA31" s="34"/>
      <c r="FB31" s="36"/>
      <c r="FC31" s="50"/>
      <c r="FD31" s="3">
        <v>0</v>
      </c>
      <c r="FE31" s="35">
        <f t="shared" si="68"/>
        <v>0</v>
      </c>
      <c r="FF31" s="50"/>
      <c r="FG31" s="36" t="s">
        <v>124</v>
      </c>
      <c r="FI31" s="50"/>
      <c r="FJ31" s="133"/>
      <c r="FK31" s="133"/>
      <c r="FL31" s="133"/>
      <c r="FM31" s="133"/>
      <c r="FN31" s="133"/>
      <c r="FO31" s="50"/>
      <c r="FP31" s="212"/>
      <c r="FR31" s="34"/>
      <c r="FS31" s="36"/>
      <c r="FT31" s="50"/>
      <c r="FU31" s="3">
        <v>0</v>
      </c>
      <c r="FV31" s="35">
        <f t="shared" si="69"/>
        <v>0</v>
      </c>
      <c r="FW31" s="50"/>
      <c r="FX31" s="36" t="s">
        <v>124</v>
      </c>
      <c r="FZ31" s="50"/>
      <c r="GA31" s="133"/>
      <c r="GB31" s="133"/>
      <c r="GC31" s="133"/>
      <c r="GD31" s="133"/>
      <c r="GE31" s="133"/>
      <c r="GF31" s="50"/>
      <c r="GG31" s="212"/>
      <c r="GI31" s="34"/>
      <c r="GJ31" s="36"/>
      <c r="GK31" s="50"/>
      <c r="GL31" s="3">
        <v>0</v>
      </c>
      <c r="GM31" s="35">
        <f t="shared" si="70"/>
        <v>0</v>
      </c>
      <c r="GN31" s="50"/>
      <c r="GO31" s="36" t="s">
        <v>124</v>
      </c>
      <c r="GQ31" s="50"/>
      <c r="GR31" s="133"/>
      <c r="GS31" s="133"/>
      <c r="GT31" s="133"/>
      <c r="GU31" s="133"/>
      <c r="GV31" s="133"/>
      <c r="GW31" s="50"/>
      <c r="GX31" s="212"/>
      <c r="GZ31" s="34"/>
      <c r="HA31" s="36"/>
      <c r="HB31" s="50"/>
      <c r="HC31" s="3">
        <v>0</v>
      </c>
      <c r="HD31" s="35">
        <f t="shared" si="71"/>
        <v>0</v>
      </c>
      <c r="HE31" s="50"/>
      <c r="HF31" s="36" t="s">
        <v>124</v>
      </c>
      <c r="HH31" s="50"/>
      <c r="HI31" s="133"/>
      <c r="HJ31" s="133"/>
      <c r="HK31" s="133"/>
      <c r="HL31" s="133"/>
      <c r="HM31" s="133"/>
      <c r="HN31" s="50"/>
      <c r="HO31" s="212"/>
      <c r="HQ31" s="34"/>
      <c r="HR31" s="36"/>
      <c r="HS31" s="50"/>
      <c r="HT31" s="3">
        <v>0</v>
      </c>
      <c r="HU31" s="35">
        <f t="shared" si="72"/>
        <v>0</v>
      </c>
      <c r="HV31" s="50"/>
      <c r="HW31" s="36" t="s">
        <v>124</v>
      </c>
    </row>
    <row r="32" spans="2:231" ht="50.25" customHeight="1" x14ac:dyDescent="0.25">
      <c r="B32" s="207"/>
      <c r="C32" s="207"/>
      <c r="D32" s="179"/>
      <c r="E32" s="180" t="s">
        <v>139</v>
      </c>
      <c r="F32" s="168" t="s">
        <v>140</v>
      </c>
      <c r="G32" s="127">
        <v>0.03</v>
      </c>
      <c r="I32" s="50"/>
      <c r="J32" s="133"/>
      <c r="K32" s="174"/>
      <c r="L32" s="209"/>
      <c r="M32" s="211"/>
      <c r="N32" s="212"/>
      <c r="O32" s="50"/>
      <c r="P32" s="212"/>
      <c r="R32" s="34"/>
      <c r="S32" s="36"/>
      <c r="T32" s="50"/>
      <c r="U32" s="3">
        <v>0</v>
      </c>
      <c r="V32" s="35">
        <f t="shared" si="61"/>
        <v>0</v>
      </c>
      <c r="W32" s="50"/>
      <c r="X32" s="36"/>
      <c r="Z32" s="50"/>
      <c r="AA32" s="133"/>
      <c r="AB32" s="133"/>
      <c r="AC32" s="209"/>
      <c r="AD32" s="209"/>
      <c r="AE32" s="209"/>
      <c r="AF32" s="133"/>
      <c r="AG32" s="133"/>
      <c r="AI32" s="34"/>
      <c r="AJ32" s="36"/>
      <c r="AK32" s="50"/>
      <c r="AL32" s="3">
        <v>0</v>
      </c>
      <c r="AM32" s="35">
        <f t="shared" si="45"/>
        <v>0</v>
      </c>
      <c r="AN32" s="50"/>
      <c r="AO32" s="36" t="s">
        <v>124</v>
      </c>
      <c r="AR32" s="50"/>
      <c r="AS32" s="133"/>
      <c r="AT32" s="133"/>
      <c r="AU32" s="133"/>
      <c r="AV32" s="133"/>
      <c r="AW32" s="133"/>
      <c r="AX32" s="133"/>
      <c r="AY32" s="133"/>
      <c r="AZ32" s="133"/>
      <c r="BA32" s="133"/>
      <c r="BC32" s="34"/>
      <c r="BD32" s="36"/>
      <c r="BE32" s="50"/>
      <c r="BF32" s="3">
        <v>0</v>
      </c>
      <c r="BG32" s="35">
        <f t="shared" si="4"/>
        <v>0</v>
      </c>
      <c r="BH32" s="50"/>
      <c r="BI32" s="36" t="s">
        <v>77</v>
      </c>
      <c r="BK32" s="50"/>
      <c r="BL32" s="133"/>
      <c r="BM32" s="133"/>
      <c r="BN32" s="133"/>
      <c r="BO32" s="133"/>
      <c r="BP32" s="133"/>
      <c r="BQ32" s="50"/>
      <c r="BR32" s="212"/>
      <c r="BT32" s="34"/>
      <c r="BU32" s="36"/>
      <c r="BV32" s="50"/>
      <c r="BW32" s="3">
        <v>0</v>
      </c>
      <c r="BX32" s="35">
        <f t="shared" si="63"/>
        <v>0</v>
      </c>
      <c r="BY32" s="50"/>
      <c r="BZ32" s="36"/>
      <c r="CB32" s="50"/>
      <c r="CC32" s="133"/>
      <c r="CD32" s="133"/>
      <c r="CE32" s="209"/>
      <c r="CF32" s="209"/>
      <c r="CG32" s="209"/>
      <c r="CH32" s="50"/>
      <c r="CI32" s="212"/>
      <c r="CK32" s="34"/>
      <c r="CL32" s="36"/>
      <c r="CM32" s="50"/>
      <c r="CN32" s="3">
        <v>0</v>
      </c>
      <c r="CO32" s="35">
        <f t="shared" si="64"/>
        <v>0</v>
      </c>
      <c r="CP32" s="50"/>
      <c r="CQ32" s="36"/>
      <c r="CS32" s="50"/>
      <c r="CT32" s="133"/>
      <c r="CU32" s="176"/>
      <c r="CV32" s="133"/>
      <c r="CW32" s="133"/>
      <c r="CX32" s="133"/>
      <c r="CY32" s="50"/>
      <c r="CZ32" s="212"/>
      <c r="DB32" s="34"/>
      <c r="DC32" s="36"/>
      <c r="DD32" s="50"/>
      <c r="DE32" s="3">
        <v>0</v>
      </c>
      <c r="DF32" s="35">
        <f t="shared" si="65"/>
        <v>0</v>
      </c>
      <c r="DG32" s="50"/>
      <c r="DH32" s="36"/>
      <c r="DJ32" s="50"/>
      <c r="DK32" s="133"/>
      <c r="DL32" s="133"/>
      <c r="DM32" s="209"/>
      <c r="DN32" s="209"/>
      <c r="DO32" s="209"/>
      <c r="DP32" s="50"/>
      <c r="DQ32" s="212"/>
      <c r="DR32" s="214"/>
      <c r="DS32" s="34"/>
      <c r="DT32" s="36"/>
      <c r="DU32" s="50"/>
      <c r="DV32" s="3">
        <v>0</v>
      </c>
      <c r="DW32" s="35">
        <f t="shared" si="66"/>
        <v>0</v>
      </c>
      <c r="DX32" s="50"/>
      <c r="DY32" s="36"/>
      <c r="EA32" s="50"/>
      <c r="EB32" s="133"/>
      <c r="EC32" s="133"/>
      <c r="ED32" s="133"/>
      <c r="EE32" s="133"/>
      <c r="EF32" s="133"/>
      <c r="EG32" s="50"/>
      <c r="EH32" s="212"/>
      <c r="EI32" s="214"/>
      <c r="EJ32" s="34"/>
      <c r="EK32" s="36"/>
      <c r="EL32" s="50"/>
      <c r="EM32" s="3">
        <v>0</v>
      </c>
      <c r="EN32" s="35">
        <f t="shared" si="67"/>
        <v>0</v>
      </c>
      <c r="EO32" s="50"/>
      <c r="EP32" s="36" t="s">
        <v>124</v>
      </c>
      <c r="ER32" s="50"/>
      <c r="ES32" s="133"/>
      <c r="ET32" s="133"/>
      <c r="EU32" s="176"/>
      <c r="EV32" s="176"/>
      <c r="EW32" s="176"/>
      <c r="EX32" s="50"/>
      <c r="EY32" s="212"/>
      <c r="FA32" s="34"/>
      <c r="FB32" s="36"/>
      <c r="FC32" s="50"/>
      <c r="FD32" s="3">
        <v>0</v>
      </c>
      <c r="FE32" s="35">
        <f t="shared" si="68"/>
        <v>0</v>
      </c>
      <c r="FF32" s="50"/>
      <c r="FG32" s="36" t="s">
        <v>124</v>
      </c>
      <c r="FI32" s="50"/>
      <c r="FJ32" s="133"/>
      <c r="FK32" s="133"/>
      <c r="FL32" s="133"/>
      <c r="FM32" s="133"/>
      <c r="FN32" s="133"/>
      <c r="FO32" s="50"/>
      <c r="FP32" s="212"/>
      <c r="FR32" s="34"/>
      <c r="FS32" s="36"/>
      <c r="FT32" s="50"/>
      <c r="FU32" s="3">
        <v>0</v>
      </c>
      <c r="FV32" s="35">
        <f t="shared" si="69"/>
        <v>0</v>
      </c>
      <c r="FW32" s="50"/>
      <c r="FX32" s="36" t="s">
        <v>124</v>
      </c>
      <c r="FZ32" s="50"/>
      <c r="GA32" s="133"/>
      <c r="GB32" s="133"/>
      <c r="GC32" s="133"/>
      <c r="GD32" s="133"/>
      <c r="GE32" s="133"/>
      <c r="GF32" s="50"/>
      <c r="GG32" s="212"/>
      <c r="GI32" s="34"/>
      <c r="GJ32" s="36"/>
      <c r="GK32" s="50"/>
      <c r="GL32" s="3">
        <v>0</v>
      </c>
      <c r="GM32" s="35">
        <f t="shared" si="70"/>
        <v>0</v>
      </c>
      <c r="GN32" s="50"/>
      <c r="GO32" s="36" t="s">
        <v>124</v>
      </c>
      <c r="GQ32" s="50"/>
      <c r="GR32" s="133"/>
      <c r="GS32" s="133"/>
      <c r="GT32" s="133"/>
      <c r="GU32" s="133"/>
      <c r="GV32" s="133"/>
      <c r="GW32" s="50"/>
      <c r="GX32" s="212"/>
      <c r="GZ32" s="34"/>
      <c r="HA32" s="36"/>
      <c r="HB32" s="50"/>
      <c r="HC32" s="3">
        <v>0</v>
      </c>
      <c r="HD32" s="35">
        <f t="shared" si="71"/>
        <v>0</v>
      </c>
      <c r="HE32" s="50"/>
      <c r="HF32" s="36" t="s">
        <v>124</v>
      </c>
      <c r="HH32" s="50"/>
      <c r="HI32" s="133"/>
      <c r="HJ32" s="133"/>
      <c r="HK32" s="133"/>
      <c r="HL32" s="133"/>
      <c r="HM32" s="133"/>
      <c r="HN32" s="50"/>
      <c r="HO32" s="212"/>
      <c r="HQ32" s="34"/>
      <c r="HR32" s="36"/>
      <c r="HS32" s="50"/>
      <c r="HT32" s="3">
        <v>0</v>
      </c>
      <c r="HU32" s="35">
        <f t="shared" si="72"/>
        <v>0</v>
      </c>
      <c r="HV32" s="50"/>
      <c r="HW32" s="36" t="s">
        <v>124</v>
      </c>
    </row>
    <row r="33" spans="2:231" ht="50.25" customHeight="1" x14ac:dyDescent="0.25">
      <c r="B33" s="207"/>
      <c r="C33" s="207"/>
      <c r="D33" s="179"/>
      <c r="E33" s="180" t="s">
        <v>141</v>
      </c>
      <c r="F33" s="168" t="s">
        <v>142</v>
      </c>
      <c r="G33" s="127">
        <v>0.1</v>
      </c>
      <c r="I33" s="50"/>
      <c r="J33" s="133"/>
      <c r="K33" s="174"/>
      <c r="L33" s="209"/>
      <c r="M33" s="211"/>
      <c r="N33" s="212"/>
      <c r="O33" s="50"/>
      <c r="P33" s="212"/>
      <c r="R33" s="34"/>
      <c r="S33" s="36"/>
      <c r="T33" s="50"/>
      <c r="U33" s="3">
        <v>0</v>
      </c>
      <c r="V33" s="35">
        <f t="shared" si="61"/>
        <v>0</v>
      </c>
      <c r="W33" s="50"/>
      <c r="X33" s="36"/>
      <c r="Z33" s="50"/>
      <c r="AA33" s="133"/>
      <c r="AB33" s="133"/>
      <c r="AC33" s="209"/>
      <c r="AD33" s="209"/>
      <c r="AE33" s="209"/>
      <c r="AF33" s="133"/>
      <c r="AG33" s="133"/>
      <c r="AI33" s="34"/>
      <c r="AJ33" s="36"/>
      <c r="AK33" s="50"/>
      <c r="AL33" s="3">
        <v>0</v>
      </c>
      <c r="AM33" s="35">
        <f t="shared" si="45"/>
        <v>0</v>
      </c>
      <c r="AN33" s="50"/>
      <c r="AO33" s="36" t="s">
        <v>124</v>
      </c>
      <c r="AR33" s="50"/>
      <c r="AS33" s="133"/>
      <c r="AT33" s="133"/>
      <c r="AU33" s="133"/>
      <c r="AV33" s="133"/>
      <c r="AW33" s="133"/>
      <c r="AX33" s="133"/>
      <c r="AY33" s="133"/>
      <c r="AZ33" s="133"/>
      <c r="BA33" s="133"/>
      <c r="BC33" s="34"/>
      <c r="BD33" s="36"/>
      <c r="BE33" s="50"/>
      <c r="BF33" s="3">
        <v>0</v>
      </c>
      <c r="BG33" s="35">
        <f t="shared" si="4"/>
        <v>0</v>
      </c>
      <c r="BH33" s="50"/>
      <c r="BI33" s="36" t="s">
        <v>77</v>
      </c>
      <c r="BK33" s="50"/>
      <c r="BL33" s="133"/>
      <c r="BM33" s="133"/>
      <c r="BN33" s="133"/>
      <c r="BO33" s="133"/>
      <c r="BP33" s="133"/>
      <c r="BQ33" s="50"/>
      <c r="BR33" s="212"/>
      <c r="BT33" s="34"/>
      <c r="BU33" s="36"/>
      <c r="BV33" s="50"/>
      <c r="BW33" s="3">
        <v>0</v>
      </c>
      <c r="BX33" s="35">
        <f t="shared" si="63"/>
        <v>0</v>
      </c>
      <c r="BY33" s="50"/>
      <c r="BZ33" s="36"/>
      <c r="CB33" s="50"/>
      <c r="CC33" s="133"/>
      <c r="CD33" s="133"/>
      <c r="CE33" s="209"/>
      <c r="CF33" s="209"/>
      <c r="CG33" s="209"/>
      <c r="CH33" s="50"/>
      <c r="CI33" s="212"/>
      <c r="CK33" s="34"/>
      <c r="CL33" s="36"/>
      <c r="CM33" s="50"/>
      <c r="CN33" s="3">
        <v>0</v>
      </c>
      <c r="CO33" s="35">
        <f t="shared" si="64"/>
        <v>0</v>
      </c>
      <c r="CP33" s="50"/>
      <c r="CQ33" s="36"/>
      <c r="CS33" s="50"/>
      <c r="CT33" s="133"/>
      <c r="CU33" s="176"/>
      <c r="CV33" s="133"/>
      <c r="CW33" s="133"/>
      <c r="CX33" s="133"/>
      <c r="CY33" s="50"/>
      <c r="CZ33" s="212"/>
      <c r="DB33" s="34"/>
      <c r="DC33" s="36"/>
      <c r="DD33" s="50"/>
      <c r="DE33" s="3">
        <v>0</v>
      </c>
      <c r="DF33" s="35">
        <f t="shared" si="65"/>
        <v>0</v>
      </c>
      <c r="DG33" s="50"/>
      <c r="DH33" s="36"/>
      <c r="DJ33" s="50"/>
      <c r="DK33" s="133"/>
      <c r="DL33" s="133"/>
      <c r="DM33" s="209"/>
      <c r="DN33" s="209"/>
      <c r="DO33" s="209"/>
      <c r="DP33" s="50"/>
      <c r="DQ33" s="212"/>
      <c r="DR33" s="214"/>
      <c r="DS33" s="34"/>
      <c r="DT33" s="36"/>
      <c r="DU33" s="50"/>
      <c r="DV33" s="3">
        <v>0</v>
      </c>
      <c r="DW33" s="35">
        <f t="shared" si="66"/>
        <v>0</v>
      </c>
      <c r="DX33" s="50"/>
      <c r="DY33" s="36"/>
      <c r="EA33" s="50"/>
      <c r="EB33" s="133"/>
      <c r="EC33" s="133"/>
      <c r="ED33" s="133"/>
      <c r="EE33" s="133"/>
      <c r="EF33" s="133"/>
      <c r="EG33" s="50"/>
      <c r="EH33" s="212"/>
      <c r="EI33" s="214"/>
      <c r="EJ33" s="34"/>
      <c r="EK33" s="36"/>
      <c r="EL33" s="50"/>
      <c r="EM33" s="3">
        <v>0</v>
      </c>
      <c r="EN33" s="35">
        <f t="shared" si="67"/>
        <v>0</v>
      </c>
      <c r="EO33" s="50"/>
      <c r="EP33" s="36" t="s">
        <v>124</v>
      </c>
      <c r="ER33" s="50"/>
      <c r="ES33" s="133"/>
      <c r="ET33" s="133"/>
      <c r="EU33" s="176"/>
      <c r="EV33" s="176"/>
      <c r="EW33" s="176"/>
      <c r="EX33" s="50"/>
      <c r="EY33" s="212"/>
      <c r="FA33" s="34"/>
      <c r="FB33" s="36"/>
      <c r="FC33" s="50"/>
      <c r="FD33" s="3">
        <v>0</v>
      </c>
      <c r="FE33" s="35">
        <f t="shared" si="68"/>
        <v>0</v>
      </c>
      <c r="FF33" s="50"/>
      <c r="FG33" s="36" t="s">
        <v>124</v>
      </c>
      <c r="FI33" s="50"/>
      <c r="FJ33" s="133"/>
      <c r="FK33" s="133"/>
      <c r="FL33" s="133"/>
      <c r="FM33" s="133"/>
      <c r="FN33" s="133"/>
      <c r="FO33" s="50"/>
      <c r="FP33" s="212"/>
      <c r="FR33" s="34"/>
      <c r="FS33" s="36"/>
      <c r="FT33" s="50"/>
      <c r="FU33" s="3">
        <v>0</v>
      </c>
      <c r="FV33" s="35">
        <f t="shared" si="69"/>
        <v>0</v>
      </c>
      <c r="FW33" s="50"/>
      <c r="FX33" s="36" t="s">
        <v>124</v>
      </c>
      <c r="FZ33" s="50"/>
      <c r="GA33" s="133"/>
      <c r="GB33" s="133"/>
      <c r="GC33" s="133"/>
      <c r="GD33" s="133"/>
      <c r="GE33" s="133"/>
      <c r="GF33" s="50"/>
      <c r="GG33" s="212"/>
      <c r="GI33" s="34"/>
      <c r="GJ33" s="36"/>
      <c r="GK33" s="50"/>
      <c r="GL33" s="3">
        <v>0</v>
      </c>
      <c r="GM33" s="35">
        <f t="shared" si="70"/>
        <v>0</v>
      </c>
      <c r="GN33" s="50"/>
      <c r="GO33" s="36" t="s">
        <v>124</v>
      </c>
      <c r="GQ33" s="50"/>
      <c r="GR33" s="133"/>
      <c r="GS33" s="133"/>
      <c r="GT33" s="133"/>
      <c r="GU33" s="133"/>
      <c r="GV33" s="133"/>
      <c r="GW33" s="50"/>
      <c r="GX33" s="212"/>
      <c r="GZ33" s="34"/>
      <c r="HA33" s="36"/>
      <c r="HB33" s="50"/>
      <c r="HC33" s="3">
        <v>0</v>
      </c>
      <c r="HD33" s="35">
        <f t="shared" si="71"/>
        <v>0</v>
      </c>
      <c r="HE33" s="50"/>
      <c r="HF33" s="36" t="s">
        <v>124</v>
      </c>
      <c r="HH33" s="50"/>
      <c r="HI33" s="133"/>
      <c r="HJ33" s="133"/>
      <c r="HK33" s="133"/>
      <c r="HL33" s="133"/>
      <c r="HM33" s="133"/>
      <c r="HN33" s="50"/>
      <c r="HO33" s="212"/>
      <c r="HQ33" s="34"/>
      <c r="HR33" s="36"/>
      <c r="HS33" s="50"/>
      <c r="HT33" s="3">
        <v>0</v>
      </c>
      <c r="HU33" s="35">
        <f t="shared" si="72"/>
        <v>0</v>
      </c>
      <c r="HV33" s="50"/>
      <c r="HW33" s="36" t="s">
        <v>124</v>
      </c>
    </row>
    <row r="34" spans="2:231" ht="50.25" customHeight="1" x14ac:dyDescent="0.25">
      <c r="B34" s="215"/>
      <c r="C34" s="215"/>
      <c r="D34" s="179"/>
      <c r="E34" s="180" t="s">
        <v>143</v>
      </c>
      <c r="F34" s="216" t="s">
        <v>144</v>
      </c>
      <c r="G34" s="217">
        <v>0.1</v>
      </c>
      <c r="I34" s="50"/>
      <c r="J34" s="183"/>
      <c r="K34" s="184"/>
      <c r="L34" s="209"/>
      <c r="M34" s="211"/>
      <c r="N34" s="212"/>
      <c r="O34" s="50"/>
      <c r="P34" s="212"/>
      <c r="R34" s="34"/>
      <c r="S34" s="36"/>
      <c r="T34" s="50"/>
      <c r="U34" s="3">
        <v>0</v>
      </c>
      <c r="V34" s="35">
        <f t="shared" si="61"/>
        <v>0</v>
      </c>
      <c r="W34" s="50"/>
      <c r="X34" s="36"/>
      <c r="Z34" s="50"/>
      <c r="AA34" s="183"/>
      <c r="AB34" s="183"/>
      <c r="AC34" s="209"/>
      <c r="AD34" s="209"/>
      <c r="AE34" s="209"/>
      <c r="AF34" s="133"/>
      <c r="AG34" s="133"/>
      <c r="AI34" s="34"/>
      <c r="AJ34" s="36"/>
      <c r="AK34" s="50"/>
      <c r="AL34" s="3">
        <v>0</v>
      </c>
      <c r="AM34" s="35">
        <f t="shared" si="45"/>
        <v>0</v>
      </c>
      <c r="AN34" s="50"/>
      <c r="AO34" s="36" t="s">
        <v>124</v>
      </c>
      <c r="AR34" s="50"/>
      <c r="AS34" s="183"/>
      <c r="AT34" s="183"/>
      <c r="AU34" s="183"/>
      <c r="AV34" s="183"/>
      <c r="AW34" s="133"/>
      <c r="AX34" s="133"/>
      <c r="AY34" s="133"/>
      <c r="AZ34" s="133"/>
      <c r="BA34" s="133"/>
      <c r="BC34" s="34"/>
      <c r="BD34" s="36"/>
      <c r="BE34" s="50"/>
      <c r="BF34" s="3">
        <v>0</v>
      </c>
      <c r="BG34" s="35">
        <f t="shared" si="4"/>
        <v>0</v>
      </c>
      <c r="BH34" s="50"/>
      <c r="BI34" s="36" t="s">
        <v>77</v>
      </c>
      <c r="BK34" s="50"/>
      <c r="BL34" s="183"/>
      <c r="BM34" s="183"/>
      <c r="BN34" s="133"/>
      <c r="BO34" s="133"/>
      <c r="BP34" s="133"/>
      <c r="BQ34" s="50"/>
      <c r="BR34" s="212"/>
      <c r="BT34" s="34"/>
      <c r="BU34" s="36"/>
      <c r="BV34" s="50"/>
      <c r="BW34" s="3">
        <v>0</v>
      </c>
      <c r="BX34" s="35">
        <f t="shared" si="63"/>
        <v>0</v>
      </c>
      <c r="BY34" s="50"/>
      <c r="BZ34" s="36"/>
      <c r="CB34" s="50"/>
      <c r="CC34" s="183"/>
      <c r="CD34" s="183"/>
      <c r="CE34" s="209"/>
      <c r="CF34" s="209"/>
      <c r="CG34" s="209"/>
      <c r="CH34" s="50"/>
      <c r="CI34" s="212"/>
      <c r="CK34" s="34"/>
      <c r="CL34" s="36"/>
      <c r="CM34" s="50"/>
      <c r="CN34" s="3">
        <v>0</v>
      </c>
      <c r="CO34" s="35">
        <f t="shared" si="64"/>
        <v>0</v>
      </c>
      <c r="CP34" s="50"/>
      <c r="CQ34" s="36"/>
      <c r="CS34" s="50"/>
      <c r="CT34" s="183"/>
      <c r="CU34" s="186"/>
      <c r="CV34" s="133"/>
      <c r="CW34" s="133"/>
      <c r="CX34" s="133"/>
      <c r="CY34" s="50"/>
      <c r="CZ34" s="212"/>
      <c r="DB34" s="34"/>
      <c r="DC34" s="36"/>
      <c r="DD34" s="50"/>
      <c r="DE34" s="3">
        <v>0</v>
      </c>
      <c r="DF34" s="35">
        <f t="shared" si="65"/>
        <v>0</v>
      </c>
      <c r="DG34" s="50"/>
      <c r="DH34" s="36"/>
      <c r="DJ34" s="50"/>
      <c r="DK34" s="183"/>
      <c r="DL34" s="183"/>
      <c r="DM34" s="209"/>
      <c r="DN34" s="209"/>
      <c r="DO34" s="209"/>
      <c r="DP34" s="50"/>
      <c r="DQ34" s="212"/>
      <c r="DR34" s="214"/>
      <c r="DS34" s="34"/>
      <c r="DT34" s="36"/>
      <c r="DU34" s="50"/>
      <c r="DV34" s="3">
        <v>0</v>
      </c>
      <c r="DW34" s="35">
        <f t="shared" si="66"/>
        <v>0</v>
      </c>
      <c r="DX34" s="50"/>
      <c r="DY34" s="36"/>
      <c r="EA34" s="50"/>
      <c r="EB34" s="183"/>
      <c r="EC34" s="183"/>
      <c r="ED34" s="133"/>
      <c r="EE34" s="133"/>
      <c r="EF34" s="133"/>
      <c r="EG34" s="50"/>
      <c r="EH34" s="212"/>
      <c r="EI34" s="214"/>
      <c r="EJ34" s="34"/>
      <c r="EK34" s="36"/>
      <c r="EL34" s="50"/>
      <c r="EM34" s="3">
        <v>0</v>
      </c>
      <c r="EN34" s="35">
        <f t="shared" si="67"/>
        <v>0</v>
      </c>
      <c r="EO34" s="50"/>
      <c r="EP34" s="36" t="s">
        <v>124</v>
      </c>
      <c r="ER34" s="50"/>
      <c r="ES34" s="183"/>
      <c r="ET34" s="183"/>
      <c r="EU34" s="176"/>
      <c r="EV34" s="176"/>
      <c r="EW34" s="176"/>
      <c r="EX34" s="50"/>
      <c r="EY34" s="212"/>
      <c r="FA34" s="34"/>
      <c r="FB34" s="36"/>
      <c r="FC34" s="50"/>
      <c r="FD34" s="3">
        <v>0</v>
      </c>
      <c r="FE34" s="35">
        <f t="shared" si="68"/>
        <v>0</v>
      </c>
      <c r="FF34" s="50"/>
      <c r="FG34" s="36" t="s">
        <v>124</v>
      </c>
      <c r="FI34" s="50"/>
      <c r="FJ34" s="183"/>
      <c r="FK34" s="183"/>
      <c r="FL34" s="133"/>
      <c r="FM34" s="133"/>
      <c r="FN34" s="133"/>
      <c r="FO34" s="50"/>
      <c r="FP34" s="212"/>
      <c r="FR34" s="34"/>
      <c r="FS34" s="36"/>
      <c r="FT34" s="50"/>
      <c r="FU34" s="3">
        <v>0</v>
      </c>
      <c r="FV34" s="35">
        <f t="shared" si="69"/>
        <v>0</v>
      </c>
      <c r="FW34" s="50"/>
      <c r="FX34" s="36" t="s">
        <v>124</v>
      </c>
      <c r="FZ34" s="50"/>
      <c r="GA34" s="183"/>
      <c r="GB34" s="183"/>
      <c r="GC34" s="133"/>
      <c r="GD34" s="133"/>
      <c r="GE34" s="133"/>
      <c r="GF34" s="50"/>
      <c r="GG34" s="212"/>
      <c r="GI34" s="34"/>
      <c r="GJ34" s="36"/>
      <c r="GK34" s="50"/>
      <c r="GL34" s="3">
        <v>0</v>
      </c>
      <c r="GM34" s="35">
        <f t="shared" si="70"/>
        <v>0</v>
      </c>
      <c r="GN34" s="50"/>
      <c r="GO34" s="36" t="s">
        <v>124</v>
      </c>
      <c r="GQ34" s="50"/>
      <c r="GR34" s="183"/>
      <c r="GS34" s="183"/>
      <c r="GT34" s="133"/>
      <c r="GU34" s="133"/>
      <c r="GV34" s="133"/>
      <c r="GW34" s="50"/>
      <c r="GX34" s="212"/>
      <c r="GZ34" s="34"/>
      <c r="HA34" s="36"/>
      <c r="HB34" s="50"/>
      <c r="HC34" s="3">
        <v>0</v>
      </c>
      <c r="HD34" s="35">
        <f t="shared" si="71"/>
        <v>0</v>
      </c>
      <c r="HE34" s="50"/>
      <c r="HF34" s="36" t="s">
        <v>124</v>
      </c>
      <c r="HH34" s="50"/>
      <c r="HI34" s="183"/>
      <c r="HJ34" s="183"/>
      <c r="HK34" s="133"/>
      <c r="HL34" s="133"/>
      <c r="HM34" s="133"/>
      <c r="HN34" s="50"/>
      <c r="HO34" s="212"/>
      <c r="HQ34" s="34"/>
      <c r="HR34" s="36"/>
      <c r="HS34" s="50"/>
      <c r="HT34" s="3">
        <v>0</v>
      </c>
      <c r="HU34" s="35">
        <f t="shared" si="72"/>
        <v>0</v>
      </c>
      <c r="HV34" s="50"/>
      <c r="HW34" s="36" t="s">
        <v>124</v>
      </c>
    </row>
    <row r="35" spans="2:231" s="8" customFormat="1" ht="30.6" customHeight="1" x14ac:dyDescent="0.25">
      <c r="B35" s="318" t="s">
        <v>145</v>
      </c>
      <c r="C35" s="318"/>
      <c r="D35" s="240">
        <f>SUM(D7:D34)</f>
        <v>1</v>
      </c>
      <c r="E35" s="241"/>
      <c r="F35" s="242"/>
      <c r="G35" s="243">
        <f>SUM(G7:G34)</f>
        <v>1.0000000000000002</v>
      </c>
      <c r="J35" s="244" t="s">
        <v>146</v>
      </c>
      <c r="K35" s="245">
        <f>SUM(K7,K9,K13,K25)</f>
        <v>572152808.38719356</v>
      </c>
      <c r="W35" s="246">
        <f>W7+W9+W13+W25</f>
        <v>0.34600000000000003</v>
      </c>
      <c r="AA35" s="244" t="s">
        <v>146</v>
      </c>
      <c r="AB35" s="247">
        <f>SUM(AB7,AB9,AB13,AB25)</f>
        <v>559684742.80311596</v>
      </c>
      <c r="AC35" s="248"/>
      <c r="AD35" s="248"/>
      <c r="AE35" s="248"/>
      <c r="AN35" s="246">
        <f>AN7+AN9+AN13+AN25</f>
        <v>0.34200000000000003</v>
      </c>
      <c r="AS35" s="244" t="s">
        <v>146</v>
      </c>
      <c r="AT35" s="247">
        <f>SUM(AT7,AT9,AT13,AT25)</f>
        <v>9532520335.3999977</v>
      </c>
      <c r="AU35" s="249"/>
      <c r="AV35" s="249"/>
      <c r="BH35" s="246">
        <f>BH7+BH9+BH13+BH25</f>
        <v>0.376</v>
      </c>
      <c r="BL35" s="244" t="s">
        <v>146</v>
      </c>
      <c r="BM35" s="247">
        <f>SUM(BM7,BM9,BM13,BM25)</f>
        <v>648798009.42263997</v>
      </c>
      <c r="BY35" s="246">
        <f>BY7+BY9+BY13+BY25</f>
        <v>0.16200000000000001</v>
      </c>
      <c r="CC35" s="244" t="s">
        <v>146</v>
      </c>
      <c r="CD35" s="247">
        <f>SUM(CD7,CD9,CD13,CD25)</f>
        <v>443179651.88861996</v>
      </c>
      <c r="CE35" s="248"/>
      <c r="CF35" s="248"/>
      <c r="CG35" s="248"/>
      <c r="CP35" s="246">
        <f>CP7+CP9+CP13+CP25</f>
        <v>0.153</v>
      </c>
      <c r="CT35" s="244" t="s">
        <v>146</v>
      </c>
      <c r="CU35" s="250">
        <f>SUM(CU7,CU9,CU13,CU25)</f>
        <v>437134524.38816947</v>
      </c>
      <c r="DG35" s="246">
        <f>DG7+DG9+DG13+DG25</f>
        <v>0.153</v>
      </c>
      <c r="DK35" s="244" t="s">
        <v>146</v>
      </c>
      <c r="DL35" s="247">
        <f>SUM(DL7,DL9,DL13,DL25)</f>
        <v>2494737296.0919971</v>
      </c>
      <c r="DM35" s="248"/>
      <c r="DN35" s="248"/>
      <c r="DO35" s="248"/>
      <c r="DX35" s="246">
        <f>DX7+DX9+DX13+DX25</f>
        <v>0.13200000000000001</v>
      </c>
      <c r="EB35" s="244" t="s">
        <v>146</v>
      </c>
      <c r="EC35" s="247">
        <f>SUM(EC7,EC9,EC13,EC25)</f>
        <v>3211635114.9489322</v>
      </c>
      <c r="EO35" s="246">
        <f>EO7+EO9+EO13+EO25</f>
        <v>0.13200000000000001</v>
      </c>
      <c r="ES35" s="244" t="s">
        <v>146</v>
      </c>
      <c r="ET35" s="247">
        <f>SUM(ET7,ET9,ET13,ET25)</f>
        <v>1760985149.2928283</v>
      </c>
      <c r="EU35" s="251"/>
      <c r="EV35" s="251"/>
      <c r="EW35" s="251"/>
      <c r="FF35" s="246">
        <f>FF7+FF9+FF13+FF25</f>
        <v>0.13200000000000001</v>
      </c>
      <c r="FJ35" s="244" t="s">
        <v>146</v>
      </c>
      <c r="FK35" s="247">
        <f>SUM(FK7,FK9,FK13,FK25)</f>
        <v>3936160640.0016198</v>
      </c>
      <c r="FW35" s="246">
        <f>FW7+FW9+FW13+FW25</f>
        <v>0.13200000000000001</v>
      </c>
      <c r="GA35" s="244" t="s">
        <v>146</v>
      </c>
      <c r="GB35" s="247">
        <f>SUM(GB7,GB9,GB13,GB25)</f>
        <v>799086453.73327935</v>
      </c>
      <c r="GN35" s="246">
        <f>GN7+GN9+GN13+GN25</f>
        <v>0.13200000000000001</v>
      </c>
      <c r="GR35" s="244" t="s">
        <v>146</v>
      </c>
      <c r="GS35" s="247">
        <f>SUM(GS7,GS9,GS13,GS25)</f>
        <v>1589724940.7101531</v>
      </c>
      <c r="HE35" s="246">
        <f>HE7+HE9+HE13+HE25</f>
        <v>0.13200000000000001</v>
      </c>
      <c r="HI35" s="244" t="s">
        <v>146</v>
      </c>
      <c r="HJ35" s="247">
        <f>SUM(HJ7,HJ9,HJ13,HJ25)</f>
        <v>2184934838.4065919</v>
      </c>
      <c r="HV35" s="246">
        <f>HV7+HV9+HV13+HV25</f>
        <v>0.13200000000000001</v>
      </c>
    </row>
    <row r="39" spans="2:231" x14ac:dyDescent="0.25">
      <c r="C39" s="220"/>
      <c r="D39" s="1">
        <v>2027</v>
      </c>
    </row>
    <row r="40" spans="2:231" x14ac:dyDescent="0.25">
      <c r="C40" s="225"/>
      <c r="D40" s="1">
        <v>2028</v>
      </c>
    </row>
    <row r="41" spans="2:231" x14ac:dyDescent="0.25">
      <c r="C41" s="226"/>
      <c r="D41" s="1">
        <v>2029</v>
      </c>
    </row>
    <row r="42" spans="2:231" x14ac:dyDescent="0.25">
      <c r="C42" s="227"/>
      <c r="D42" s="1">
        <v>2030</v>
      </c>
    </row>
    <row r="43" spans="2:231" x14ac:dyDescent="0.25">
      <c r="C43" s="256"/>
      <c r="D43" s="1">
        <v>2031</v>
      </c>
    </row>
  </sheetData>
  <mergeCells count="32">
    <mergeCell ref="B2:G2"/>
    <mergeCell ref="GI4:GO4"/>
    <mergeCell ref="GZ4:HF4"/>
    <mergeCell ref="EA4:EF4"/>
    <mergeCell ref="I4:N4"/>
    <mergeCell ref="Z4:AE4"/>
    <mergeCell ref="AR4:AY4"/>
    <mergeCell ref="AI4:AO4"/>
    <mergeCell ref="BC4:BI4"/>
    <mergeCell ref="R4:X4"/>
    <mergeCell ref="BK4:BP4"/>
    <mergeCell ref="HQ4:HW4"/>
    <mergeCell ref="BT4:BZ4"/>
    <mergeCell ref="CK4:CQ4"/>
    <mergeCell ref="DB4:DH4"/>
    <mergeCell ref="DS4:DY4"/>
    <mergeCell ref="EJ4:EP4"/>
    <mergeCell ref="ER4:EW4"/>
    <mergeCell ref="FI4:FN4"/>
    <mergeCell ref="FZ4:GE4"/>
    <mergeCell ref="GQ4:GV4"/>
    <mergeCell ref="HH4:HM4"/>
    <mergeCell ref="FA4:FG4"/>
    <mergeCell ref="CS4:CX4"/>
    <mergeCell ref="DJ4:DO4"/>
    <mergeCell ref="CB4:CG4"/>
    <mergeCell ref="FR4:FX4"/>
    <mergeCell ref="B35:C35"/>
    <mergeCell ref="D4:D5"/>
    <mergeCell ref="G4:G5"/>
    <mergeCell ref="B4:C5"/>
    <mergeCell ref="E4:F5"/>
  </mergeCells>
  <phoneticPr fontId="7" type="noConversion"/>
  <printOptions horizontalCentered="1" verticalCentered="1"/>
  <pageMargins left="0" right="0" top="0.19685039370078741" bottom="0.19685039370078741" header="0.19685039370078741" footer="0.19685039370078741"/>
  <pageSetup paperSize="119" scale="4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84284573-F4C6-46E4-A707-A20256BCA0B2}">
          <x14:formula1>
            <xm:f>OPCIONES!$A$2:$A$6</xm:f>
          </x14:formula1>
          <xm:sqref>S7 S25:S34 S9:S11 BD7 HA7 HR7 HA13:HA23 HR9:HR11 AJ7 AJ25:AJ34 AJ9:AJ11 S13:S23 BU7 BU25:BU34 BU9:BU11 BU13:BU23 CL9:CL11 CL25:CL34 BD13:BD23 CL7 BD25:BD34 BD9:BD11 AJ13:AJ23 CL13:CL23 DT9:DT11 DT25:DT34 DC13:DC23 DT7 DC9:DC11 DC25:DC34 DC7 DT13:DT23 EK9:EK11 EK25:EK34 EK7 EK13:EK23 FB9:FB11 FB25:FB34 FB7 FB13:FB23 FS9:FS11 FS25:FS34 FS7 FS13:FS23 GJ9:GJ11 GJ25:GJ34 GJ7 GJ13:GJ23 HA9:HA11 HA25:HA34 HR13:HR23 HR25:HR34</xm:sqref>
        </x14:dataValidation>
        <x14:dataValidation type="list" allowBlank="1" showInputMessage="1" showErrorMessage="1" xr:uid="{65407F5E-8CB6-4036-9C9E-867BA32B020F}">
          <x14:formula1>
            <xm:f>OPCIONES!$B$2:$B$5</xm:f>
          </x14:formula1>
          <xm:sqref>X7 X25:X34 X9:X11 X13:X23 AO7 AO25:AO34 AO9:AO11 AO13:AO23 BI7 BI13:BI23 BI9:BI11 HF13:HF23 BZ7 BZ25:BZ34 BZ9:BZ11 HW13:HW23 CQ7 CQ25:CQ34 CQ9:CQ11 BI25:BI34 DH7 DH25:DH34 DH9:DH11 BZ13:BZ23 DY7 DY25:DY34 DY9:DY11 DH13:DH23 EP7 EP25:EP34 EP9:EP11 DY13:DY23 FG7 FG25:FG34 FG9:FG11 EP13:EP23 FX7 FX25:FX34 FX9:FX11 FG13:FG23 GO7 GO25:GO34 GO9:GO11 FX13:FX23 HF7 HF25:HF34 HF9:HF11 GO13:GO23 HW7 HW25:HW34 HW9:HW11 CQ13:CQ23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04CCD-7BB4-4EFD-866A-176E26FBBC6F}">
  <dimension ref="A1:G21"/>
  <sheetViews>
    <sheetView workbookViewId="0">
      <selection activeCell="G4" sqref="G4"/>
    </sheetView>
  </sheetViews>
  <sheetFormatPr baseColWidth="10" defaultColWidth="13.44140625" defaultRowHeight="15" x14ac:dyDescent="0.25"/>
  <cols>
    <col min="1" max="1" width="1.77734375" style="11" customWidth="1"/>
    <col min="2" max="2" width="5" style="11" customWidth="1"/>
    <col min="3" max="3" width="30.109375" style="12" customWidth="1"/>
    <col min="4" max="4" width="1.77734375" style="11" customWidth="1"/>
    <col min="5" max="5" width="33.44140625" style="11" customWidth="1"/>
    <col min="6" max="6" width="1.77734375" style="11" customWidth="1"/>
    <col min="7" max="7" width="33.44140625" style="11" customWidth="1"/>
    <col min="8" max="8" width="2.109375" style="11" customWidth="1"/>
    <col min="9" max="16384" width="13.44140625" style="11"/>
  </cols>
  <sheetData>
    <row r="1" spans="1:7" ht="9" customHeight="1" x14ac:dyDescent="0.25"/>
    <row r="2" spans="1:7" s="281" customFormat="1" ht="66" customHeight="1" x14ac:dyDescent="0.25">
      <c r="A2" s="282"/>
      <c r="B2" s="336" t="s">
        <v>147</v>
      </c>
      <c r="C2" s="337"/>
      <c r="D2" s="337"/>
      <c r="E2" s="337"/>
      <c r="F2" s="337"/>
      <c r="G2" s="338"/>
    </row>
    <row r="3" spans="1:7" ht="7.5" customHeight="1" x14ac:dyDescent="0.25"/>
    <row r="4" spans="1:7" s="9" customFormat="1" ht="72" customHeight="1" x14ac:dyDescent="0.25">
      <c r="B4" s="279" t="s">
        <v>148</v>
      </c>
      <c r="C4" s="280" t="s">
        <v>149</v>
      </c>
      <c r="D4" s="10"/>
      <c r="E4" s="277" t="s">
        <v>150</v>
      </c>
      <c r="F4" s="10"/>
      <c r="G4" s="278" t="s">
        <v>151</v>
      </c>
    </row>
    <row r="5" spans="1:7" ht="9.75" customHeight="1" x14ac:dyDescent="0.25"/>
    <row r="6" spans="1:7" ht="23.25" customHeight="1" x14ac:dyDescent="0.25">
      <c r="B6" s="21">
        <v>1</v>
      </c>
      <c r="C6" s="16" t="s">
        <v>152</v>
      </c>
      <c r="D6" s="14"/>
      <c r="E6" s="17">
        <v>0.22</v>
      </c>
      <c r="F6" s="14"/>
      <c r="G6" s="17">
        <f>'PTAI 2026-2040'!W35</f>
        <v>0.34600000000000003</v>
      </c>
    </row>
    <row r="7" spans="1:7" ht="23.25" customHeight="1" x14ac:dyDescent="0.25">
      <c r="B7" s="13">
        <v>2</v>
      </c>
      <c r="C7" s="2" t="s">
        <v>153</v>
      </c>
      <c r="D7" s="14"/>
      <c r="E7" s="18">
        <v>0.22</v>
      </c>
      <c r="F7" s="14"/>
      <c r="G7" s="18">
        <f>'PTAI 2026-2040'!AN35</f>
        <v>0.34200000000000003</v>
      </c>
    </row>
    <row r="8" spans="1:7" ht="23.25" customHeight="1" x14ac:dyDescent="0.25">
      <c r="B8" s="21">
        <v>3</v>
      </c>
      <c r="C8" s="16" t="s">
        <v>154</v>
      </c>
      <c r="D8" s="14"/>
      <c r="E8" s="17">
        <v>0.22</v>
      </c>
      <c r="F8" s="14"/>
      <c r="G8" s="17">
        <f>'PTAI 2026-2040'!BH35</f>
        <v>0.376</v>
      </c>
    </row>
    <row r="9" spans="1:7" ht="23.25" customHeight="1" x14ac:dyDescent="0.25">
      <c r="B9" s="13">
        <v>4</v>
      </c>
      <c r="C9" s="2" t="s">
        <v>155</v>
      </c>
      <c r="D9" s="14"/>
      <c r="E9" s="18">
        <v>0.17219999999999999</v>
      </c>
      <c r="F9" s="14"/>
      <c r="G9" s="18">
        <f>'PTAI 2026-2040'!BY35</f>
        <v>0.16200000000000001</v>
      </c>
    </row>
    <row r="10" spans="1:7" ht="23.25" customHeight="1" x14ac:dyDescent="0.25">
      <c r="B10" s="21">
        <v>5</v>
      </c>
      <c r="C10" s="16" t="s">
        <v>156</v>
      </c>
      <c r="D10" s="14"/>
      <c r="E10" s="17">
        <v>0.18329999999999999</v>
      </c>
      <c r="F10" s="14"/>
      <c r="G10" s="17">
        <f>'PTAI 2026-2040'!CP35</f>
        <v>0.153</v>
      </c>
    </row>
    <row r="11" spans="1:7" ht="23.25" customHeight="1" x14ac:dyDescent="0.25">
      <c r="B11" s="13">
        <v>6</v>
      </c>
      <c r="C11" s="2" t="s">
        <v>157</v>
      </c>
      <c r="D11" s="14"/>
      <c r="E11" s="18">
        <v>0.19439999999999999</v>
      </c>
      <c r="F11" s="14"/>
      <c r="G11" s="18">
        <f>'PTAI 2026-2040'!DG35</f>
        <v>0.153</v>
      </c>
    </row>
    <row r="12" spans="1:7" ht="23.25" customHeight="1" x14ac:dyDescent="0.25">
      <c r="B12" s="21">
        <v>7</v>
      </c>
      <c r="C12" s="16" t="s">
        <v>158</v>
      </c>
      <c r="D12" s="14"/>
      <c r="E12" s="17">
        <v>0.17219999999999999</v>
      </c>
      <c r="F12" s="14"/>
      <c r="G12" s="17">
        <f>'PTAI 2026-2040'!DX35</f>
        <v>0.13200000000000001</v>
      </c>
    </row>
    <row r="13" spans="1:7" ht="23.25" customHeight="1" x14ac:dyDescent="0.25">
      <c r="B13" s="13">
        <v>8</v>
      </c>
      <c r="C13" s="2" t="s">
        <v>159</v>
      </c>
      <c r="D13" s="14"/>
      <c r="E13" s="18">
        <v>0.17219999999999999</v>
      </c>
      <c r="F13" s="14"/>
      <c r="G13" s="18">
        <f>'PTAI 2026-2040'!EO35</f>
        <v>0.13200000000000001</v>
      </c>
    </row>
    <row r="14" spans="1:7" ht="23.25" customHeight="1" x14ac:dyDescent="0.25">
      <c r="B14" s="21">
        <v>9</v>
      </c>
      <c r="C14" s="16" t="s">
        <v>160</v>
      </c>
      <c r="D14" s="14"/>
      <c r="E14" s="17">
        <v>0.17219999999999999</v>
      </c>
      <c r="F14" s="14"/>
      <c r="G14" s="17">
        <f>'PTAI 2026-2040'!FF35</f>
        <v>0.13200000000000001</v>
      </c>
    </row>
    <row r="15" spans="1:7" ht="23.25" customHeight="1" x14ac:dyDescent="0.25">
      <c r="B15" s="13">
        <v>10</v>
      </c>
      <c r="C15" s="2" t="s">
        <v>161</v>
      </c>
      <c r="D15" s="14"/>
      <c r="E15" s="18">
        <v>0.17219999999999999</v>
      </c>
      <c r="F15" s="14"/>
      <c r="G15" s="18">
        <f>'PTAI 2026-2040'!FW35</f>
        <v>0.13200000000000001</v>
      </c>
    </row>
    <row r="16" spans="1:7" ht="23.25" customHeight="1" x14ac:dyDescent="0.25">
      <c r="B16" s="21">
        <v>11</v>
      </c>
      <c r="C16" s="16" t="s">
        <v>162</v>
      </c>
      <c r="D16" s="14"/>
      <c r="E16" s="17">
        <v>0.17219999999999999</v>
      </c>
      <c r="F16" s="14"/>
      <c r="G16" s="17">
        <f>'PTAI 2026-2040'!GN35</f>
        <v>0.13200000000000001</v>
      </c>
    </row>
    <row r="17" spans="2:7" ht="23.25" customHeight="1" x14ac:dyDescent="0.25">
      <c r="B17" s="13">
        <v>12</v>
      </c>
      <c r="C17" s="2" t="s">
        <v>163</v>
      </c>
      <c r="D17" s="14"/>
      <c r="E17" s="18">
        <v>0.17219999999999999</v>
      </c>
      <c r="F17" s="14"/>
      <c r="G17" s="18">
        <f>'PTAI 2026-2040'!HE35</f>
        <v>0.13200000000000001</v>
      </c>
    </row>
    <row r="18" spans="2:7" ht="23.25" customHeight="1" x14ac:dyDescent="0.25">
      <c r="B18" s="21">
        <v>13</v>
      </c>
      <c r="C18" s="16" t="s">
        <v>164</v>
      </c>
      <c r="D18" s="14"/>
      <c r="E18" s="17">
        <v>0.17219999999999999</v>
      </c>
      <c r="F18" s="14"/>
      <c r="G18" s="17">
        <f>'PTAI 2026-2040'!HV35</f>
        <v>0.13200000000000001</v>
      </c>
    </row>
    <row r="19" spans="2:7" ht="9.75" customHeight="1" x14ac:dyDescent="0.25">
      <c r="E19" s="19"/>
      <c r="G19" s="19"/>
    </row>
    <row r="20" spans="2:7" s="15" customFormat="1" ht="23.25" customHeight="1" x14ac:dyDescent="0.25">
      <c r="B20" s="334" t="s">
        <v>165</v>
      </c>
      <c r="C20" s="335"/>
      <c r="E20" s="20">
        <f>AVERAGE(E6:E18)</f>
        <v>0.18579230769230767</v>
      </c>
      <c r="G20" s="20">
        <f>AVERAGE(G6:G15)</f>
        <v>0.20600000000000004</v>
      </c>
    </row>
    <row r="21" spans="2:7" ht="9" customHeight="1" x14ac:dyDescent="0.25"/>
  </sheetData>
  <mergeCells count="2">
    <mergeCell ref="B20:C20"/>
    <mergeCell ref="B2:G2"/>
  </mergeCells>
  <printOptions horizontalCentered="1" verticalCentered="1"/>
  <pageMargins left="0.70866141732283472" right="0.70866141732283472" top="0.74803149606299213" bottom="0.74803149606299213" header="0.31496062992125984" footer="0.31496062992125984"/>
  <pageSetup paperSize="119" scale="60"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A2BBD-7223-435E-BC0D-934DB0E49E13}">
  <dimension ref="A1:U19"/>
  <sheetViews>
    <sheetView zoomScale="80" zoomScaleNormal="80" workbookViewId="0">
      <pane xSplit="3" ySplit="4" topLeftCell="D5" activePane="bottomRight" state="frozen"/>
      <selection pane="topRight" activeCell="D1" sqref="D1"/>
      <selection pane="bottomLeft" activeCell="A5" sqref="A5"/>
      <selection pane="bottomRight" activeCell="A13" sqref="A13"/>
    </sheetView>
  </sheetViews>
  <sheetFormatPr baseColWidth="10" defaultColWidth="9" defaultRowHeight="13.2" x14ac:dyDescent="0.25"/>
  <cols>
    <col min="1" max="1" width="9" style="61"/>
    <col min="2" max="2" width="31.44140625" style="60" customWidth="1"/>
    <col min="3" max="3" width="25.44140625" style="60" customWidth="1"/>
    <col min="4" max="4" width="30" style="60" customWidth="1"/>
    <col min="5" max="5" width="18.77734375" style="60" customWidth="1"/>
    <col min="6" max="7" width="20.44140625" style="60" customWidth="1"/>
    <col min="8" max="8" width="18" style="60" customWidth="1"/>
    <col min="9" max="9" width="21" style="60" customWidth="1"/>
    <col min="10" max="10" width="25.44140625" style="60" customWidth="1"/>
    <col min="11" max="11" width="28.44140625" style="60" customWidth="1"/>
    <col min="12" max="12" width="27.109375" style="60" customWidth="1"/>
    <col min="13" max="13" width="27.77734375" style="60" customWidth="1"/>
    <col min="14" max="21" width="27.44140625" style="60" customWidth="1"/>
    <col min="22" max="16384" width="9" style="60"/>
  </cols>
  <sheetData>
    <row r="1" spans="1:21" s="86" customFormat="1" ht="66" customHeight="1" x14ac:dyDescent="0.25">
      <c r="A1" s="340" t="s">
        <v>166</v>
      </c>
      <c r="B1" s="341"/>
      <c r="C1" s="341"/>
      <c r="D1" s="341"/>
      <c r="E1" s="341"/>
      <c r="F1" s="341"/>
      <c r="G1" s="341"/>
      <c r="H1" s="341"/>
      <c r="I1" s="341"/>
      <c r="J1" s="341"/>
      <c r="K1" s="341"/>
      <c r="L1" s="341"/>
      <c r="M1" s="341"/>
      <c r="N1" s="341"/>
      <c r="O1" s="341"/>
      <c r="P1" s="341"/>
      <c r="Q1" s="341"/>
      <c r="R1" s="341"/>
      <c r="S1" s="341"/>
      <c r="T1" s="341"/>
      <c r="U1" s="342"/>
    </row>
    <row r="2" spans="1:21" s="72" customFormat="1" ht="7.95" customHeight="1" x14ac:dyDescent="0.25">
      <c r="A2" s="71"/>
      <c r="B2" s="71"/>
      <c r="E2" s="71"/>
      <c r="F2" s="73"/>
      <c r="G2" s="73"/>
      <c r="K2" s="73"/>
    </row>
    <row r="3" spans="1:21" ht="117.6" customHeight="1" x14ac:dyDescent="0.25">
      <c r="A3" s="269" t="s">
        <v>148</v>
      </c>
      <c r="B3" s="97" t="s">
        <v>149</v>
      </c>
      <c r="C3" s="97" t="s">
        <v>167</v>
      </c>
      <c r="D3" s="97" t="s">
        <v>168</v>
      </c>
      <c r="E3" s="97" t="s">
        <v>169</v>
      </c>
      <c r="F3" s="97" t="s">
        <v>170</v>
      </c>
      <c r="G3" s="97" t="s">
        <v>171</v>
      </c>
      <c r="H3" s="97" t="s">
        <v>172</v>
      </c>
      <c r="I3" s="97" t="s">
        <v>173</v>
      </c>
      <c r="J3" s="97" t="s">
        <v>174</v>
      </c>
      <c r="K3" s="97" t="s">
        <v>175</v>
      </c>
      <c r="L3" s="97" t="s">
        <v>176</v>
      </c>
      <c r="M3" s="97" t="s">
        <v>177</v>
      </c>
      <c r="N3" s="97" t="s">
        <v>178</v>
      </c>
      <c r="O3" s="97" t="s">
        <v>179</v>
      </c>
      <c r="P3" s="97" t="s">
        <v>180</v>
      </c>
      <c r="Q3" s="97" t="s">
        <v>181</v>
      </c>
      <c r="R3" s="97" t="s">
        <v>182</v>
      </c>
      <c r="S3" s="97" t="s">
        <v>183</v>
      </c>
      <c r="T3" s="97" t="s">
        <v>184</v>
      </c>
      <c r="U3" s="97" t="s">
        <v>185</v>
      </c>
    </row>
    <row r="4" spans="1:21" s="72" customFormat="1" x14ac:dyDescent="0.25">
      <c r="A4" s="71"/>
      <c r="B4" s="71"/>
      <c r="E4" s="71"/>
      <c r="F4" s="73"/>
      <c r="G4" s="73"/>
      <c r="K4" s="73"/>
    </row>
    <row r="5" spans="1:21" s="72" customFormat="1" ht="33.6" customHeight="1" x14ac:dyDescent="0.25">
      <c r="A5" s="83">
        <v>1</v>
      </c>
      <c r="B5" s="87" t="s">
        <v>152</v>
      </c>
      <c r="C5" s="88">
        <v>3998</v>
      </c>
      <c r="D5" s="64">
        <v>104</v>
      </c>
      <c r="E5" s="88">
        <f>C5*D5</f>
        <v>415792</v>
      </c>
      <c r="F5" s="89">
        <f t="shared" ref="F5:F8" si="0">E5/6300</f>
        <v>65.998730158730154</v>
      </c>
      <c r="G5" s="90">
        <f t="shared" ref="G5:G8" si="1">(1477818*1.19%)*100</f>
        <v>1758603.42</v>
      </c>
      <c r="H5" s="90">
        <f t="shared" ref="H5:H8" si="2">(2938929*1.19%)*100</f>
        <v>3497325.5099999993</v>
      </c>
      <c r="I5" s="90">
        <f t="shared" ref="I5:I8" si="3">(3450301*1.19%)*100</f>
        <v>4105858.19</v>
      </c>
      <c r="J5" s="90">
        <f t="shared" ref="J5:J8" si="4">AVERAGE(H5:I5)</f>
        <v>3801591.8499999996</v>
      </c>
      <c r="K5" s="91">
        <f t="shared" ref="K5:K8" si="5">F5*J5</f>
        <v>250900234.68177775</v>
      </c>
      <c r="L5" s="91">
        <f>(K5*1.0584%)*100</f>
        <v>265552808.38719356</v>
      </c>
      <c r="M5" s="91">
        <f>(L5*1.0495%)*100</f>
        <v>278697672.40235966</v>
      </c>
      <c r="N5" s="91">
        <f>(M5*1.04%)*100</f>
        <v>289845579.29845405</v>
      </c>
      <c r="O5" s="91">
        <f>(N5*1.03%)*100</f>
        <v>298540946.67740768</v>
      </c>
      <c r="P5" s="91">
        <f>(O5*1.0584%)*100</f>
        <v>315975737.9633683</v>
      </c>
      <c r="Q5" s="91">
        <f>(P5*1.03%)*100</f>
        <v>325455010.10226935</v>
      </c>
      <c r="R5" s="91">
        <f>(Q5*1.03%)*100</f>
        <v>335218660.40533745</v>
      </c>
      <c r="S5" s="91">
        <f>(R5*1.03%)*100</f>
        <v>345275220.21749759</v>
      </c>
      <c r="T5" s="91">
        <f>(S5*1.03%)*100</f>
        <v>355633476.82402253</v>
      </c>
      <c r="U5" s="91">
        <f>(T5*1.03%)*100</f>
        <v>366302481.12874317</v>
      </c>
    </row>
    <row r="6" spans="1:21" s="72" customFormat="1" ht="33.6" customHeight="1" x14ac:dyDescent="0.25">
      <c r="A6" s="83">
        <v>2</v>
      </c>
      <c r="B6" s="87" t="s">
        <v>153</v>
      </c>
      <c r="C6" s="88">
        <v>3774</v>
      </c>
      <c r="D6" s="64">
        <v>105</v>
      </c>
      <c r="E6" s="88">
        <f>C6*D6</f>
        <v>396270</v>
      </c>
      <c r="F6" s="89">
        <f t="shared" si="0"/>
        <v>62.9</v>
      </c>
      <c r="G6" s="90">
        <f t="shared" si="1"/>
        <v>1758603.42</v>
      </c>
      <c r="H6" s="90">
        <f t="shared" si="2"/>
        <v>3497325.5099999993</v>
      </c>
      <c r="I6" s="90">
        <f t="shared" si="3"/>
        <v>4105858.19</v>
      </c>
      <c r="J6" s="90">
        <f t="shared" si="4"/>
        <v>3801591.8499999996</v>
      </c>
      <c r="K6" s="91">
        <f t="shared" si="5"/>
        <v>239120127.36499998</v>
      </c>
      <c r="L6" s="91">
        <f t="shared" ref="L6:L17" si="6">(K6*1.0584%)*100</f>
        <v>253084742.80311596</v>
      </c>
      <c r="M6" s="91">
        <f t="shared" ref="M6:M17" si="7">(L6*1.0495%)*100</f>
        <v>265612437.57187021</v>
      </c>
      <c r="N6" s="91">
        <f t="shared" ref="N6:N17" si="8">(M6*1.04%)*100</f>
        <v>276236935.074745</v>
      </c>
      <c r="O6" s="91">
        <f t="shared" ref="O6:O17" si="9">(N6*1.03%)*100</f>
        <v>284524043.12698734</v>
      </c>
      <c r="P6" s="91">
        <f t="shared" ref="P6:P17" si="10">(O6*1.0584%)*100</f>
        <v>301140247.24560338</v>
      </c>
      <c r="Q6" s="91">
        <f t="shared" ref="Q6:R17" si="11">(P6*1.03%)*100</f>
        <v>310174454.6629715</v>
      </c>
      <c r="R6" s="91">
        <f t="shared" si="11"/>
        <v>319479688.30286062</v>
      </c>
      <c r="S6" s="91">
        <f t="shared" ref="S6:T6" si="12">(R6*1.03%)*100</f>
        <v>329064078.95194644</v>
      </c>
      <c r="T6" s="91">
        <f t="shared" si="12"/>
        <v>338936001.32050484</v>
      </c>
      <c r="U6" s="91">
        <f t="shared" ref="U6" si="13">(T6*1.03%)*100</f>
        <v>349104081.36012</v>
      </c>
    </row>
    <row r="7" spans="1:21" s="72" customFormat="1" ht="33.6" customHeight="1" x14ac:dyDescent="0.25">
      <c r="A7" s="83">
        <v>3</v>
      </c>
      <c r="B7" s="83" t="s">
        <v>186</v>
      </c>
      <c r="C7" s="88">
        <v>76446</v>
      </c>
      <c r="D7" s="64">
        <v>200</v>
      </c>
      <c r="E7" s="88">
        <f t="shared" ref="E7:E8" si="14">C7*D7</f>
        <v>15289200</v>
      </c>
      <c r="F7" s="89">
        <f t="shared" si="0"/>
        <v>2426.8571428571427</v>
      </c>
      <c r="G7" s="90">
        <f t="shared" si="1"/>
        <v>1758603.42</v>
      </c>
      <c r="H7" s="90">
        <f t="shared" si="2"/>
        <v>3497325.5099999993</v>
      </c>
      <c r="I7" s="90">
        <f t="shared" si="3"/>
        <v>4105858.19</v>
      </c>
      <c r="J7" s="90">
        <f t="shared" si="4"/>
        <v>3801591.8499999996</v>
      </c>
      <c r="K7" s="91">
        <f t="shared" si="5"/>
        <v>9225920335.3999977</v>
      </c>
      <c r="L7" s="91">
        <f t="shared" si="6"/>
        <v>9764714082.9873581</v>
      </c>
      <c r="M7" s="91">
        <f t="shared" si="7"/>
        <v>10248067430.095234</v>
      </c>
      <c r="N7" s="91">
        <f t="shared" si="8"/>
        <v>10657990127.299042</v>
      </c>
      <c r="O7" s="91">
        <f t="shared" si="9"/>
        <v>10977729831.118013</v>
      </c>
      <c r="P7" s="91">
        <f t="shared" si="10"/>
        <v>11618829253.255304</v>
      </c>
      <c r="Q7" s="91">
        <f t="shared" si="11"/>
        <v>11967394130.852962</v>
      </c>
      <c r="R7" s="91">
        <f t="shared" si="11"/>
        <v>12326415954.778553</v>
      </c>
      <c r="S7" s="91">
        <f t="shared" ref="S7:T7" si="15">(R7*1.03%)*100</f>
        <v>12696208433.421909</v>
      </c>
      <c r="T7" s="91">
        <f t="shared" si="15"/>
        <v>13077094686.424566</v>
      </c>
      <c r="U7" s="91">
        <f t="shared" ref="U7" si="16">(T7*1.03%)*100</f>
        <v>13469407527.017303</v>
      </c>
    </row>
    <row r="8" spans="1:21" s="72" customFormat="1" ht="33.6" customHeight="1" x14ac:dyDescent="0.25">
      <c r="A8" s="83">
        <v>4</v>
      </c>
      <c r="B8" s="83" t="s">
        <v>155</v>
      </c>
      <c r="C8" s="88">
        <v>2679</v>
      </c>
      <c r="D8" s="64">
        <v>200</v>
      </c>
      <c r="E8" s="88">
        <f t="shared" si="14"/>
        <v>535800</v>
      </c>
      <c r="F8" s="89">
        <f t="shared" si="0"/>
        <v>85.047619047619051</v>
      </c>
      <c r="G8" s="90">
        <f t="shared" si="1"/>
        <v>1758603.42</v>
      </c>
      <c r="H8" s="90">
        <f t="shared" si="2"/>
        <v>3497325.5099999993</v>
      </c>
      <c r="I8" s="90">
        <f t="shared" si="3"/>
        <v>4105858.19</v>
      </c>
      <c r="J8" s="90">
        <f t="shared" si="4"/>
        <v>3801591.8499999996</v>
      </c>
      <c r="K8" s="91">
        <f t="shared" si="5"/>
        <v>323316335.43333334</v>
      </c>
      <c r="L8" s="91">
        <f t="shared" si="6"/>
        <v>342198009.42263997</v>
      </c>
      <c r="M8" s="91">
        <f t="shared" si="7"/>
        <v>359136810.88906068</v>
      </c>
      <c r="N8" s="91">
        <f t="shared" si="8"/>
        <v>373502283.32462311</v>
      </c>
      <c r="O8" s="91">
        <f t="shared" si="9"/>
        <v>384707351.8243618</v>
      </c>
      <c r="P8" s="91">
        <f t="shared" si="10"/>
        <v>407174261.17090452</v>
      </c>
      <c r="Q8" s="91">
        <f t="shared" si="11"/>
        <v>419389489.00603169</v>
      </c>
      <c r="R8" s="91">
        <f t="shared" si="11"/>
        <v>431971173.67621267</v>
      </c>
      <c r="S8" s="91">
        <f t="shared" ref="S8:T8" si="17">(R8*1.03%)*100</f>
        <v>444930308.88649905</v>
      </c>
      <c r="T8" s="91">
        <f t="shared" si="17"/>
        <v>458278218.15309405</v>
      </c>
      <c r="U8" s="91">
        <f t="shared" ref="U8" si="18">(T8*1.03%)*100</f>
        <v>472026564.69768685</v>
      </c>
    </row>
    <row r="9" spans="1:21" s="81" customFormat="1" ht="33.6" customHeight="1" x14ac:dyDescent="0.25">
      <c r="A9" s="83">
        <v>5</v>
      </c>
      <c r="B9" s="87" t="s">
        <v>156</v>
      </c>
      <c r="C9" s="93">
        <v>15515</v>
      </c>
      <c r="D9" s="263">
        <v>10</v>
      </c>
      <c r="E9" s="88">
        <f>C9*D9</f>
        <v>155150</v>
      </c>
      <c r="F9" s="94">
        <f>E9/6300</f>
        <v>24.626984126984127</v>
      </c>
      <c r="G9" s="95">
        <f>(1477818*1.19%)*100</f>
        <v>1758603.42</v>
      </c>
      <c r="H9" s="95">
        <f>(2938929*1.19%)*100</f>
        <v>3497325.5099999993</v>
      </c>
      <c r="I9" s="95">
        <f>(3450301*1.19%)*100</f>
        <v>4105858.19</v>
      </c>
      <c r="J9" s="95">
        <f>AVERAGE(H9:I9)</f>
        <v>3801591.8499999996</v>
      </c>
      <c r="K9" s="91">
        <f>F9*J9</f>
        <v>93621742.147222206</v>
      </c>
      <c r="L9" s="91">
        <f t="shared" si="6"/>
        <v>99089251.888619974</v>
      </c>
      <c r="M9" s="91">
        <f t="shared" si="7"/>
        <v>103994169.85710667</v>
      </c>
      <c r="N9" s="91">
        <f t="shared" si="8"/>
        <v>108153936.65139093</v>
      </c>
      <c r="O9" s="91">
        <f t="shared" si="9"/>
        <v>111398554.75093266</v>
      </c>
      <c r="P9" s="91">
        <f t="shared" si="10"/>
        <v>117904230.34838712</v>
      </c>
      <c r="Q9" s="91">
        <f t="shared" si="11"/>
        <v>121441357.25883874</v>
      </c>
      <c r="R9" s="91">
        <f t="shared" si="11"/>
        <v>125084597.97660393</v>
      </c>
      <c r="S9" s="91">
        <f t="shared" ref="S9:T9" si="19">(R9*1.03%)*100</f>
        <v>128837135.91590205</v>
      </c>
      <c r="T9" s="91">
        <f t="shared" si="19"/>
        <v>132702249.99337912</v>
      </c>
      <c r="U9" s="91">
        <f t="shared" ref="U9" si="20">(T9*1.03%)*100</f>
        <v>136683317.49318048</v>
      </c>
    </row>
    <row r="10" spans="1:21" s="63" customFormat="1" ht="33.6" customHeight="1" x14ac:dyDescent="0.25">
      <c r="A10" s="83">
        <v>6</v>
      </c>
      <c r="B10" s="87" t="s">
        <v>157</v>
      </c>
      <c r="C10" s="88">
        <v>10978</v>
      </c>
      <c r="D10" s="263">
        <v>11</v>
      </c>
      <c r="E10" s="88">
        <f>C10*D10</f>
        <v>120758</v>
      </c>
      <c r="F10" s="89">
        <f>E10/6300</f>
        <v>19.167936507936506</v>
      </c>
      <c r="G10" s="90">
        <f>(1477818*1.19%)*100</f>
        <v>1758603.42</v>
      </c>
      <c r="H10" s="90">
        <f>(2938929*1.19%)*100</f>
        <v>3497325.5099999993</v>
      </c>
      <c r="I10" s="90">
        <f>(3450301*1.19%)*100</f>
        <v>4105858.19</v>
      </c>
      <c r="J10" s="90">
        <f>AVERAGE(H10:I10)</f>
        <v>3801591.8499999996</v>
      </c>
      <c r="K10" s="91">
        <f>F10*J10</f>
        <v>72868671.209888875</v>
      </c>
      <c r="L10" s="91">
        <f t="shared" si="6"/>
        <v>77124201.608546376</v>
      </c>
      <c r="M10" s="91">
        <f t="shared" si="7"/>
        <v>80941849.588169426</v>
      </c>
      <c r="N10" s="91">
        <f t="shared" si="8"/>
        <v>84179523.571696207</v>
      </c>
      <c r="O10" s="91">
        <f t="shared" si="9"/>
        <v>86704909.278847098</v>
      </c>
      <c r="P10" s="91">
        <f t="shared" si="10"/>
        <v>91768475.98073177</v>
      </c>
      <c r="Q10" s="91">
        <f t="shared" si="11"/>
        <v>94521530.260153726</v>
      </c>
      <c r="R10" s="91">
        <f t="shared" si="11"/>
        <v>97357176.167958334</v>
      </c>
      <c r="S10" s="91">
        <f t="shared" ref="S10:T10" si="21">(R10*1.03%)*100</f>
        <v>100277891.45299709</v>
      </c>
      <c r="T10" s="91">
        <f t="shared" si="21"/>
        <v>103286228.19658701</v>
      </c>
      <c r="U10" s="91">
        <f t="shared" ref="U10" si="22">(T10*1.03%)*100</f>
        <v>106384815.04248463</v>
      </c>
    </row>
    <row r="11" spans="1:21" s="63" customFormat="1" ht="33.6" customHeight="1" x14ac:dyDescent="0.25">
      <c r="A11" s="83">
        <v>7</v>
      </c>
      <c r="B11" s="87" t="s">
        <v>187</v>
      </c>
      <c r="C11" s="88">
        <v>22996</v>
      </c>
      <c r="D11" s="64">
        <v>127</v>
      </c>
      <c r="E11" s="88">
        <v>2930062</v>
      </c>
      <c r="F11" s="89">
        <f t="shared" ref="F11:F17" si="23">E11/6300</f>
        <v>465.08920634920634</v>
      </c>
      <c r="G11" s="90">
        <f t="shared" ref="G11:G17" si="24">(1477818*1.19%)*100</f>
        <v>1758603.42</v>
      </c>
      <c r="H11" s="90">
        <f t="shared" ref="H11:H17" si="25">(2938929*1.19%)*100</f>
        <v>3497325.5099999993</v>
      </c>
      <c r="I11" s="90">
        <f t="shared" ref="I11:I17" si="26">(3450301*1.19%)*100</f>
        <v>4105858.19</v>
      </c>
      <c r="J11" s="90">
        <f t="shared" ref="J11:J17" si="27">AVERAGE(H11:I11)</f>
        <v>3801591.8499999996</v>
      </c>
      <c r="K11" s="91">
        <f t="shared" ref="K11:K17" si="28">F11*J11</f>
        <v>1768079336.380111</v>
      </c>
      <c r="L11" s="91">
        <f t="shared" si="6"/>
        <v>1871335169.6247094</v>
      </c>
      <c r="M11" s="91">
        <f t="shared" si="7"/>
        <v>1963966260.5211325</v>
      </c>
      <c r="N11" s="91">
        <f t="shared" si="8"/>
        <v>2042524910.9419777</v>
      </c>
      <c r="O11" s="91">
        <f t="shared" si="9"/>
        <v>2103800658.2702372</v>
      </c>
      <c r="P11" s="91">
        <f t="shared" si="10"/>
        <v>2226662616.7132192</v>
      </c>
      <c r="Q11" s="91">
        <f t="shared" si="11"/>
        <v>2293462495.2146158</v>
      </c>
      <c r="R11" s="91">
        <f t="shared" si="11"/>
        <v>2362266370.0710545</v>
      </c>
      <c r="S11" s="91">
        <f t="shared" ref="S11:T11" si="29">(R11*1.03%)*100</f>
        <v>2433134361.1731863</v>
      </c>
      <c r="T11" s="91">
        <f t="shared" si="29"/>
        <v>2506128392.0083818</v>
      </c>
      <c r="U11" s="91">
        <f t="shared" ref="U11" si="30">(T11*1.03%)*100</f>
        <v>2581312243.7686334</v>
      </c>
    </row>
    <row r="12" spans="1:21" s="63" customFormat="1" ht="33.6" customHeight="1" x14ac:dyDescent="0.25">
      <c r="A12" s="83">
        <v>8</v>
      </c>
      <c r="B12" s="92" t="s">
        <v>159</v>
      </c>
      <c r="C12" s="88">
        <v>20303</v>
      </c>
      <c r="D12" s="64">
        <v>200</v>
      </c>
      <c r="E12" s="88">
        <f t="shared" ref="E12:E17" si="31">C12*D12</f>
        <v>4060600</v>
      </c>
      <c r="F12" s="89">
        <f t="shared" si="23"/>
        <v>644.53968253968253</v>
      </c>
      <c r="G12" s="90">
        <f t="shared" si="24"/>
        <v>1758603.42</v>
      </c>
      <c r="H12" s="90">
        <f t="shared" si="25"/>
        <v>3497325.5099999993</v>
      </c>
      <c r="I12" s="90">
        <f t="shared" si="26"/>
        <v>4105858.19</v>
      </c>
      <c r="J12" s="90">
        <f t="shared" si="27"/>
        <v>3801591.8499999996</v>
      </c>
      <c r="K12" s="91">
        <f t="shared" si="28"/>
        <v>2450276804.144444</v>
      </c>
      <c r="L12" s="91">
        <f t="shared" si="6"/>
        <v>2593372969.5064793</v>
      </c>
      <c r="M12" s="91">
        <f t="shared" si="7"/>
        <v>2721744931.4970503</v>
      </c>
      <c r="N12" s="91">
        <f t="shared" si="8"/>
        <v>2830614728.7569323</v>
      </c>
      <c r="O12" s="91">
        <f t="shared" si="9"/>
        <v>2915533170.6196404</v>
      </c>
      <c r="P12" s="91">
        <f t="shared" si="10"/>
        <v>3085800307.7838273</v>
      </c>
      <c r="Q12" s="91">
        <f t="shared" si="11"/>
        <v>3178374317.0173421</v>
      </c>
      <c r="R12" s="91">
        <f t="shared" si="11"/>
        <v>3273725546.5278625</v>
      </c>
      <c r="S12" s="91">
        <f t="shared" ref="S12:T12" si="32">(R12*1.03%)*100</f>
        <v>3371937312.9236979</v>
      </c>
      <c r="T12" s="91">
        <f t="shared" si="32"/>
        <v>3473095432.311409</v>
      </c>
      <c r="U12" s="91">
        <f t="shared" ref="U12" si="33">(T12*1.03%)*100</f>
        <v>3577288295.2807517</v>
      </c>
    </row>
    <row r="13" spans="1:21" s="63" customFormat="1" ht="33.6" customHeight="1" x14ac:dyDescent="0.25">
      <c r="A13" s="83">
        <v>9</v>
      </c>
      <c r="B13" s="64" t="s">
        <v>188</v>
      </c>
      <c r="C13" s="88">
        <v>9898</v>
      </c>
      <c r="D13" s="64">
        <v>200</v>
      </c>
      <c r="E13" s="88">
        <f t="shared" si="31"/>
        <v>1979600</v>
      </c>
      <c r="F13" s="89">
        <f t="shared" si="23"/>
        <v>314.22222222222223</v>
      </c>
      <c r="G13" s="90">
        <f t="shared" si="24"/>
        <v>1758603.42</v>
      </c>
      <c r="H13" s="90">
        <f t="shared" si="25"/>
        <v>3497325.5099999993</v>
      </c>
      <c r="I13" s="90">
        <f t="shared" si="26"/>
        <v>4105858.19</v>
      </c>
      <c r="J13" s="90">
        <f t="shared" si="27"/>
        <v>3801591.8499999996</v>
      </c>
      <c r="K13" s="91">
        <f t="shared" si="28"/>
        <v>1194544639.0888889</v>
      </c>
      <c r="L13" s="91">
        <f t="shared" si="6"/>
        <v>1264306046.0116799</v>
      </c>
      <c r="M13" s="91">
        <f t="shared" si="7"/>
        <v>1326889195.289258</v>
      </c>
      <c r="N13" s="91">
        <f t="shared" si="8"/>
        <v>1379964763.1008282</v>
      </c>
      <c r="O13" s="91">
        <f t="shared" si="9"/>
        <v>1421363705.9938529</v>
      </c>
      <c r="P13" s="91">
        <f t="shared" si="10"/>
        <v>1504371346.4238937</v>
      </c>
      <c r="Q13" s="91">
        <f t="shared" si="11"/>
        <v>1549502486.8166106</v>
      </c>
      <c r="R13" s="91">
        <f t="shared" si="11"/>
        <v>1595987561.421109</v>
      </c>
      <c r="S13" s="91">
        <f t="shared" ref="S13:T13" si="34">(R13*1.03%)*100</f>
        <v>1643867188.2637422</v>
      </c>
      <c r="T13" s="91">
        <f t="shared" si="34"/>
        <v>1693183203.9116547</v>
      </c>
      <c r="U13" s="91">
        <f t="shared" ref="U13" si="35">(T13*1.03%)*100</f>
        <v>1743978700.0290043</v>
      </c>
    </row>
    <row r="14" spans="1:21" s="63" customFormat="1" ht="33.6" customHeight="1" x14ac:dyDescent="0.25">
      <c r="A14" s="83">
        <v>10</v>
      </c>
      <c r="B14" s="64" t="s">
        <v>161</v>
      </c>
      <c r="C14" s="88">
        <v>24688</v>
      </c>
      <c r="D14" s="64">
        <v>200</v>
      </c>
      <c r="E14" s="88">
        <f t="shared" si="31"/>
        <v>4937600</v>
      </c>
      <c r="F14" s="89">
        <f t="shared" si="23"/>
        <v>783.74603174603169</v>
      </c>
      <c r="G14" s="90">
        <f t="shared" si="24"/>
        <v>1758603.42</v>
      </c>
      <c r="H14" s="90">
        <f t="shared" si="25"/>
        <v>3497325.5099999993</v>
      </c>
      <c r="I14" s="90">
        <f t="shared" si="26"/>
        <v>4105858.19</v>
      </c>
      <c r="J14" s="90">
        <f t="shared" si="27"/>
        <v>3801591.8499999996</v>
      </c>
      <c r="K14" s="91">
        <f t="shared" si="28"/>
        <v>2979482526.7555552</v>
      </c>
      <c r="L14" s="91">
        <f t="shared" si="6"/>
        <v>3153484306.3180795</v>
      </c>
      <c r="M14" s="91">
        <f t="shared" si="7"/>
        <v>3309581779.4808245</v>
      </c>
      <c r="N14" s="91">
        <f t="shared" si="8"/>
        <v>3441965050.6600575</v>
      </c>
      <c r="O14" s="91">
        <f t="shared" si="9"/>
        <v>3545224002.1798596</v>
      </c>
      <c r="P14" s="91">
        <f t="shared" si="10"/>
        <v>3752265083.9071631</v>
      </c>
      <c r="Q14" s="91">
        <f t="shared" si="11"/>
        <v>3864833036.4243784</v>
      </c>
      <c r="R14" s="91">
        <f t="shared" si="11"/>
        <v>3980778027.5171099</v>
      </c>
      <c r="S14" s="91">
        <f t="shared" ref="S14:T14" si="36">(R14*1.03%)*100</f>
        <v>4100201368.3426232</v>
      </c>
      <c r="T14" s="91">
        <f t="shared" si="36"/>
        <v>4223207409.3929024</v>
      </c>
      <c r="U14" s="91">
        <f t="shared" ref="U14" si="37">(T14*1.03%)*100</f>
        <v>4349903631.6746902</v>
      </c>
    </row>
    <row r="15" spans="1:21" ht="33.6" customHeight="1" x14ac:dyDescent="0.25">
      <c r="A15" s="83">
        <v>11</v>
      </c>
      <c r="B15" s="96" t="s">
        <v>162</v>
      </c>
      <c r="C15" s="88">
        <v>2570</v>
      </c>
      <c r="D15" s="64">
        <v>200</v>
      </c>
      <c r="E15" s="88">
        <f t="shared" si="31"/>
        <v>514000</v>
      </c>
      <c r="F15" s="89">
        <f t="shared" si="23"/>
        <v>81.587301587301582</v>
      </c>
      <c r="G15" s="90">
        <f t="shared" si="24"/>
        <v>1758603.42</v>
      </c>
      <c r="H15" s="90">
        <f t="shared" si="25"/>
        <v>3497325.5099999993</v>
      </c>
      <c r="I15" s="90">
        <f t="shared" si="26"/>
        <v>4105858.19</v>
      </c>
      <c r="J15" s="90">
        <f t="shared" si="27"/>
        <v>3801591.8499999996</v>
      </c>
      <c r="K15" s="91">
        <f t="shared" si="28"/>
        <v>310161620.77777773</v>
      </c>
      <c r="L15" s="91">
        <f t="shared" si="6"/>
        <v>328275059.43119997</v>
      </c>
      <c r="M15" s="91">
        <f t="shared" si="7"/>
        <v>344524674.87304437</v>
      </c>
      <c r="N15" s="91">
        <f t="shared" si="8"/>
        <v>358305661.86796612</v>
      </c>
      <c r="O15" s="91">
        <f t="shared" si="9"/>
        <v>369054831.7240051</v>
      </c>
      <c r="P15" s="91">
        <f t="shared" si="10"/>
        <v>390607633.89668697</v>
      </c>
      <c r="Q15" s="91">
        <f t="shared" si="11"/>
        <v>402325862.91358757</v>
      </c>
      <c r="R15" s="91">
        <f t="shared" si="11"/>
        <v>414395638.80099517</v>
      </c>
      <c r="S15" s="91">
        <f t="shared" ref="S15:T15" si="38">(R15*1.03%)*100</f>
        <v>426827507.96502501</v>
      </c>
      <c r="T15" s="91">
        <f t="shared" si="38"/>
        <v>439632333.20397574</v>
      </c>
      <c r="U15" s="91">
        <f t="shared" ref="U15" si="39">(T15*1.03%)*100</f>
        <v>452821303.20009506</v>
      </c>
    </row>
    <row r="16" spans="1:21" ht="33.6" customHeight="1" x14ac:dyDescent="0.25">
      <c r="A16" s="83">
        <v>12</v>
      </c>
      <c r="B16" s="96" t="s">
        <v>163</v>
      </c>
      <c r="C16" s="88">
        <v>7772</v>
      </c>
      <c r="D16" s="64">
        <v>200</v>
      </c>
      <c r="E16" s="88">
        <f t="shared" si="31"/>
        <v>1554400</v>
      </c>
      <c r="F16" s="89">
        <f t="shared" si="23"/>
        <v>246.73015873015873</v>
      </c>
      <c r="G16" s="90">
        <f t="shared" si="24"/>
        <v>1758603.42</v>
      </c>
      <c r="H16" s="90">
        <f t="shared" si="25"/>
        <v>3497325.5099999993</v>
      </c>
      <c r="I16" s="90">
        <f t="shared" si="26"/>
        <v>4105858.19</v>
      </c>
      <c r="J16" s="90">
        <f t="shared" si="27"/>
        <v>3801591.8499999996</v>
      </c>
      <c r="K16" s="91">
        <f t="shared" si="28"/>
        <v>937967360.57777774</v>
      </c>
      <c r="L16" s="91">
        <f t="shared" si="6"/>
        <v>992744654.43551993</v>
      </c>
      <c r="M16" s="91">
        <f t="shared" si="7"/>
        <v>1041885514.8300781</v>
      </c>
      <c r="N16" s="91">
        <f t="shared" si="8"/>
        <v>1083560935.4232812</v>
      </c>
      <c r="O16" s="91">
        <f t="shared" si="9"/>
        <v>1116067763.4859796</v>
      </c>
      <c r="P16" s="91">
        <f t="shared" si="10"/>
        <v>1181246120.8735607</v>
      </c>
      <c r="Q16" s="91">
        <f t="shared" si="11"/>
        <v>1216683504.4997675</v>
      </c>
      <c r="R16" s="91">
        <f t="shared" si="11"/>
        <v>1253184009.6347606</v>
      </c>
      <c r="S16" s="91">
        <f t="shared" ref="S16:T16" si="40">(R16*1.03%)*100</f>
        <v>1290779529.9238036</v>
      </c>
      <c r="T16" s="91">
        <f t="shared" si="40"/>
        <v>1329502915.8215177</v>
      </c>
      <c r="U16" s="91">
        <f t="shared" ref="U16" si="41">(T16*1.03%)*100</f>
        <v>1369388003.2961633</v>
      </c>
    </row>
    <row r="17" spans="1:21" ht="33.6" customHeight="1" x14ac:dyDescent="0.25">
      <c r="A17" s="83">
        <v>13</v>
      </c>
      <c r="B17" s="96" t="s">
        <v>189</v>
      </c>
      <c r="C17" s="88">
        <v>12955</v>
      </c>
      <c r="D17" s="64">
        <v>200</v>
      </c>
      <c r="E17" s="88">
        <f t="shared" si="31"/>
        <v>2591000</v>
      </c>
      <c r="F17" s="89">
        <f t="shared" si="23"/>
        <v>411.26984126984127</v>
      </c>
      <c r="G17" s="90">
        <f t="shared" si="24"/>
        <v>1758603.42</v>
      </c>
      <c r="H17" s="90">
        <f t="shared" si="25"/>
        <v>3497325.5099999993</v>
      </c>
      <c r="I17" s="90">
        <f t="shared" si="26"/>
        <v>4105858.19</v>
      </c>
      <c r="J17" s="90">
        <f t="shared" si="27"/>
        <v>3801591.8499999996</v>
      </c>
      <c r="K17" s="91">
        <f t="shared" si="28"/>
        <v>1563480076.7222221</v>
      </c>
      <c r="L17" s="91">
        <f t="shared" si="6"/>
        <v>1654787313.2027998</v>
      </c>
      <c r="M17" s="91">
        <f t="shared" si="7"/>
        <v>1736699285.2063384</v>
      </c>
      <c r="N17" s="91">
        <f t="shared" si="8"/>
        <v>1806167256.6145918</v>
      </c>
      <c r="O17" s="91">
        <f t="shared" si="9"/>
        <v>1860352274.3130298</v>
      </c>
      <c r="P17" s="91">
        <f t="shared" si="10"/>
        <v>1968996847.1329107</v>
      </c>
      <c r="Q17" s="91">
        <f t="shared" si="11"/>
        <v>2028066752.5468979</v>
      </c>
      <c r="R17" s="91">
        <f t="shared" si="11"/>
        <v>2088908755.1233048</v>
      </c>
      <c r="S17" s="91">
        <f t="shared" ref="S17:T17" si="42">(R17*1.03%)*100</f>
        <v>2151576017.7770042</v>
      </c>
      <c r="T17" s="91">
        <f t="shared" si="42"/>
        <v>2216123298.3103147</v>
      </c>
      <c r="U17" s="91">
        <f t="shared" ref="U17" si="43">(T17*1.03%)*100</f>
        <v>2282606997.2596245</v>
      </c>
    </row>
    <row r="18" spans="1:21" s="72" customFormat="1" x14ac:dyDescent="0.25">
      <c r="A18" s="71"/>
      <c r="B18" s="71"/>
      <c r="E18" s="71"/>
      <c r="F18" s="73"/>
      <c r="G18" s="73"/>
      <c r="K18" s="73"/>
    </row>
    <row r="19" spans="1:21" s="274" customFormat="1" ht="33" customHeight="1" x14ac:dyDescent="0.25">
      <c r="A19" s="339" t="s">
        <v>165</v>
      </c>
      <c r="B19" s="339"/>
      <c r="C19" s="271">
        <f>AVERAGE(C5:C17)</f>
        <v>16505.538461538461</v>
      </c>
      <c r="D19" s="270">
        <f>AVERAGE(D5:D17)</f>
        <v>150.53846153846155</v>
      </c>
      <c r="E19" s="271">
        <f>AVERAGE(E5:E17)</f>
        <v>2729248.6153846155</v>
      </c>
      <c r="F19" s="271">
        <f>AVERAGE(F5:F17)</f>
        <v>433.21406593406596</v>
      </c>
      <c r="G19" s="272"/>
      <c r="H19" s="273"/>
      <c r="I19" s="273"/>
      <c r="J19" s="275"/>
      <c r="K19" s="276"/>
      <c r="L19" s="276"/>
      <c r="M19" s="276"/>
      <c r="N19" s="276"/>
      <c r="O19" s="276"/>
      <c r="P19" s="276"/>
      <c r="Q19" s="276"/>
      <c r="R19" s="276"/>
      <c r="S19" s="276"/>
      <c r="T19" s="276"/>
      <c r="U19" s="276"/>
    </row>
  </sheetData>
  <mergeCells count="2">
    <mergeCell ref="A19:B19"/>
    <mergeCell ref="A1:U1"/>
  </mergeCells>
  <pageMargins left="0.7" right="0.7" top="0.75" bottom="0.75" header="0.3" footer="0.3"/>
  <ignoredErrors>
    <ignoredError sqref="P5:P17"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684BD-79F3-4DAB-AB54-55CCA68AD9BA}">
  <dimension ref="A1:AP22"/>
  <sheetViews>
    <sheetView workbookViewId="0">
      <pane xSplit="2" ySplit="4" topLeftCell="C5" activePane="bottomRight" state="frozen"/>
      <selection pane="topRight" activeCell="C1" sqref="C1"/>
      <selection pane="bottomLeft" activeCell="A5" sqref="A5"/>
      <selection pane="bottomRight" activeCell="B6" sqref="B6"/>
    </sheetView>
  </sheetViews>
  <sheetFormatPr baseColWidth="10" defaultColWidth="9" defaultRowHeight="13.2" x14ac:dyDescent="0.25"/>
  <cols>
    <col min="1" max="1" width="6.44140625" style="61" customWidth="1"/>
    <col min="2" max="2" width="29" style="60" customWidth="1"/>
    <col min="3" max="3" width="43.33203125" style="60" customWidth="1"/>
    <col min="4" max="4" width="13.6640625" style="61" customWidth="1"/>
    <col min="5" max="5" width="3.44140625" style="72" customWidth="1"/>
    <col min="6" max="6" width="19.44140625" style="66" customWidth="1"/>
    <col min="7" max="7" width="19.44140625" style="60" customWidth="1"/>
    <col min="8" max="8" width="3.44140625" style="72" customWidth="1"/>
    <col min="9" max="9" width="23" style="66" customWidth="1"/>
    <col min="10" max="10" width="3.44140625" style="72" customWidth="1"/>
    <col min="11" max="11" width="19.44140625" style="60" customWidth="1"/>
    <col min="12" max="12" width="19.44140625" style="66" customWidth="1"/>
    <col min="13" max="13" width="3.44140625" style="72" customWidth="1"/>
    <col min="14" max="15" width="19.44140625" style="60" customWidth="1"/>
    <col min="16" max="16" width="3.44140625" style="72" customWidth="1"/>
    <col min="17" max="18" width="19.44140625" style="60" customWidth="1"/>
    <col min="19" max="19" width="3.44140625" style="72" customWidth="1"/>
    <col min="20" max="21" width="19.44140625" style="60" customWidth="1"/>
    <col min="22" max="22" width="3.44140625" style="72" customWidth="1"/>
    <col min="23" max="24" width="19.44140625" style="60" customWidth="1"/>
    <col min="25" max="25" width="4" style="60" customWidth="1"/>
    <col min="26" max="27" width="19.44140625" style="60" customWidth="1"/>
    <col min="28" max="28" width="4" style="60" customWidth="1"/>
    <col min="29" max="30" width="19.44140625" style="60" customWidth="1"/>
    <col min="31" max="31" width="4" style="60" customWidth="1"/>
    <col min="32" max="33" width="19.44140625" style="60" customWidth="1"/>
    <col min="34" max="34" width="4" style="60" customWidth="1"/>
    <col min="35" max="36" width="19.44140625" style="60" customWidth="1"/>
    <col min="37" max="37" width="4" style="60" customWidth="1"/>
    <col min="38" max="39" width="19.44140625" style="60" customWidth="1"/>
    <col min="40" max="40" width="4" style="60" customWidth="1"/>
    <col min="41" max="42" width="19.44140625" style="60" customWidth="1"/>
    <col min="43" max="16384" width="9" style="60"/>
  </cols>
  <sheetData>
    <row r="1" spans="1:42" s="86" customFormat="1" ht="66.599999999999994" customHeight="1" x14ac:dyDescent="0.25">
      <c r="A1" s="340" t="s">
        <v>190</v>
      </c>
      <c r="B1" s="341"/>
      <c r="C1" s="341"/>
      <c r="D1" s="341"/>
      <c r="E1" s="341"/>
      <c r="F1" s="341"/>
      <c r="G1" s="341"/>
      <c r="H1" s="341"/>
      <c r="I1" s="341"/>
      <c r="J1" s="341"/>
      <c r="K1" s="341"/>
      <c r="L1" s="341"/>
      <c r="M1" s="341"/>
      <c r="N1" s="341"/>
      <c r="O1" s="341"/>
      <c r="P1" s="341"/>
      <c r="Q1" s="341"/>
      <c r="R1" s="341"/>
      <c r="S1" s="341"/>
      <c r="T1" s="341"/>
      <c r="U1" s="341"/>
      <c r="V1" s="341"/>
      <c r="W1" s="341"/>
      <c r="X1" s="341"/>
      <c r="Y1" s="341"/>
      <c r="Z1" s="341"/>
      <c r="AA1" s="341"/>
      <c r="AB1" s="341"/>
      <c r="AC1" s="341"/>
      <c r="AD1" s="341"/>
      <c r="AE1" s="341"/>
      <c r="AF1" s="341"/>
      <c r="AG1" s="341"/>
      <c r="AH1" s="341"/>
      <c r="AI1" s="341"/>
      <c r="AJ1" s="341"/>
      <c r="AK1" s="341"/>
      <c r="AL1" s="341"/>
      <c r="AM1" s="341"/>
      <c r="AN1" s="341"/>
      <c r="AO1" s="341"/>
      <c r="AP1" s="342"/>
    </row>
    <row r="2" spans="1:42" s="72" customFormat="1" ht="9.6" customHeight="1" x14ac:dyDescent="0.25">
      <c r="A2" s="71"/>
      <c r="D2" s="71"/>
      <c r="F2" s="73"/>
      <c r="I2" s="73"/>
      <c r="L2" s="73"/>
    </row>
    <row r="3" spans="1:42" s="81" customFormat="1" ht="24" customHeight="1" x14ac:dyDescent="0.25">
      <c r="A3" s="348" t="s">
        <v>191</v>
      </c>
      <c r="B3" s="348" t="s">
        <v>192</v>
      </c>
      <c r="C3" s="348" t="s">
        <v>193</v>
      </c>
      <c r="D3" s="348" t="s">
        <v>194</v>
      </c>
      <c r="F3" s="348" t="s">
        <v>195</v>
      </c>
      <c r="G3" s="348" t="s">
        <v>196</v>
      </c>
      <c r="I3" s="347" t="s">
        <v>197</v>
      </c>
      <c r="K3" s="346" t="s">
        <v>198</v>
      </c>
      <c r="L3" s="346"/>
      <c r="N3" s="346" t="s">
        <v>199</v>
      </c>
      <c r="O3" s="346"/>
      <c r="Q3" s="346" t="s">
        <v>200</v>
      </c>
      <c r="R3" s="346"/>
      <c r="T3" s="346" t="s">
        <v>201</v>
      </c>
      <c r="U3" s="346"/>
      <c r="W3" s="346" t="s">
        <v>202</v>
      </c>
      <c r="X3" s="346"/>
      <c r="Z3" s="346" t="s">
        <v>203</v>
      </c>
      <c r="AA3" s="346"/>
      <c r="AC3" s="346" t="s">
        <v>204</v>
      </c>
      <c r="AD3" s="346"/>
      <c r="AF3" s="346" t="s">
        <v>205</v>
      </c>
      <c r="AG3" s="346"/>
      <c r="AI3" s="346" t="s">
        <v>206</v>
      </c>
      <c r="AJ3" s="346"/>
      <c r="AL3" s="346" t="s">
        <v>207</v>
      </c>
      <c r="AM3" s="346"/>
      <c r="AO3" s="346" t="s">
        <v>208</v>
      </c>
      <c r="AP3" s="346"/>
    </row>
    <row r="4" spans="1:42" ht="92.4" x14ac:dyDescent="0.25">
      <c r="A4" s="348"/>
      <c r="B4" s="348"/>
      <c r="C4" s="348"/>
      <c r="D4" s="348"/>
      <c r="E4" s="77"/>
      <c r="F4" s="348"/>
      <c r="G4" s="348"/>
      <c r="H4" s="77"/>
      <c r="I4" s="347"/>
      <c r="J4" s="77"/>
      <c r="K4" s="82" t="s">
        <v>209</v>
      </c>
      <c r="L4" s="80" t="s">
        <v>210</v>
      </c>
      <c r="M4" s="77"/>
      <c r="N4" s="59" t="s">
        <v>211</v>
      </c>
      <c r="O4" s="80" t="s">
        <v>210</v>
      </c>
      <c r="P4" s="74"/>
      <c r="Q4" s="59" t="s">
        <v>212</v>
      </c>
      <c r="R4" s="80" t="s">
        <v>210</v>
      </c>
      <c r="S4" s="74"/>
      <c r="T4" s="59" t="s">
        <v>213</v>
      </c>
      <c r="U4" s="80" t="s">
        <v>210</v>
      </c>
      <c r="V4" s="74"/>
      <c r="W4" s="59" t="s">
        <v>214</v>
      </c>
      <c r="X4" s="80" t="s">
        <v>210</v>
      </c>
      <c r="Z4" s="59" t="s">
        <v>215</v>
      </c>
      <c r="AA4" s="80" t="s">
        <v>210</v>
      </c>
      <c r="AC4" s="59" t="s">
        <v>216</v>
      </c>
      <c r="AD4" s="80" t="s">
        <v>210</v>
      </c>
      <c r="AF4" s="59" t="s">
        <v>217</v>
      </c>
      <c r="AG4" s="80" t="s">
        <v>210</v>
      </c>
      <c r="AI4" s="59" t="s">
        <v>218</v>
      </c>
      <c r="AJ4" s="80" t="s">
        <v>210</v>
      </c>
      <c r="AL4" s="59" t="s">
        <v>219</v>
      </c>
      <c r="AM4" s="80" t="s">
        <v>210</v>
      </c>
      <c r="AO4" s="59" t="s">
        <v>220</v>
      </c>
      <c r="AP4" s="80" t="s">
        <v>210</v>
      </c>
    </row>
    <row r="5" spans="1:42" s="72" customFormat="1" x14ac:dyDescent="0.25">
      <c r="A5" s="71"/>
      <c r="D5" s="71"/>
      <c r="F5" s="73"/>
      <c r="I5" s="73"/>
      <c r="L5" s="73"/>
    </row>
    <row r="6" spans="1:42" ht="49.5" customHeight="1" x14ac:dyDescent="0.25">
      <c r="A6" s="64">
        <v>1</v>
      </c>
      <c r="B6" s="85" t="s">
        <v>221</v>
      </c>
      <c r="C6" s="85" t="s">
        <v>222</v>
      </c>
      <c r="D6" s="64">
        <v>1</v>
      </c>
      <c r="E6" s="75"/>
      <c r="F6" s="99">
        <v>5500000</v>
      </c>
      <c r="G6" s="99">
        <f>F6*12*D6</f>
        <v>66000000</v>
      </c>
      <c r="H6" s="100"/>
      <c r="I6" s="101">
        <v>7000000</v>
      </c>
      <c r="J6" s="100"/>
      <c r="K6" s="102">
        <f t="shared" ref="K6:K11" si="0">I6*12*D6</f>
        <v>84000000</v>
      </c>
      <c r="L6" s="99">
        <f>G6/2</f>
        <v>33000000</v>
      </c>
      <c r="M6" s="100"/>
      <c r="N6" s="103">
        <f>(K6*1.0584%)*100</f>
        <v>88905600</v>
      </c>
      <c r="O6" s="104">
        <f>N6/2</f>
        <v>44452800</v>
      </c>
      <c r="P6" s="100"/>
      <c r="Q6" s="103">
        <f>(N6*1.0495%)*100</f>
        <v>93306427.200000018</v>
      </c>
      <c r="R6" s="104">
        <f>Q6/2</f>
        <v>46653213.600000009</v>
      </c>
      <c r="S6" s="100"/>
      <c r="T6" s="103">
        <f>(Q6*1.04%)*100</f>
        <v>97038684.288000017</v>
      </c>
      <c r="U6" s="104">
        <f>T6/2</f>
        <v>48519342.144000009</v>
      </c>
      <c r="V6" s="100"/>
      <c r="W6" s="103">
        <f>(T6*1.03%)*100</f>
        <v>99949844.816640019</v>
      </c>
      <c r="X6" s="104">
        <f>W6/2</f>
        <v>49974922.40832001</v>
      </c>
      <c r="Z6" s="103">
        <f t="shared" ref="Z6:Z11" si="1">(W6*1.0584%)*100</f>
        <v>105786915.75393179</v>
      </c>
      <c r="AA6" s="104">
        <f t="shared" ref="AA6:AA11" si="2">Z6/2</f>
        <v>52893457.876965895</v>
      </c>
      <c r="AC6" s="103">
        <f>(Z6*1.03%)*100</f>
        <v>108960523.22654976</v>
      </c>
      <c r="AD6" s="104">
        <f t="shared" ref="AD6:AD11" si="3">AC6/2</f>
        <v>54480261.61327488</v>
      </c>
      <c r="AF6" s="103">
        <f>(AC6*1.03%)*100</f>
        <v>112229338.92334625</v>
      </c>
      <c r="AG6" s="104">
        <f t="shared" ref="AG6:AG11" si="4">AF6/2</f>
        <v>56114669.461673126</v>
      </c>
      <c r="AI6" s="103">
        <f>(AF6*1.03%)*100</f>
        <v>115596219.09104665</v>
      </c>
      <c r="AJ6" s="104">
        <f t="shared" ref="AJ6:AJ11" si="5">AI6/2</f>
        <v>57798109.545523323</v>
      </c>
      <c r="AL6" s="103">
        <f>(AI6*1.03%)*100</f>
        <v>119064105.66377805</v>
      </c>
      <c r="AM6" s="104">
        <f t="shared" ref="AM6:AM11" si="6">AL6/2</f>
        <v>59532052.831889026</v>
      </c>
      <c r="AO6" s="103">
        <f>(AL6*1.03%)*100</f>
        <v>122636028.8336914</v>
      </c>
      <c r="AP6" s="104">
        <f t="shared" ref="AP6:AP11" si="7">AO6/2</f>
        <v>61318014.416845702</v>
      </c>
    </row>
    <row r="7" spans="1:42" ht="30" customHeight="1" x14ac:dyDescent="0.25">
      <c r="A7" s="64">
        <v>2</v>
      </c>
      <c r="B7" s="85" t="s">
        <v>223</v>
      </c>
      <c r="C7" s="85" t="s">
        <v>224</v>
      </c>
      <c r="D7" s="64">
        <v>1</v>
      </c>
      <c r="E7" s="75"/>
      <c r="F7" s="99">
        <v>4100000</v>
      </c>
      <c r="G7" s="99">
        <f t="shared" ref="G7:G11" si="8">F7*12*D7</f>
        <v>49200000</v>
      </c>
      <c r="H7" s="100"/>
      <c r="I7" s="101">
        <v>6500000</v>
      </c>
      <c r="J7" s="100"/>
      <c r="K7" s="102">
        <f t="shared" si="0"/>
        <v>78000000</v>
      </c>
      <c r="L7" s="99">
        <f t="shared" ref="L7:L11" si="9">G7/2</f>
        <v>24600000</v>
      </c>
      <c r="M7" s="100"/>
      <c r="N7" s="103">
        <f t="shared" ref="N7:N8" si="10">(K7*1.0584%)*100</f>
        <v>82555200</v>
      </c>
      <c r="O7" s="104">
        <f t="shared" ref="O7:O11" si="11">N7/2</f>
        <v>41277600</v>
      </c>
      <c r="P7" s="100"/>
      <c r="Q7" s="103">
        <f t="shared" ref="Q7:Q11" si="12">(N7*1.0495%)*100</f>
        <v>86641682.400000006</v>
      </c>
      <c r="R7" s="104">
        <f t="shared" ref="R7:R11" si="13">Q7/2</f>
        <v>43320841.200000003</v>
      </c>
      <c r="S7" s="100"/>
      <c r="T7" s="103">
        <f t="shared" ref="T7:T11" si="14">(Q7*1.04%)*100</f>
        <v>90107349.695999995</v>
      </c>
      <c r="U7" s="104">
        <f t="shared" ref="U7:U11" si="15">T7/2</f>
        <v>45053674.847999997</v>
      </c>
      <c r="V7" s="100"/>
      <c r="W7" s="103">
        <f t="shared" ref="W7:W11" si="16">(T7*1.03%)*100</f>
        <v>92810570.186879992</v>
      </c>
      <c r="X7" s="104">
        <f t="shared" ref="X7:X11" si="17">W7/2</f>
        <v>46405285.093439996</v>
      </c>
      <c r="Z7" s="103">
        <f t="shared" si="1"/>
        <v>98230707.485793769</v>
      </c>
      <c r="AA7" s="104">
        <f t="shared" si="2"/>
        <v>49115353.742896885</v>
      </c>
      <c r="AC7" s="103">
        <f t="shared" ref="AC7:AC11" si="18">(Z7*1.03%)*100</f>
        <v>101177628.71036759</v>
      </c>
      <c r="AD7" s="104">
        <f t="shared" si="3"/>
        <v>50588814.355183795</v>
      </c>
      <c r="AF7" s="103">
        <f t="shared" ref="AF7:AF11" si="19">(AC7*1.03%)*100</f>
        <v>104212957.57167862</v>
      </c>
      <c r="AG7" s="104">
        <f t="shared" si="4"/>
        <v>52106478.785839312</v>
      </c>
      <c r="AI7" s="103">
        <f t="shared" ref="AI7:AI11" si="20">(AF7*1.03%)*100</f>
        <v>107339346.29882897</v>
      </c>
      <c r="AJ7" s="104">
        <f t="shared" si="5"/>
        <v>53669673.149414487</v>
      </c>
      <c r="AL7" s="103">
        <f t="shared" ref="AL7:AL11" si="21">(AI7*1.03%)*100</f>
        <v>110559526.68779385</v>
      </c>
      <c r="AM7" s="104">
        <f t="shared" si="6"/>
        <v>55279763.343896925</v>
      </c>
      <c r="AO7" s="103">
        <f t="shared" ref="AO7:AO11" si="22">(AL7*1.03%)*100</f>
        <v>113876312.48842767</v>
      </c>
      <c r="AP7" s="104">
        <f t="shared" si="7"/>
        <v>56938156.244213834</v>
      </c>
    </row>
    <row r="8" spans="1:42" ht="29.25" customHeight="1" x14ac:dyDescent="0.25">
      <c r="A8" s="64">
        <v>3</v>
      </c>
      <c r="B8" s="85" t="s">
        <v>225</v>
      </c>
      <c r="C8" s="85" t="s">
        <v>226</v>
      </c>
      <c r="D8" s="64">
        <v>2</v>
      </c>
      <c r="E8" s="75"/>
      <c r="F8" s="99">
        <v>3500000</v>
      </c>
      <c r="G8" s="99">
        <f t="shared" si="8"/>
        <v>84000000</v>
      </c>
      <c r="H8" s="100"/>
      <c r="I8" s="101">
        <v>4000000</v>
      </c>
      <c r="J8" s="100"/>
      <c r="K8" s="102">
        <f t="shared" si="0"/>
        <v>96000000</v>
      </c>
      <c r="L8" s="99">
        <f t="shared" si="9"/>
        <v>42000000</v>
      </c>
      <c r="M8" s="100"/>
      <c r="N8" s="103">
        <f t="shared" si="10"/>
        <v>101606400</v>
      </c>
      <c r="O8" s="104">
        <f t="shared" si="11"/>
        <v>50803200</v>
      </c>
      <c r="P8" s="100"/>
      <c r="Q8" s="103">
        <f t="shared" si="12"/>
        <v>106635916.80000001</v>
      </c>
      <c r="R8" s="104">
        <f t="shared" si="13"/>
        <v>53317958.400000006</v>
      </c>
      <c r="S8" s="100"/>
      <c r="T8" s="103">
        <f t="shared" si="14"/>
        <v>110901353.47200002</v>
      </c>
      <c r="U8" s="104">
        <f t="shared" si="15"/>
        <v>55450676.736000009</v>
      </c>
      <c r="V8" s="100"/>
      <c r="W8" s="103">
        <f t="shared" si="16"/>
        <v>114228394.07616001</v>
      </c>
      <c r="X8" s="104">
        <f t="shared" si="17"/>
        <v>57114197.038080007</v>
      </c>
      <c r="Z8" s="103">
        <f t="shared" si="1"/>
        <v>120899332.29020776</v>
      </c>
      <c r="AA8" s="104">
        <f t="shared" si="2"/>
        <v>60449666.145103879</v>
      </c>
      <c r="AC8" s="103">
        <f t="shared" si="18"/>
        <v>124526312.25891399</v>
      </c>
      <c r="AD8" s="104">
        <f t="shared" si="3"/>
        <v>62263156.129456997</v>
      </c>
      <c r="AF8" s="103">
        <f t="shared" si="19"/>
        <v>128262101.62668142</v>
      </c>
      <c r="AG8" s="104">
        <f t="shared" si="4"/>
        <v>64131050.813340709</v>
      </c>
      <c r="AI8" s="103">
        <f t="shared" si="20"/>
        <v>132109964.67548186</v>
      </c>
      <c r="AJ8" s="104">
        <f t="shared" si="5"/>
        <v>66054982.337740928</v>
      </c>
      <c r="AL8" s="103">
        <f t="shared" si="21"/>
        <v>136073263.61574632</v>
      </c>
      <c r="AM8" s="104">
        <f t="shared" si="6"/>
        <v>68036631.80787316</v>
      </c>
      <c r="AO8" s="103">
        <f t="shared" si="22"/>
        <v>140155461.52421871</v>
      </c>
      <c r="AP8" s="104">
        <f t="shared" si="7"/>
        <v>70077730.762109354</v>
      </c>
    </row>
    <row r="9" spans="1:42" ht="43.5" customHeight="1" x14ac:dyDescent="0.25">
      <c r="A9" s="64">
        <v>4</v>
      </c>
      <c r="B9" s="85" t="s">
        <v>227</v>
      </c>
      <c r="C9" s="85" t="s">
        <v>228</v>
      </c>
      <c r="D9" s="64">
        <v>6</v>
      </c>
      <c r="E9" s="75"/>
      <c r="F9" s="99">
        <v>3500000</v>
      </c>
      <c r="G9" s="99">
        <f t="shared" si="8"/>
        <v>252000000</v>
      </c>
      <c r="H9" s="100"/>
      <c r="I9" s="101">
        <v>4000000</v>
      </c>
      <c r="J9" s="100"/>
      <c r="K9" s="102">
        <f t="shared" si="0"/>
        <v>288000000</v>
      </c>
      <c r="L9" s="99">
        <f t="shared" si="9"/>
        <v>126000000</v>
      </c>
      <c r="M9" s="100"/>
      <c r="N9" s="103">
        <f>(K9*1.0584%)*100</f>
        <v>304819200</v>
      </c>
      <c r="O9" s="104">
        <f t="shared" si="11"/>
        <v>152409600</v>
      </c>
      <c r="P9" s="100"/>
      <c r="Q9" s="103">
        <f t="shared" si="12"/>
        <v>319907750.40000004</v>
      </c>
      <c r="R9" s="104">
        <f t="shared" si="13"/>
        <v>159953875.20000002</v>
      </c>
      <c r="S9" s="100"/>
      <c r="T9" s="103">
        <f t="shared" si="14"/>
        <v>332704060.41600001</v>
      </c>
      <c r="U9" s="104">
        <f t="shared" si="15"/>
        <v>166352030.208</v>
      </c>
      <c r="V9" s="100"/>
      <c r="W9" s="103">
        <f t="shared" si="16"/>
        <v>342685182.22847998</v>
      </c>
      <c r="X9" s="104">
        <f t="shared" si="17"/>
        <v>171342591.11423999</v>
      </c>
      <c r="Z9" s="103">
        <f t="shared" si="1"/>
        <v>362697996.87062323</v>
      </c>
      <c r="AA9" s="104">
        <f t="shared" si="2"/>
        <v>181348998.43531162</v>
      </c>
      <c r="AC9" s="103">
        <f t="shared" si="18"/>
        <v>373578936.77674192</v>
      </c>
      <c r="AD9" s="104">
        <f t="shared" si="3"/>
        <v>186789468.38837096</v>
      </c>
      <c r="AF9" s="103">
        <f t="shared" si="19"/>
        <v>384786304.88004416</v>
      </c>
      <c r="AG9" s="104">
        <f t="shared" si="4"/>
        <v>192393152.44002208</v>
      </c>
      <c r="AI9" s="103">
        <f t="shared" si="20"/>
        <v>396329894.02644551</v>
      </c>
      <c r="AJ9" s="104">
        <f t="shared" si="5"/>
        <v>198164947.01322275</v>
      </c>
      <c r="AL9" s="103">
        <f t="shared" si="21"/>
        <v>408219790.8472389</v>
      </c>
      <c r="AM9" s="104">
        <f t="shared" si="6"/>
        <v>204109895.42361945</v>
      </c>
      <c r="AO9" s="103">
        <f t="shared" si="22"/>
        <v>420466384.5726561</v>
      </c>
      <c r="AP9" s="104">
        <f t="shared" si="7"/>
        <v>210233192.28632805</v>
      </c>
    </row>
    <row r="10" spans="1:42" ht="42" customHeight="1" x14ac:dyDescent="0.25">
      <c r="A10" s="64">
        <v>5</v>
      </c>
      <c r="B10" s="85" t="s">
        <v>229</v>
      </c>
      <c r="C10" s="85" t="s">
        <v>230</v>
      </c>
      <c r="D10" s="64">
        <v>1</v>
      </c>
      <c r="E10" s="75"/>
      <c r="F10" s="99">
        <v>5000000</v>
      </c>
      <c r="G10" s="99">
        <f t="shared" si="8"/>
        <v>60000000</v>
      </c>
      <c r="H10" s="100"/>
      <c r="I10" s="101">
        <v>6000000</v>
      </c>
      <c r="J10" s="100"/>
      <c r="K10" s="102">
        <f t="shared" si="0"/>
        <v>72000000</v>
      </c>
      <c r="L10" s="99">
        <f t="shared" si="9"/>
        <v>30000000</v>
      </c>
      <c r="M10" s="100"/>
      <c r="N10" s="103">
        <f>(K10*1.0584%)*100</f>
        <v>76204800</v>
      </c>
      <c r="O10" s="104">
        <f t="shared" si="11"/>
        <v>38102400</v>
      </c>
      <c r="P10" s="100"/>
      <c r="Q10" s="103">
        <f t="shared" si="12"/>
        <v>79976937.600000009</v>
      </c>
      <c r="R10" s="104">
        <f t="shared" si="13"/>
        <v>39988468.800000004</v>
      </c>
      <c r="S10" s="100"/>
      <c r="T10" s="103">
        <f t="shared" si="14"/>
        <v>83176015.104000002</v>
      </c>
      <c r="U10" s="104">
        <f t="shared" si="15"/>
        <v>41588007.552000001</v>
      </c>
      <c r="V10" s="100"/>
      <c r="W10" s="103">
        <f t="shared" si="16"/>
        <v>85671295.557119995</v>
      </c>
      <c r="X10" s="104">
        <f t="shared" si="17"/>
        <v>42835647.778559998</v>
      </c>
      <c r="Z10" s="103">
        <f t="shared" si="1"/>
        <v>90674499.217655808</v>
      </c>
      <c r="AA10" s="104">
        <f t="shared" si="2"/>
        <v>45337249.608827904</v>
      </c>
      <c r="AC10" s="103">
        <f t="shared" si="18"/>
        <v>93394734.19418548</v>
      </c>
      <c r="AD10" s="104">
        <f t="shared" si="3"/>
        <v>46697367.09709274</v>
      </c>
      <c r="AF10" s="103">
        <f t="shared" si="19"/>
        <v>96196576.220011041</v>
      </c>
      <c r="AG10" s="104">
        <f t="shared" si="4"/>
        <v>48098288.11000552</v>
      </c>
      <c r="AI10" s="103">
        <f t="shared" si="20"/>
        <v>99082473.506611377</v>
      </c>
      <c r="AJ10" s="104">
        <f t="shared" si="5"/>
        <v>49541236.753305689</v>
      </c>
      <c r="AL10" s="103">
        <f t="shared" si="21"/>
        <v>102054947.71180972</v>
      </c>
      <c r="AM10" s="104">
        <f t="shared" si="6"/>
        <v>51027473.855904862</v>
      </c>
      <c r="AO10" s="103">
        <f t="shared" si="22"/>
        <v>105116596.14316402</v>
      </c>
      <c r="AP10" s="104">
        <f t="shared" si="7"/>
        <v>52558298.071582012</v>
      </c>
    </row>
    <row r="11" spans="1:42" ht="73.5" customHeight="1" x14ac:dyDescent="0.25">
      <c r="A11" s="64">
        <v>6</v>
      </c>
      <c r="B11" s="85" t="s">
        <v>231</v>
      </c>
      <c r="C11" s="85" t="s">
        <v>232</v>
      </c>
      <c r="D11" s="64">
        <v>1</v>
      </c>
      <c r="E11" s="75"/>
      <c r="F11" s="99">
        <v>8500000</v>
      </c>
      <c r="G11" s="99">
        <f t="shared" si="8"/>
        <v>102000000</v>
      </c>
      <c r="H11" s="100"/>
      <c r="I11" s="101">
        <v>8500000</v>
      </c>
      <c r="J11" s="100"/>
      <c r="K11" s="102">
        <f t="shared" si="0"/>
        <v>102000000</v>
      </c>
      <c r="L11" s="99">
        <f t="shared" si="9"/>
        <v>51000000</v>
      </c>
      <c r="M11" s="100"/>
      <c r="N11" s="103">
        <f>(K11*1.0584%)*100</f>
        <v>107956800</v>
      </c>
      <c r="O11" s="104">
        <f t="shared" si="11"/>
        <v>53978400</v>
      </c>
      <c r="P11" s="100"/>
      <c r="Q11" s="103">
        <f t="shared" si="12"/>
        <v>113300661.60000001</v>
      </c>
      <c r="R11" s="104">
        <f t="shared" si="13"/>
        <v>56650330.800000004</v>
      </c>
      <c r="S11" s="100"/>
      <c r="T11" s="103">
        <f t="shared" si="14"/>
        <v>117832688.06400001</v>
      </c>
      <c r="U11" s="104">
        <f t="shared" si="15"/>
        <v>58916344.032000005</v>
      </c>
      <c r="V11" s="100"/>
      <c r="W11" s="103">
        <f t="shared" si="16"/>
        <v>121367668.70592001</v>
      </c>
      <c r="X11" s="104">
        <f t="shared" si="17"/>
        <v>60683834.352960005</v>
      </c>
      <c r="Z11" s="103">
        <f t="shared" si="1"/>
        <v>128455540.55834574</v>
      </c>
      <c r="AA11" s="104">
        <f t="shared" si="2"/>
        <v>64227770.279172868</v>
      </c>
      <c r="AC11" s="103">
        <f t="shared" si="18"/>
        <v>132309206.7750961</v>
      </c>
      <c r="AD11" s="104">
        <f t="shared" si="3"/>
        <v>66154603.387548052</v>
      </c>
      <c r="AF11" s="103">
        <f t="shared" si="19"/>
        <v>136278482.978349</v>
      </c>
      <c r="AG11" s="104">
        <f t="shared" si="4"/>
        <v>68139241.4891745</v>
      </c>
      <c r="AI11" s="103">
        <f t="shared" si="20"/>
        <v>140366837.46769947</v>
      </c>
      <c r="AJ11" s="104">
        <f t="shared" si="5"/>
        <v>70183418.733849734</v>
      </c>
      <c r="AL11" s="103">
        <f t="shared" si="21"/>
        <v>144577842.59173045</v>
      </c>
      <c r="AM11" s="104">
        <f t="shared" si="6"/>
        <v>72288921.295865223</v>
      </c>
      <c r="AO11" s="103">
        <f t="shared" si="22"/>
        <v>148915177.86948237</v>
      </c>
      <c r="AP11" s="104">
        <f t="shared" si="7"/>
        <v>74457588.934741184</v>
      </c>
    </row>
    <row r="12" spans="1:42" s="72" customFormat="1" x14ac:dyDescent="0.25">
      <c r="A12" s="71"/>
      <c r="D12" s="71"/>
      <c r="F12" s="73"/>
      <c r="I12" s="73"/>
      <c r="L12" s="73"/>
    </row>
    <row r="13" spans="1:42" s="70" customFormat="1" ht="25.95" customHeight="1" x14ac:dyDescent="0.25">
      <c r="A13" s="343" t="s">
        <v>233</v>
      </c>
      <c r="B13" s="344"/>
      <c r="C13" s="344"/>
      <c r="D13" s="345"/>
      <c r="E13" s="98"/>
      <c r="F13" s="79">
        <f>SUM(F6:F11)</f>
        <v>30100000</v>
      </c>
      <c r="G13" s="79">
        <f>SUM(G6:G11)</f>
        <v>613200000</v>
      </c>
      <c r="H13" s="98"/>
      <c r="I13" s="79">
        <f>SUM(I6:I11)</f>
        <v>36000000</v>
      </c>
      <c r="J13" s="78"/>
      <c r="K13" s="68">
        <f>SUM(K6:K11)</f>
        <v>720000000</v>
      </c>
      <c r="L13" s="79">
        <f>SUM(L6:L11)</f>
        <v>306600000</v>
      </c>
      <c r="M13" s="78"/>
      <c r="N13" s="68">
        <f>SUM(N6:N11)</f>
        <v>762048000</v>
      </c>
      <c r="O13" s="68">
        <f>SUM(O6:O11)</f>
        <v>381024000</v>
      </c>
      <c r="P13" s="76"/>
      <c r="Q13" s="68">
        <f>SUM(Q6:Q11)</f>
        <v>799769376.00000012</v>
      </c>
      <c r="R13" s="68">
        <f>SUM(R6:R11)</f>
        <v>399884688.00000006</v>
      </c>
      <c r="S13" s="76"/>
      <c r="T13" s="68">
        <f>SUM(T6:T11)</f>
        <v>831760151.03999996</v>
      </c>
      <c r="U13" s="68">
        <f>SUM(U6:U11)</f>
        <v>415880075.51999998</v>
      </c>
      <c r="V13" s="76"/>
      <c r="W13" s="69">
        <f>SUM(W6:W11)</f>
        <v>856712955.57120001</v>
      </c>
      <c r="X13" s="68">
        <f>SUM(X6:X11)</f>
        <v>428356477.78560001</v>
      </c>
      <c r="Z13" s="69">
        <f>SUM(Z6:Z11)</f>
        <v>906744992.17655802</v>
      </c>
      <c r="AA13" s="68">
        <f>SUM(AA6:AA11)</f>
        <v>453372496.08827901</v>
      </c>
      <c r="AC13" s="69">
        <f>SUM(AC6:AC11)</f>
        <v>933947341.94185483</v>
      </c>
      <c r="AD13" s="68">
        <f>SUM(AD6:AD11)</f>
        <v>466973670.97092742</v>
      </c>
      <c r="AF13" s="69">
        <f>SUM(AF6:AF11)</f>
        <v>961965762.20011044</v>
      </c>
      <c r="AG13" s="68">
        <f>SUM(AG6:AG11)</f>
        <v>480982881.10005522</v>
      </c>
      <c r="AI13" s="69">
        <f>SUM(AI6:AI11)</f>
        <v>990824735.06611371</v>
      </c>
      <c r="AJ13" s="68">
        <f>SUM(AJ6:AJ11)</f>
        <v>495412367.53305686</v>
      </c>
      <c r="AL13" s="69">
        <f>SUM(AL6:AL11)</f>
        <v>1020549477.1180973</v>
      </c>
      <c r="AM13" s="68">
        <f>SUM(AM6:AM11)</f>
        <v>510274738.55904865</v>
      </c>
      <c r="AO13" s="69">
        <f>SUM(AO6:AO11)</f>
        <v>1051165961.4316404</v>
      </c>
      <c r="AP13" s="68">
        <f>SUM(AP6:AP11)</f>
        <v>525582980.71582019</v>
      </c>
    </row>
    <row r="17" spans="2:11" x14ac:dyDescent="0.25">
      <c r="B17" s="60" t="s">
        <v>234</v>
      </c>
      <c r="C17" s="67">
        <v>0.1</v>
      </c>
      <c r="F17" s="67"/>
      <c r="G17" s="62"/>
      <c r="I17" s="67"/>
      <c r="K17" s="62"/>
    </row>
    <row r="18" spans="2:11" x14ac:dyDescent="0.25">
      <c r="B18" s="60" t="s">
        <v>235</v>
      </c>
      <c r="C18" s="67">
        <v>0.3</v>
      </c>
      <c r="F18" s="67"/>
      <c r="G18" s="84"/>
      <c r="I18" s="67"/>
      <c r="K18" s="84"/>
    </row>
    <row r="19" spans="2:11" x14ac:dyDescent="0.25">
      <c r="B19" s="60" t="s">
        <v>236</v>
      </c>
      <c r="C19" s="67">
        <v>0.6</v>
      </c>
      <c r="F19" s="67"/>
      <c r="G19" s="84"/>
      <c r="I19" s="67"/>
      <c r="K19" s="84"/>
    </row>
    <row r="20" spans="2:11" x14ac:dyDescent="0.25">
      <c r="G20" s="84"/>
      <c r="K20" s="84"/>
    </row>
    <row r="21" spans="2:11" x14ac:dyDescent="0.25">
      <c r="G21" s="72"/>
      <c r="K21" s="72"/>
    </row>
    <row r="22" spans="2:11" x14ac:dyDescent="0.25">
      <c r="G22" s="72"/>
      <c r="K22" s="72"/>
    </row>
  </sheetData>
  <mergeCells count="20">
    <mergeCell ref="AL3:AM3"/>
    <mergeCell ref="AO3:AP3"/>
    <mergeCell ref="A1:AP1"/>
    <mergeCell ref="Z3:AA3"/>
    <mergeCell ref="AC3:AD3"/>
    <mergeCell ref="AF3:AG3"/>
    <mergeCell ref="AI3:AJ3"/>
    <mergeCell ref="G3:G4"/>
    <mergeCell ref="A13:D13"/>
    <mergeCell ref="T3:U3"/>
    <mergeCell ref="W3:X3"/>
    <mergeCell ref="I3:I4"/>
    <mergeCell ref="F3:F4"/>
    <mergeCell ref="K3:L3"/>
    <mergeCell ref="N3:O3"/>
    <mergeCell ref="Q3:R3"/>
    <mergeCell ref="D3:D4"/>
    <mergeCell ref="C3:C4"/>
    <mergeCell ref="B3:B4"/>
    <mergeCell ref="A3:A4"/>
  </mergeCells>
  <pageMargins left="0.7" right="0.7" top="0.75" bottom="0.75" header="0.3" footer="0.3"/>
  <ignoredErrors>
    <ignoredError sqref="Q6:Q11 T6 T7:T11 W6:W11"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2448C-24CD-424F-A49D-E1F1F508EB7C}">
  <dimension ref="A1:AY27"/>
  <sheetViews>
    <sheetView workbookViewId="0">
      <selection activeCell="M19" sqref="M19"/>
    </sheetView>
  </sheetViews>
  <sheetFormatPr baseColWidth="10" defaultColWidth="9.44140625" defaultRowHeight="13.2" x14ac:dyDescent="0.25"/>
  <cols>
    <col min="1" max="1" width="9.44140625" style="38"/>
    <col min="2" max="2" width="37" style="37" customWidth="1"/>
    <col min="3" max="3" width="19.77734375" style="37" customWidth="1"/>
    <col min="4" max="4" width="23.44140625" style="38" customWidth="1"/>
    <col min="5" max="5" width="15" style="44" customWidth="1"/>
    <col min="6" max="7" width="5.44140625" style="44" customWidth="1"/>
    <col min="8" max="8" width="7.44140625" style="44" customWidth="1"/>
    <col min="9" max="10" width="5.44140625" style="44" customWidth="1"/>
    <col min="11" max="11" width="7.44140625" style="44" customWidth="1"/>
    <col min="12" max="13" width="5.44140625" style="44" customWidth="1"/>
    <col min="14" max="14" width="8.109375" style="44" customWidth="1"/>
    <col min="15" max="16" width="5.44140625" style="44" customWidth="1"/>
    <col min="17" max="17" width="8.44140625" style="44" customWidth="1"/>
    <col min="18" max="19" width="4.77734375" style="44" customWidth="1"/>
    <col min="20" max="20" width="7.109375" style="44" customWidth="1"/>
    <col min="21" max="22" width="4.77734375" style="44" customWidth="1"/>
    <col min="23" max="23" width="7" style="44" customWidth="1"/>
    <col min="24" max="25" width="5.44140625" style="44" customWidth="1"/>
    <col min="26" max="26" width="7.44140625" style="44" customWidth="1"/>
    <col min="27" max="28" width="5.44140625" style="44" customWidth="1"/>
    <col min="29" max="29" width="7" style="44" customWidth="1"/>
    <col min="30" max="31" width="5.44140625" style="44" customWidth="1"/>
    <col min="32" max="32" width="7.77734375" style="44" customWidth="1"/>
    <col min="33" max="33" width="5" style="44" customWidth="1"/>
    <col min="34" max="34" width="7.109375" style="44" customWidth="1"/>
    <col min="35" max="35" width="9.44140625" style="44" customWidth="1"/>
    <col min="36" max="36" width="4.77734375" style="44" customWidth="1"/>
    <col min="37" max="37" width="5.44140625" style="44" customWidth="1"/>
    <col min="38" max="38" width="9.44140625" style="44"/>
    <col min="39" max="44" width="6" style="37" customWidth="1"/>
    <col min="45" max="46" width="5.44140625" style="37" customWidth="1"/>
    <col min="47" max="47" width="8.6640625" style="37" customWidth="1"/>
    <col min="48" max="50" width="7.6640625" style="37" customWidth="1"/>
    <col min="51" max="16384" width="9.44140625" style="37"/>
  </cols>
  <sheetData>
    <row r="1" spans="1:51" s="86" customFormat="1" ht="66.599999999999994" customHeight="1" x14ac:dyDescent="0.25">
      <c r="A1" s="349" t="s">
        <v>237</v>
      </c>
      <c r="B1" s="350"/>
      <c r="C1" s="350"/>
      <c r="D1" s="350"/>
      <c r="E1" s="350"/>
      <c r="F1" s="350"/>
      <c r="G1" s="350"/>
      <c r="H1" s="350"/>
      <c r="I1" s="350"/>
      <c r="J1" s="350"/>
      <c r="K1" s="350"/>
      <c r="L1" s="350"/>
      <c r="M1" s="350"/>
      <c r="N1" s="350"/>
      <c r="O1" s="350"/>
      <c r="P1" s="350"/>
      <c r="Q1" s="350"/>
      <c r="R1" s="350"/>
      <c r="S1" s="350"/>
      <c r="T1" s="350"/>
      <c r="U1" s="350"/>
      <c r="V1" s="350"/>
      <c r="W1" s="350"/>
      <c r="X1" s="350"/>
      <c r="Y1" s="350"/>
      <c r="Z1" s="350"/>
      <c r="AA1" s="350"/>
      <c r="AB1" s="350"/>
      <c r="AC1" s="350"/>
      <c r="AD1" s="350"/>
      <c r="AE1" s="350"/>
      <c r="AF1" s="350"/>
      <c r="AG1" s="350"/>
      <c r="AH1" s="350"/>
      <c r="AI1" s="350"/>
      <c r="AJ1" s="350"/>
      <c r="AK1" s="350"/>
      <c r="AL1" s="350"/>
      <c r="AM1" s="350"/>
      <c r="AN1" s="350"/>
      <c r="AO1" s="350"/>
      <c r="AP1" s="350"/>
      <c r="AQ1" s="350"/>
      <c r="AR1" s="350"/>
      <c r="AS1" s="350"/>
      <c r="AT1" s="350"/>
      <c r="AU1" s="350"/>
      <c r="AV1" s="350"/>
      <c r="AW1" s="350"/>
      <c r="AX1" s="350"/>
    </row>
    <row r="2" spans="1:51" s="72" customFormat="1" ht="9.6" customHeight="1" x14ac:dyDescent="0.25">
      <c r="A2" s="71"/>
      <c r="D2" s="71"/>
      <c r="E2" s="71"/>
      <c r="F2" s="73"/>
      <c r="I2" s="73"/>
      <c r="L2" s="73"/>
    </row>
    <row r="3" spans="1:51" ht="20.25" customHeight="1" x14ac:dyDescent="0.25">
      <c r="A3" s="355" t="s">
        <v>238</v>
      </c>
      <c r="B3" s="355" t="s">
        <v>149</v>
      </c>
      <c r="C3" s="355" t="s">
        <v>239</v>
      </c>
      <c r="D3" s="355" t="s">
        <v>240</v>
      </c>
      <c r="E3" s="355" t="s">
        <v>241</v>
      </c>
      <c r="F3" s="357">
        <v>2026</v>
      </c>
      <c r="G3" s="358"/>
      <c r="H3" s="359"/>
      <c r="I3" s="357">
        <v>2027</v>
      </c>
      <c r="J3" s="358"/>
      <c r="K3" s="359"/>
      <c r="L3" s="357">
        <v>2028</v>
      </c>
      <c r="M3" s="358"/>
      <c r="N3" s="358"/>
      <c r="O3" s="351">
        <v>2029</v>
      </c>
      <c r="P3" s="351"/>
      <c r="Q3" s="351"/>
      <c r="R3" s="351">
        <v>2030</v>
      </c>
      <c r="S3" s="351"/>
      <c r="T3" s="351"/>
      <c r="U3" s="351">
        <v>2031</v>
      </c>
      <c r="V3" s="351"/>
      <c r="W3" s="351"/>
      <c r="X3" s="351">
        <v>2032</v>
      </c>
      <c r="Y3" s="351"/>
      <c r="Z3" s="351"/>
      <c r="AA3" s="351">
        <v>2033</v>
      </c>
      <c r="AB3" s="351"/>
      <c r="AC3" s="351"/>
      <c r="AD3" s="351">
        <v>2034</v>
      </c>
      <c r="AE3" s="351"/>
      <c r="AF3" s="351"/>
      <c r="AG3" s="351">
        <v>2035</v>
      </c>
      <c r="AH3" s="351"/>
      <c r="AI3" s="351"/>
      <c r="AJ3" s="351">
        <v>2036</v>
      </c>
      <c r="AK3" s="351"/>
      <c r="AL3" s="351"/>
      <c r="AM3" s="351">
        <v>2037</v>
      </c>
      <c r="AN3" s="351"/>
      <c r="AO3" s="351"/>
      <c r="AP3" s="351">
        <v>2038</v>
      </c>
      <c r="AQ3" s="351"/>
      <c r="AR3" s="351"/>
      <c r="AS3" s="351">
        <v>2039</v>
      </c>
      <c r="AT3" s="351"/>
      <c r="AU3" s="351"/>
      <c r="AV3" s="351">
        <v>2040</v>
      </c>
      <c r="AW3" s="351"/>
      <c r="AX3" s="351"/>
      <c r="AY3" s="284"/>
    </row>
    <row r="4" spans="1:51" ht="103.95" customHeight="1" x14ac:dyDescent="0.25">
      <c r="A4" s="356"/>
      <c r="B4" s="356"/>
      <c r="C4" s="356"/>
      <c r="D4" s="356"/>
      <c r="E4" s="356"/>
      <c r="F4" s="285" t="s">
        <v>242</v>
      </c>
      <c r="G4" s="285" t="s">
        <v>243</v>
      </c>
      <c r="H4" s="286" t="s">
        <v>244</v>
      </c>
      <c r="I4" s="285" t="s">
        <v>242</v>
      </c>
      <c r="J4" s="285" t="s">
        <v>243</v>
      </c>
      <c r="K4" s="286" t="s">
        <v>244</v>
      </c>
      <c r="L4" s="285" t="s">
        <v>242</v>
      </c>
      <c r="M4" s="285" t="s">
        <v>243</v>
      </c>
      <c r="N4" s="286" t="s">
        <v>244</v>
      </c>
      <c r="O4" s="287" t="s">
        <v>242</v>
      </c>
      <c r="P4" s="287" t="s">
        <v>243</v>
      </c>
      <c r="Q4" s="288" t="s">
        <v>244</v>
      </c>
      <c r="R4" s="287" t="s">
        <v>242</v>
      </c>
      <c r="S4" s="287" t="s">
        <v>243</v>
      </c>
      <c r="T4" s="289" t="s">
        <v>244</v>
      </c>
      <c r="U4" s="287" t="s">
        <v>242</v>
      </c>
      <c r="V4" s="287" t="s">
        <v>243</v>
      </c>
      <c r="W4" s="289" t="s">
        <v>244</v>
      </c>
      <c r="X4" s="287" t="s">
        <v>242</v>
      </c>
      <c r="Y4" s="287" t="s">
        <v>243</v>
      </c>
      <c r="Z4" s="289" t="s">
        <v>244</v>
      </c>
      <c r="AA4" s="287" t="s">
        <v>242</v>
      </c>
      <c r="AB4" s="287" t="s">
        <v>243</v>
      </c>
      <c r="AC4" s="289" t="s">
        <v>244</v>
      </c>
      <c r="AD4" s="287" t="s">
        <v>242</v>
      </c>
      <c r="AE4" s="287" t="s">
        <v>243</v>
      </c>
      <c r="AF4" s="289" t="s">
        <v>244</v>
      </c>
      <c r="AG4" s="287" t="s">
        <v>242</v>
      </c>
      <c r="AH4" s="287" t="s">
        <v>243</v>
      </c>
      <c r="AI4" s="289" t="s">
        <v>244</v>
      </c>
      <c r="AJ4" s="287" t="s">
        <v>242</v>
      </c>
      <c r="AK4" s="287" t="s">
        <v>243</v>
      </c>
      <c r="AL4" s="289" t="s">
        <v>244</v>
      </c>
      <c r="AM4" s="287" t="s">
        <v>242</v>
      </c>
      <c r="AN4" s="287" t="s">
        <v>243</v>
      </c>
      <c r="AO4" s="289" t="s">
        <v>244</v>
      </c>
      <c r="AP4" s="287" t="s">
        <v>242</v>
      </c>
      <c r="AQ4" s="287" t="s">
        <v>243</v>
      </c>
      <c r="AR4" s="289" t="s">
        <v>244</v>
      </c>
      <c r="AS4" s="287" t="s">
        <v>242</v>
      </c>
      <c r="AT4" s="287" t="s">
        <v>243</v>
      </c>
      <c r="AU4" s="289" t="s">
        <v>244</v>
      </c>
      <c r="AV4" s="287" t="s">
        <v>242</v>
      </c>
      <c r="AW4" s="287" t="s">
        <v>243</v>
      </c>
      <c r="AX4" s="289" t="s">
        <v>244</v>
      </c>
      <c r="AY4" s="284"/>
    </row>
    <row r="5" spans="1:51" ht="17.7" customHeight="1" x14ac:dyDescent="0.25">
      <c r="A5" s="290">
        <v>1</v>
      </c>
      <c r="B5" s="291" t="s">
        <v>152</v>
      </c>
      <c r="C5" s="292">
        <f>SUM('PTAI 2026-2040'!K7,'PTAI 2026-2040'!K9,'PTAI 2026-2040'!K13)</f>
        <v>99600000</v>
      </c>
      <c r="D5" s="293">
        <f>'PTAI 2026-2040'!K25</f>
        <v>472552808.38719356</v>
      </c>
      <c r="E5" s="294">
        <f>'Datos Metros Lineales'!F5</f>
        <v>65.998730158730154</v>
      </c>
      <c r="F5" s="110" t="s">
        <v>245</v>
      </c>
      <c r="G5" s="110"/>
      <c r="H5" s="110"/>
      <c r="I5" s="110" t="s">
        <v>245</v>
      </c>
      <c r="J5" s="110"/>
      <c r="K5" s="110"/>
      <c r="L5" s="110"/>
      <c r="M5" s="110" t="s">
        <v>245</v>
      </c>
      <c r="N5" s="295">
        <v>66</v>
      </c>
      <c r="O5" s="110"/>
      <c r="P5" s="110"/>
      <c r="Q5" s="110"/>
      <c r="R5" s="110"/>
      <c r="S5" s="296"/>
      <c r="T5" s="110"/>
      <c r="U5" s="110"/>
      <c r="V5" s="296"/>
      <c r="W5" s="110"/>
      <c r="X5" s="110"/>
      <c r="Y5" s="296"/>
      <c r="Z5" s="110"/>
      <c r="AA5" s="110"/>
      <c r="AB5" s="296"/>
      <c r="AC5" s="110"/>
      <c r="AD5" s="110"/>
      <c r="AE5" s="296"/>
      <c r="AF5" s="110"/>
      <c r="AG5" s="110"/>
      <c r="AH5" s="296"/>
      <c r="AI5" s="110"/>
      <c r="AJ5" s="110"/>
      <c r="AK5" s="296"/>
      <c r="AL5" s="110"/>
      <c r="AM5" s="110"/>
      <c r="AN5" s="296"/>
      <c r="AO5" s="110"/>
      <c r="AP5" s="110"/>
      <c r="AQ5" s="296"/>
      <c r="AR5" s="110"/>
      <c r="AS5" s="110"/>
      <c r="AT5" s="296"/>
      <c r="AU5" s="110"/>
      <c r="AV5" s="110"/>
      <c r="AW5" s="296"/>
      <c r="AX5" s="110"/>
      <c r="AY5" s="284"/>
    </row>
    <row r="6" spans="1:51" ht="17.7" customHeight="1" x14ac:dyDescent="0.25">
      <c r="A6" s="290">
        <v>2</v>
      </c>
      <c r="B6" s="291" t="s">
        <v>153</v>
      </c>
      <c r="C6" s="292">
        <f>SUM('PTAI 2026-2040'!AB7,'PTAI 2026-2040'!AB9,'PTAI 2026-2040'!AB13)</f>
        <v>99600000</v>
      </c>
      <c r="D6" s="293">
        <f>'PTAI 2026-2040'!AB25</f>
        <v>460084742.80311596</v>
      </c>
      <c r="E6" s="294">
        <f>'Datos Metros Lineales'!F6</f>
        <v>62.9</v>
      </c>
      <c r="F6" s="110" t="s">
        <v>245</v>
      </c>
      <c r="G6" s="110"/>
      <c r="H6" s="110"/>
      <c r="I6" s="110" t="s">
        <v>245</v>
      </c>
      <c r="J6" s="110"/>
      <c r="K6" s="110"/>
      <c r="L6" s="110"/>
      <c r="M6" s="110" t="s">
        <v>245</v>
      </c>
      <c r="N6" s="295">
        <v>62.9</v>
      </c>
      <c r="O6" s="110"/>
      <c r="P6" s="110"/>
      <c r="Q6" s="110"/>
      <c r="R6" s="110"/>
      <c r="S6" s="296"/>
      <c r="T6" s="110"/>
      <c r="U6" s="110"/>
      <c r="V6" s="296"/>
      <c r="W6" s="110"/>
      <c r="X6" s="110"/>
      <c r="Y6" s="296"/>
      <c r="Z6" s="110"/>
      <c r="AA6" s="110"/>
      <c r="AB6" s="296"/>
      <c r="AC6" s="110"/>
      <c r="AD6" s="110"/>
      <c r="AE6" s="296"/>
      <c r="AF6" s="110"/>
      <c r="AG6" s="110"/>
      <c r="AH6" s="296"/>
      <c r="AI6" s="110"/>
      <c r="AJ6" s="110"/>
      <c r="AK6" s="296"/>
      <c r="AL6" s="110"/>
      <c r="AM6" s="110"/>
      <c r="AN6" s="296"/>
      <c r="AO6" s="110"/>
      <c r="AP6" s="110"/>
      <c r="AQ6" s="296"/>
      <c r="AR6" s="110"/>
      <c r="AS6" s="110"/>
      <c r="AT6" s="296"/>
      <c r="AU6" s="110"/>
      <c r="AV6" s="110"/>
      <c r="AW6" s="296"/>
      <c r="AX6" s="110"/>
      <c r="AY6" s="284"/>
    </row>
    <row r="7" spans="1:51" ht="26.25" customHeight="1" x14ac:dyDescent="0.25">
      <c r="A7" s="290">
        <v>3</v>
      </c>
      <c r="B7" s="291" t="s">
        <v>186</v>
      </c>
      <c r="C7" s="292">
        <f>SUM('PTAI 2026-2040'!AT7,'PTAI 2026-2040'!AT9,'PTAI 2026-2040'!AT13)</f>
        <v>99600000</v>
      </c>
      <c r="D7" s="297">
        <f>'PTAI 2026-2040'!AT25</f>
        <v>9432920335.3999977</v>
      </c>
      <c r="E7" s="294">
        <f>'Datos Metros Lineales'!F7</f>
        <v>2426.8571428571427</v>
      </c>
      <c r="F7" s="110" t="s">
        <v>245</v>
      </c>
      <c r="G7" s="110" t="s">
        <v>245</v>
      </c>
      <c r="H7" s="110">
        <f>'PTAI 2026-2040'!AU25</f>
        <v>303</v>
      </c>
      <c r="I7" s="110"/>
      <c r="J7" s="110" t="s">
        <v>245</v>
      </c>
      <c r="K7" s="110">
        <v>250</v>
      </c>
      <c r="L7" s="110"/>
      <c r="M7" s="110" t="s">
        <v>245</v>
      </c>
      <c r="N7" s="295">
        <v>140</v>
      </c>
      <c r="O7" s="110"/>
      <c r="P7" s="110" t="s">
        <v>245</v>
      </c>
      <c r="Q7" s="110">
        <v>100</v>
      </c>
      <c r="R7" s="110"/>
      <c r="S7" s="296" t="s">
        <v>246</v>
      </c>
      <c r="T7" s="110">
        <v>70</v>
      </c>
      <c r="U7" s="110"/>
      <c r="V7" s="296" t="s">
        <v>246</v>
      </c>
      <c r="W7" s="110">
        <v>45</v>
      </c>
      <c r="X7" s="110"/>
      <c r="Y7" s="296" t="s">
        <v>246</v>
      </c>
      <c r="Z7" s="110">
        <v>70</v>
      </c>
      <c r="AA7" s="110"/>
      <c r="AB7" s="296" t="s">
        <v>246</v>
      </c>
      <c r="AC7" s="110">
        <v>80</v>
      </c>
      <c r="AD7" s="110"/>
      <c r="AE7" s="296" t="s">
        <v>246</v>
      </c>
      <c r="AF7" s="110">
        <v>80</v>
      </c>
      <c r="AG7" s="110"/>
      <c r="AH7" s="296" t="s">
        <v>246</v>
      </c>
      <c r="AI7" s="110">
        <v>100</v>
      </c>
      <c r="AJ7" s="110"/>
      <c r="AK7" s="296" t="s">
        <v>246</v>
      </c>
      <c r="AL7" s="110">
        <v>110</v>
      </c>
      <c r="AM7" s="110"/>
      <c r="AN7" s="296" t="s">
        <v>246</v>
      </c>
      <c r="AO7" s="110">
        <v>155</v>
      </c>
      <c r="AP7" s="110"/>
      <c r="AQ7" s="296" t="s">
        <v>246</v>
      </c>
      <c r="AR7" s="110">
        <v>230</v>
      </c>
      <c r="AS7" s="110"/>
      <c r="AT7" s="296" t="s">
        <v>246</v>
      </c>
      <c r="AU7" s="110">
        <v>400</v>
      </c>
      <c r="AV7" s="110"/>
      <c r="AW7" s="296" t="s">
        <v>246</v>
      </c>
      <c r="AX7" s="110">
        <v>293.86</v>
      </c>
      <c r="AY7" s="284"/>
    </row>
    <row r="8" spans="1:51" ht="17.7" customHeight="1" x14ac:dyDescent="0.25">
      <c r="A8" s="290">
        <v>4</v>
      </c>
      <c r="B8" s="291" t="s">
        <v>155</v>
      </c>
      <c r="C8" s="292">
        <f>SUM('PTAI 2026-2040'!BM7,'PTAI 2026-2040'!BM9,'PTAI 2026-2040'!BM13)</f>
        <v>99600000</v>
      </c>
      <c r="D8" s="298">
        <f>'PTAI 2026-2040'!BM25</f>
        <v>549198009.42263997</v>
      </c>
      <c r="E8" s="294">
        <f>'Datos Metros Lineales'!F8</f>
        <v>85.047619047619051</v>
      </c>
      <c r="F8" s="110" t="s">
        <v>245</v>
      </c>
      <c r="G8" s="110"/>
      <c r="H8" s="110"/>
      <c r="I8" s="110" t="s">
        <v>245</v>
      </c>
      <c r="J8" s="110"/>
      <c r="K8" s="110"/>
      <c r="L8" s="110"/>
      <c r="M8" s="110" t="s">
        <v>245</v>
      </c>
      <c r="N8" s="110">
        <v>85.05</v>
      </c>
      <c r="O8" s="110"/>
      <c r="P8" s="110"/>
      <c r="Q8" s="110"/>
      <c r="R8" s="110"/>
      <c r="S8" s="296"/>
      <c r="T8" s="110"/>
      <c r="U8" s="110"/>
      <c r="V8" s="296"/>
      <c r="W8" s="110"/>
      <c r="X8" s="110"/>
      <c r="Y8" s="296"/>
      <c r="Z8" s="110"/>
      <c r="AA8" s="110"/>
      <c r="AB8" s="296"/>
      <c r="AC8" s="110"/>
      <c r="AD8" s="110"/>
      <c r="AE8" s="296"/>
      <c r="AF8" s="110"/>
      <c r="AG8" s="110"/>
      <c r="AH8" s="296"/>
      <c r="AI8" s="110"/>
      <c r="AJ8" s="110"/>
      <c r="AK8" s="296"/>
      <c r="AL8" s="110"/>
      <c r="AM8" s="110"/>
      <c r="AN8" s="296"/>
      <c r="AO8" s="110"/>
      <c r="AP8" s="110"/>
      <c r="AQ8" s="296"/>
      <c r="AR8" s="110"/>
      <c r="AS8" s="110"/>
      <c r="AT8" s="296"/>
      <c r="AU8" s="110"/>
      <c r="AV8" s="110"/>
      <c r="AW8" s="296"/>
      <c r="AX8" s="110"/>
      <c r="AY8" s="284"/>
    </row>
    <row r="9" spans="1:51" ht="17.7" customHeight="1" x14ac:dyDescent="0.25">
      <c r="A9" s="290">
        <v>5</v>
      </c>
      <c r="B9" s="299" t="s">
        <v>156</v>
      </c>
      <c r="C9" s="300">
        <f>SUM('PTAI 2026-2040'!CD7,'PTAI 2026-2040'!CD9,'PTAI 2026-2040'!CD13)</f>
        <v>99600000</v>
      </c>
      <c r="D9" s="298">
        <f>'PTAI 2026-2040'!CD25</f>
        <v>343579651.88861996</v>
      </c>
      <c r="E9" s="294">
        <f>'Datos Metros Lineales'!F9</f>
        <v>24.626984126984127</v>
      </c>
      <c r="F9" s="110" t="s">
        <v>245</v>
      </c>
      <c r="G9" s="110"/>
      <c r="H9" s="110"/>
      <c r="I9" s="110" t="s">
        <v>245</v>
      </c>
      <c r="J9" s="110"/>
      <c r="K9" s="110"/>
      <c r="L9" s="110"/>
      <c r="M9" s="110" t="s">
        <v>245</v>
      </c>
      <c r="N9" s="295">
        <v>24.63</v>
      </c>
      <c r="O9" s="110"/>
      <c r="P9" s="110"/>
      <c r="Q9" s="110"/>
      <c r="R9" s="110"/>
      <c r="S9" s="296"/>
      <c r="T9" s="110"/>
      <c r="U9" s="110"/>
      <c r="V9" s="296"/>
      <c r="W9" s="110"/>
      <c r="X9" s="110"/>
      <c r="Y9" s="296"/>
      <c r="Z9" s="110"/>
      <c r="AA9" s="110"/>
      <c r="AB9" s="296"/>
      <c r="AC9" s="110"/>
      <c r="AD9" s="110"/>
      <c r="AE9" s="296"/>
      <c r="AF9" s="110"/>
      <c r="AG9" s="110"/>
      <c r="AH9" s="296"/>
      <c r="AI9" s="110"/>
      <c r="AJ9" s="110"/>
      <c r="AK9" s="296"/>
      <c r="AL9" s="110"/>
      <c r="AM9" s="110"/>
      <c r="AN9" s="296"/>
      <c r="AO9" s="110"/>
      <c r="AP9" s="110"/>
      <c r="AQ9" s="296"/>
      <c r="AR9" s="110"/>
      <c r="AS9" s="110"/>
      <c r="AT9" s="296"/>
      <c r="AU9" s="110"/>
      <c r="AV9" s="110"/>
      <c r="AW9" s="296"/>
      <c r="AX9" s="110"/>
      <c r="AY9" s="284"/>
    </row>
    <row r="10" spans="1:51" ht="17.7" customHeight="1" x14ac:dyDescent="0.25">
      <c r="A10" s="290">
        <v>6</v>
      </c>
      <c r="B10" s="301" t="s">
        <v>157</v>
      </c>
      <c r="C10" s="302">
        <f>SUM('PTAI 2026-2040'!CU7,'PTAI 2026-2040'!CU9,'PTAI 2026-2040'!CU13)</f>
        <v>99600000</v>
      </c>
      <c r="D10" s="298">
        <f>'PTAI 2026-2040'!CU25</f>
        <v>337534524.38816947</v>
      </c>
      <c r="E10" s="294">
        <f>'Datos Metros Lineales'!F10</f>
        <v>19.167936507936506</v>
      </c>
      <c r="F10" s="110"/>
      <c r="G10" s="110"/>
      <c r="H10" s="110"/>
      <c r="I10" s="110" t="s">
        <v>245</v>
      </c>
      <c r="J10" s="110"/>
      <c r="K10" s="295"/>
      <c r="L10" s="110"/>
      <c r="M10" s="110" t="s">
        <v>245</v>
      </c>
      <c r="N10" s="295">
        <v>19.170000000000002</v>
      </c>
      <c r="O10" s="110"/>
      <c r="P10" s="110"/>
      <c r="Q10" s="110"/>
      <c r="R10" s="110"/>
      <c r="S10" s="296"/>
      <c r="T10" s="110"/>
      <c r="U10" s="110"/>
      <c r="V10" s="296"/>
      <c r="W10" s="110"/>
      <c r="X10" s="110"/>
      <c r="Y10" s="296"/>
      <c r="Z10" s="110"/>
      <c r="AA10" s="110"/>
      <c r="AB10" s="296"/>
      <c r="AC10" s="110"/>
      <c r="AD10" s="110"/>
      <c r="AE10" s="296"/>
      <c r="AF10" s="110"/>
      <c r="AG10" s="110"/>
      <c r="AH10" s="296"/>
      <c r="AI10" s="110"/>
      <c r="AJ10" s="110"/>
      <c r="AK10" s="296"/>
      <c r="AL10" s="110"/>
      <c r="AM10" s="110"/>
      <c r="AN10" s="296"/>
      <c r="AO10" s="110"/>
      <c r="AP10" s="110"/>
      <c r="AQ10" s="296"/>
      <c r="AR10" s="110"/>
      <c r="AS10" s="110"/>
      <c r="AT10" s="296"/>
      <c r="AU10" s="110"/>
      <c r="AV10" s="110"/>
      <c r="AW10" s="296"/>
      <c r="AX10" s="110"/>
      <c r="AY10" s="284"/>
    </row>
    <row r="11" spans="1:51" ht="17.7" customHeight="1" x14ac:dyDescent="0.25">
      <c r="A11" s="290">
        <v>7</v>
      </c>
      <c r="B11" s="301" t="s">
        <v>187</v>
      </c>
      <c r="C11" s="303">
        <f>SUM('PTAI 2026-2040'!DL7,'PTAI 2026-2040'!DL9,'PTAI 2026-2040'!DL13)</f>
        <v>116074564.57600001</v>
      </c>
      <c r="D11" s="304">
        <f>'PTAI 2026-2040'!DL25</f>
        <v>2378662731.5159969</v>
      </c>
      <c r="E11" s="294">
        <f>'Datos Metros Lineales'!F11</f>
        <v>465.08920634920634</v>
      </c>
      <c r="F11" s="110"/>
      <c r="G11" s="110"/>
      <c r="H11" s="110"/>
      <c r="I11" s="110"/>
      <c r="J11" s="110"/>
      <c r="K11" s="110"/>
      <c r="L11" s="110" t="s">
        <v>245</v>
      </c>
      <c r="M11" s="110"/>
      <c r="N11" s="110"/>
      <c r="O11" s="110" t="s">
        <v>245</v>
      </c>
      <c r="P11" s="110"/>
      <c r="Q11" s="110"/>
      <c r="R11" s="110"/>
      <c r="S11" s="296" t="s">
        <v>245</v>
      </c>
      <c r="T11" s="110">
        <v>70</v>
      </c>
      <c r="U11" s="110"/>
      <c r="V11" s="296" t="s">
        <v>245</v>
      </c>
      <c r="W11" s="110">
        <v>45</v>
      </c>
      <c r="X11" s="110"/>
      <c r="Y11" s="296" t="s">
        <v>245</v>
      </c>
      <c r="Z11" s="110">
        <v>55</v>
      </c>
      <c r="AA11" s="110"/>
      <c r="AB11" s="296" t="s">
        <v>245</v>
      </c>
      <c r="AC11" s="110">
        <v>55</v>
      </c>
      <c r="AD11" s="110"/>
      <c r="AE11" s="296" t="s">
        <v>245</v>
      </c>
      <c r="AF11" s="110">
        <v>80</v>
      </c>
      <c r="AG11" s="110"/>
      <c r="AH11" s="296" t="s">
        <v>245</v>
      </c>
      <c r="AI11" s="110">
        <v>74</v>
      </c>
      <c r="AJ11" s="110"/>
      <c r="AK11" s="296" t="s">
        <v>245</v>
      </c>
      <c r="AL11" s="110">
        <v>86.09</v>
      </c>
      <c r="AM11" s="110"/>
      <c r="AN11" s="296"/>
      <c r="AO11" s="110"/>
      <c r="AP11" s="110"/>
      <c r="AQ11" s="296"/>
      <c r="AR11" s="110"/>
      <c r="AS11" s="110"/>
      <c r="AT11" s="296"/>
      <c r="AU11" s="110"/>
      <c r="AV11" s="110"/>
      <c r="AW11" s="296"/>
      <c r="AX11" s="110"/>
      <c r="AY11" s="284"/>
    </row>
    <row r="12" spans="1:51" ht="17.7" customHeight="1" x14ac:dyDescent="0.25">
      <c r="A12" s="290">
        <v>8</v>
      </c>
      <c r="B12" s="301" t="s">
        <v>159</v>
      </c>
      <c r="C12" s="305">
        <f>SUM('PTAI 2026-2040'!EC7,'PTAI 2026-2040'!EC9,'PTAI 2026-2040'!EC13)</f>
        <v>114164004.40000001</v>
      </c>
      <c r="D12" s="306">
        <f>'PTAI 2026-2040'!EC25</f>
        <v>3097471110.5489321</v>
      </c>
      <c r="E12" s="294">
        <f>'Datos Metros Lineales'!F12</f>
        <v>644.53968253968253</v>
      </c>
      <c r="F12" s="110"/>
      <c r="G12" s="110"/>
      <c r="H12" s="110"/>
      <c r="I12" s="110"/>
      <c r="J12" s="110"/>
      <c r="K12" s="110"/>
      <c r="L12" s="110" t="s">
        <v>245</v>
      </c>
      <c r="M12" s="110"/>
      <c r="N12" s="110"/>
      <c r="O12" s="110"/>
      <c r="P12" s="110" t="s">
        <v>245</v>
      </c>
      <c r="Q12" s="110">
        <v>100</v>
      </c>
      <c r="R12" s="110"/>
      <c r="S12" s="296" t="s">
        <v>245</v>
      </c>
      <c r="T12" s="110">
        <v>70</v>
      </c>
      <c r="U12" s="110"/>
      <c r="V12" s="296" t="s">
        <v>245</v>
      </c>
      <c r="W12" s="110">
        <v>45</v>
      </c>
      <c r="X12" s="110"/>
      <c r="Y12" s="296" t="s">
        <v>245</v>
      </c>
      <c r="Z12" s="110">
        <v>55</v>
      </c>
      <c r="AA12" s="110"/>
      <c r="AB12" s="296" t="s">
        <v>245</v>
      </c>
      <c r="AC12" s="110">
        <v>55</v>
      </c>
      <c r="AD12" s="110"/>
      <c r="AE12" s="296" t="s">
        <v>245</v>
      </c>
      <c r="AF12" s="110">
        <v>60</v>
      </c>
      <c r="AG12" s="110"/>
      <c r="AH12" s="296" t="s">
        <v>245</v>
      </c>
      <c r="AI12" s="110">
        <v>74</v>
      </c>
      <c r="AJ12" s="110"/>
      <c r="AK12" s="296" t="s">
        <v>245</v>
      </c>
      <c r="AL12" s="110">
        <v>100</v>
      </c>
      <c r="AM12" s="110"/>
      <c r="AN12" s="296" t="s">
        <v>245</v>
      </c>
      <c r="AO12" s="110">
        <v>85.54</v>
      </c>
      <c r="AP12" s="110"/>
      <c r="AQ12" s="296"/>
      <c r="AR12" s="110"/>
      <c r="AS12" s="110"/>
      <c r="AT12" s="296"/>
      <c r="AU12" s="110"/>
      <c r="AV12" s="110"/>
      <c r="AW12" s="296"/>
      <c r="AX12" s="110"/>
      <c r="AY12" s="284"/>
    </row>
    <row r="13" spans="1:51" ht="17.7" customHeight="1" x14ac:dyDescent="0.25">
      <c r="A13" s="290">
        <v>9</v>
      </c>
      <c r="B13" s="301" t="s">
        <v>188</v>
      </c>
      <c r="C13" s="305">
        <f>SUM('PTAI 2026-2040'!ET7,'PTAI 2026-2040'!ET9,'PTAI 2026-2040'!ET13)</f>
        <v>114164004.40000001</v>
      </c>
      <c r="D13" s="306">
        <f>'PTAI 2026-2040'!ET25</f>
        <v>1646821144.8928282</v>
      </c>
      <c r="E13" s="294">
        <f>'Datos Metros Lineales'!F13</f>
        <v>314.22222222222223</v>
      </c>
      <c r="F13" s="110"/>
      <c r="G13" s="110"/>
      <c r="H13" s="110"/>
      <c r="I13" s="110"/>
      <c r="J13" s="110"/>
      <c r="K13" s="110"/>
      <c r="L13" s="110" t="s">
        <v>245</v>
      </c>
      <c r="M13" s="110"/>
      <c r="N13" s="295"/>
      <c r="O13" s="110"/>
      <c r="P13" s="110" t="s">
        <v>245</v>
      </c>
      <c r="Q13" s="110">
        <v>100</v>
      </c>
      <c r="R13" s="110"/>
      <c r="S13" s="296" t="s">
        <v>245</v>
      </c>
      <c r="T13" s="110">
        <v>70</v>
      </c>
      <c r="U13" s="110"/>
      <c r="V13" s="296" t="s">
        <v>245</v>
      </c>
      <c r="W13" s="110">
        <v>45</v>
      </c>
      <c r="X13" s="110"/>
      <c r="Y13" s="296" t="s">
        <v>245</v>
      </c>
      <c r="Z13" s="110">
        <v>55</v>
      </c>
      <c r="AA13" s="110"/>
      <c r="AB13" s="296" t="s">
        <v>245</v>
      </c>
      <c r="AC13" s="110">
        <v>44.22</v>
      </c>
      <c r="AD13" s="110"/>
      <c r="AE13" s="296"/>
      <c r="AF13" s="110"/>
      <c r="AG13" s="110"/>
      <c r="AH13" s="296"/>
      <c r="AI13" s="110"/>
      <c r="AJ13" s="110"/>
      <c r="AK13" s="296"/>
      <c r="AL13" s="110"/>
      <c r="AM13" s="110"/>
      <c r="AN13" s="296"/>
      <c r="AO13" s="110"/>
      <c r="AP13" s="110"/>
      <c r="AQ13" s="296"/>
      <c r="AR13" s="110"/>
      <c r="AS13" s="110"/>
      <c r="AT13" s="296"/>
      <c r="AU13" s="110"/>
      <c r="AV13" s="110"/>
      <c r="AW13" s="296"/>
      <c r="AX13" s="110"/>
      <c r="AY13" s="284"/>
    </row>
    <row r="14" spans="1:51" ht="17.7" customHeight="1" x14ac:dyDescent="0.25">
      <c r="A14" s="290">
        <v>10</v>
      </c>
      <c r="B14" s="301" t="s">
        <v>161</v>
      </c>
      <c r="C14" s="303">
        <f>SUM('PTAI 2026-2040'!FK7,'PTAI 2026-2040'!FK9,'PTAI 2026-2040'!FK13)</f>
        <v>116074564.57600001</v>
      </c>
      <c r="D14" s="304">
        <f>'PTAI 2026-2040'!FK25</f>
        <v>3820086075.4256196</v>
      </c>
      <c r="E14" s="294">
        <f>'Datos Metros Lineales'!F14</f>
        <v>783.74603174603169</v>
      </c>
      <c r="F14" s="110"/>
      <c r="G14" s="110"/>
      <c r="H14" s="110"/>
      <c r="I14" s="110"/>
      <c r="J14" s="110"/>
      <c r="K14" s="110"/>
      <c r="L14" s="110"/>
      <c r="M14" s="110"/>
      <c r="N14" s="110"/>
      <c r="O14" s="110" t="s">
        <v>245</v>
      </c>
      <c r="P14" s="110"/>
      <c r="Q14" s="110"/>
      <c r="R14" s="110"/>
      <c r="S14" s="296" t="s">
        <v>245</v>
      </c>
      <c r="T14" s="110">
        <v>70</v>
      </c>
      <c r="U14" s="110"/>
      <c r="V14" s="296" t="s">
        <v>245</v>
      </c>
      <c r="W14" s="110">
        <v>45</v>
      </c>
      <c r="X14" s="110"/>
      <c r="Y14" s="296" t="s">
        <v>245</v>
      </c>
      <c r="Z14" s="110">
        <v>55</v>
      </c>
      <c r="AA14" s="110"/>
      <c r="AB14" s="296" t="s">
        <v>245</v>
      </c>
      <c r="AC14" s="110">
        <v>55</v>
      </c>
      <c r="AD14" s="110"/>
      <c r="AE14" s="296" t="s">
        <v>245</v>
      </c>
      <c r="AF14" s="110">
        <v>60</v>
      </c>
      <c r="AG14" s="110"/>
      <c r="AH14" s="296" t="s">
        <v>245</v>
      </c>
      <c r="AI14" s="110">
        <v>74</v>
      </c>
      <c r="AJ14" s="110"/>
      <c r="AK14" s="296" t="s">
        <v>245</v>
      </c>
      <c r="AL14" s="110">
        <v>100</v>
      </c>
      <c r="AM14" s="110"/>
      <c r="AN14" s="296" t="s">
        <v>245</v>
      </c>
      <c r="AO14" s="110">
        <v>155</v>
      </c>
      <c r="AP14" s="110"/>
      <c r="AQ14" s="296" t="s">
        <v>245</v>
      </c>
      <c r="AR14" s="110">
        <v>169.75</v>
      </c>
      <c r="AS14" s="110"/>
      <c r="AT14" s="296"/>
      <c r="AU14" s="110"/>
      <c r="AV14" s="110"/>
      <c r="AW14" s="296"/>
      <c r="AX14" s="110"/>
      <c r="AY14" s="284"/>
    </row>
    <row r="15" spans="1:51" ht="17.7" customHeight="1" x14ac:dyDescent="0.25">
      <c r="A15" s="290">
        <v>11</v>
      </c>
      <c r="B15" s="290" t="s">
        <v>162</v>
      </c>
      <c r="C15" s="307">
        <f>SUM('PTAI 2026-2040'!GB7,'PTAI 2026-2040'!GB9,'PTAI 2026-2040'!GB13)</f>
        <v>117564801.51328</v>
      </c>
      <c r="D15" s="304">
        <f>'PTAI 2026-2040'!GB25</f>
        <v>681521652.21999931</v>
      </c>
      <c r="E15" s="294">
        <f>'Datos Metros Lineales'!F15</f>
        <v>81.587301587301582</v>
      </c>
      <c r="F15" s="110"/>
      <c r="G15" s="110"/>
      <c r="H15" s="110"/>
      <c r="I15" s="110"/>
      <c r="J15" s="110"/>
      <c r="K15" s="110"/>
      <c r="L15" s="110"/>
      <c r="M15" s="110"/>
      <c r="N15" s="110"/>
      <c r="O15" s="110"/>
      <c r="P15" s="110"/>
      <c r="Q15" s="110"/>
      <c r="R15" s="110" t="s">
        <v>245</v>
      </c>
      <c r="S15" s="296"/>
      <c r="T15" s="110"/>
      <c r="U15" s="110"/>
      <c r="V15" s="296" t="s">
        <v>245</v>
      </c>
      <c r="W15" s="110">
        <v>81.59</v>
      </c>
      <c r="X15" s="110"/>
      <c r="Y15" s="296"/>
      <c r="Z15" s="110"/>
      <c r="AA15" s="110"/>
      <c r="AB15" s="296"/>
      <c r="AC15" s="110"/>
      <c r="AD15" s="110"/>
      <c r="AE15" s="296"/>
      <c r="AF15" s="110"/>
      <c r="AG15" s="110"/>
      <c r="AH15" s="296"/>
      <c r="AI15" s="110"/>
      <c r="AJ15" s="110"/>
      <c r="AK15" s="296"/>
      <c r="AL15" s="110"/>
      <c r="AM15" s="110"/>
      <c r="AN15" s="296"/>
      <c r="AO15" s="110"/>
      <c r="AP15" s="110"/>
      <c r="AQ15" s="296"/>
      <c r="AR15" s="110"/>
      <c r="AS15" s="110"/>
      <c r="AT15" s="296"/>
      <c r="AU15" s="110"/>
      <c r="AV15" s="110"/>
      <c r="AW15" s="296"/>
      <c r="AX15" s="110"/>
      <c r="AY15" s="284"/>
    </row>
    <row r="16" spans="1:51" ht="17.7" customHeight="1" x14ac:dyDescent="0.25">
      <c r="A16" s="290">
        <v>12</v>
      </c>
      <c r="B16" s="290" t="s">
        <v>163</v>
      </c>
      <c r="C16" s="307">
        <f>SUM('PTAI 2026-2040'!GS7,'PTAI 2026-2040'!GS9,'PTAI 2026-2040'!GS13)</f>
        <v>117564801.51328</v>
      </c>
      <c r="D16" s="304">
        <f>'PTAI 2026-2040'!GS25</f>
        <v>1472160139.1968732</v>
      </c>
      <c r="E16" s="294">
        <f>'Datos Metros Lineales'!F16</f>
        <v>246.73015873015873</v>
      </c>
      <c r="F16" s="110"/>
      <c r="G16" s="110"/>
      <c r="H16" s="110"/>
      <c r="I16" s="110"/>
      <c r="J16" s="110"/>
      <c r="K16" s="110"/>
      <c r="L16" s="110"/>
      <c r="M16" s="110"/>
      <c r="N16" s="110"/>
      <c r="O16" s="110"/>
      <c r="P16" s="110"/>
      <c r="Q16" s="110"/>
      <c r="R16" s="110" t="s">
        <v>245</v>
      </c>
      <c r="S16" s="296"/>
      <c r="T16" s="110"/>
      <c r="U16" s="110"/>
      <c r="V16" s="296" t="s">
        <v>245</v>
      </c>
      <c r="W16" s="110">
        <v>45</v>
      </c>
      <c r="X16" s="110"/>
      <c r="Y16" s="296" t="s">
        <v>245</v>
      </c>
      <c r="Z16" s="110">
        <v>55</v>
      </c>
      <c r="AA16" s="110"/>
      <c r="AB16" s="296" t="s">
        <v>245</v>
      </c>
      <c r="AC16" s="110">
        <v>55</v>
      </c>
      <c r="AD16" s="110"/>
      <c r="AE16" s="296" t="s">
        <v>245</v>
      </c>
      <c r="AF16" s="110">
        <v>60</v>
      </c>
      <c r="AG16" s="110"/>
      <c r="AH16" s="296" t="s">
        <v>245</v>
      </c>
      <c r="AI16" s="110">
        <v>31.73</v>
      </c>
      <c r="AJ16" s="110"/>
      <c r="AK16" s="296"/>
      <c r="AL16" s="110"/>
      <c r="AM16" s="110"/>
      <c r="AN16" s="296"/>
      <c r="AO16" s="110"/>
      <c r="AP16" s="110"/>
      <c r="AQ16" s="296"/>
      <c r="AR16" s="110"/>
      <c r="AS16" s="110"/>
      <c r="AT16" s="296"/>
      <c r="AU16" s="110"/>
      <c r="AV16" s="110"/>
      <c r="AW16" s="296"/>
      <c r="AX16" s="110"/>
      <c r="AY16" s="284"/>
    </row>
    <row r="17" spans="1:50" ht="17.7" customHeight="1" x14ac:dyDescent="0.25">
      <c r="A17" s="308">
        <v>13</v>
      </c>
      <c r="B17" s="308" t="s">
        <v>189</v>
      </c>
      <c r="C17" s="309">
        <f>SUM('PTAI 2026-2040'!HJ7,'PTAI 2026-2040'!HJ9,'PTAI 2026-2040'!HJ13)</f>
        <v>111911200</v>
      </c>
      <c r="D17" s="310">
        <f>'PTAI 2026-2040'!HJ25</f>
        <v>2073023638.4065919</v>
      </c>
      <c r="E17" s="268">
        <f>'Datos Metros Lineales'!F17</f>
        <v>411.26984126984127</v>
      </c>
      <c r="F17" s="311"/>
      <c r="G17" s="311"/>
      <c r="H17" s="311"/>
      <c r="I17" s="311"/>
      <c r="J17" s="311"/>
      <c r="K17" s="311"/>
      <c r="L17" s="311" t="s">
        <v>245</v>
      </c>
      <c r="M17" s="311"/>
      <c r="N17" s="311"/>
      <c r="O17" s="311"/>
      <c r="P17" s="311" t="s">
        <v>245</v>
      </c>
      <c r="Q17" s="311">
        <v>100</v>
      </c>
      <c r="R17" s="311"/>
      <c r="S17" s="312" t="s">
        <v>245</v>
      </c>
      <c r="T17" s="311">
        <v>50</v>
      </c>
      <c r="U17" s="311"/>
      <c r="V17" s="312" t="s">
        <v>245</v>
      </c>
      <c r="W17" s="311">
        <v>45</v>
      </c>
      <c r="X17" s="311"/>
      <c r="Y17" s="296" t="s">
        <v>245</v>
      </c>
      <c r="Z17" s="110">
        <v>55</v>
      </c>
      <c r="AA17" s="311"/>
      <c r="AB17" s="296" t="s">
        <v>245</v>
      </c>
      <c r="AC17" s="110">
        <v>55</v>
      </c>
      <c r="AD17" s="311"/>
      <c r="AE17" s="296" t="s">
        <v>245</v>
      </c>
      <c r="AF17" s="110">
        <v>60</v>
      </c>
      <c r="AG17" s="311"/>
      <c r="AH17" s="296" t="s">
        <v>245</v>
      </c>
      <c r="AI17" s="110">
        <v>46.27</v>
      </c>
      <c r="AJ17" s="311"/>
      <c r="AK17" s="312"/>
      <c r="AL17" s="311"/>
      <c r="AM17" s="311"/>
      <c r="AN17" s="312"/>
      <c r="AO17" s="311"/>
      <c r="AP17" s="311"/>
      <c r="AQ17" s="312"/>
      <c r="AR17" s="311"/>
      <c r="AS17" s="311"/>
      <c r="AT17" s="312"/>
      <c r="AU17" s="311"/>
      <c r="AV17" s="311"/>
      <c r="AW17" s="312"/>
      <c r="AX17" s="311"/>
    </row>
    <row r="18" spans="1:50" ht="24.45" customHeight="1" x14ac:dyDescent="0.25">
      <c r="A18" s="351" t="s">
        <v>247</v>
      </c>
      <c r="B18" s="351"/>
      <c r="C18" s="313">
        <f>SUM(C5:C17)</f>
        <v>1405117940.9785597</v>
      </c>
      <c r="D18" s="314">
        <f>SUM(D5:D17)</f>
        <v>26765616564.496586</v>
      </c>
      <c r="E18" s="315">
        <f>SUM(E5:E17)</f>
        <v>5631.7828571428572</v>
      </c>
      <c r="F18" s="266"/>
      <c r="G18" s="266"/>
      <c r="H18" s="267">
        <f>SUM(H5:H17)</f>
        <v>303</v>
      </c>
      <c r="I18" s="266"/>
      <c r="J18" s="266"/>
      <c r="K18" s="267">
        <f>SUM(K5:K17)</f>
        <v>250</v>
      </c>
      <c r="L18" s="266"/>
      <c r="M18" s="266"/>
      <c r="N18" s="267">
        <f>SUM(N5:N17)</f>
        <v>397.75</v>
      </c>
      <c r="O18" s="266"/>
      <c r="P18" s="266"/>
      <c r="Q18" s="267">
        <f>SUM(Q5:Q17)</f>
        <v>400</v>
      </c>
      <c r="R18" s="266"/>
      <c r="S18" s="266"/>
      <c r="T18" s="267">
        <f>SUM(T5:T17)</f>
        <v>400</v>
      </c>
      <c r="U18" s="266"/>
      <c r="V18" s="266"/>
      <c r="W18" s="267">
        <f>SUM(W5:W17)</f>
        <v>396.59000000000003</v>
      </c>
      <c r="X18" s="266"/>
      <c r="Y18" s="266"/>
      <c r="Z18" s="267">
        <f>SUM(Z5:Z17)</f>
        <v>400</v>
      </c>
      <c r="AA18" s="266"/>
      <c r="AB18" s="266"/>
      <c r="AC18" s="267">
        <f>SUM(AC5:AC17)</f>
        <v>399.22</v>
      </c>
      <c r="AD18" s="266"/>
      <c r="AE18" s="266"/>
      <c r="AF18" s="267">
        <f>SUM(AF5:AF17)</f>
        <v>400</v>
      </c>
      <c r="AG18" s="266"/>
      <c r="AH18" s="266"/>
      <c r="AI18" s="267">
        <f>SUM(AI5:AI17)</f>
        <v>400</v>
      </c>
      <c r="AJ18" s="266"/>
      <c r="AK18" s="266"/>
      <c r="AL18" s="267">
        <f>SUM(AL5:AL17)</f>
        <v>396.09000000000003</v>
      </c>
      <c r="AM18" s="266"/>
      <c r="AN18" s="266"/>
      <c r="AO18" s="267">
        <f>SUM(AO5:AO17)</f>
        <v>395.54</v>
      </c>
      <c r="AP18" s="266"/>
      <c r="AQ18" s="266"/>
      <c r="AR18" s="267">
        <f>SUM(AR5:AR17)</f>
        <v>399.75</v>
      </c>
      <c r="AS18" s="266"/>
      <c r="AT18" s="266"/>
      <c r="AU18" s="267">
        <f>SUM(AU5:AU17)</f>
        <v>400</v>
      </c>
      <c r="AV18" s="266"/>
      <c r="AW18" s="266"/>
      <c r="AX18" s="267">
        <f>SUM(AX5:AX17)</f>
        <v>293.86</v>
      </c>
    </row>
    <row r="19" spans="1:50" ht="29.25" customHeight="1" x14ac:dyDescent="0.25">
      <c r="A19" s="351"/>
      <c r="B19" s="351"/>
      <c r="C19" s="352">
        <f>SUM(C18:D18)</f>
        <v>28170734505.475147</v>
      </c>
      <c r="D19" s="353"/>
      <c r="E19" s="316"/>
      <c r="F19" s="316"/>
      <c r="G19" s="316"/>
      <c r="H19" s="316"/>
      <c r="I19" s="316"/>
      <c r="J19" s="316"/>
      <c r="K19" s="316"/>
      <c r="L19" s="316"/>
      <c r="M19" s="316"/>
      <c r="N19" s="316"/>
      <c r="O19" s="316"/>
      <c r="P19" s="316"/>
      <c r="Q19" s="316"/>
      <c r="R19" s="316"/>
      <c r="S19" s="316"/>
      <c r="T19" s="316"/>
      <c r="U19" s="316"/>
      <c r="V19" s="316"/>
      <c r="W19" s="316"/>
      <c r="X19" s="316"/>
      <c r="Y19" s="316"/>
      <c r="Z19" s="316"/>
      <c r="AA19" s="316"/>
      <c r="AB19" s="316"/>
      <c r="AC19" s="316"/>
      <c r="AD19" s="316"/>
      <c r="AE19" s="316"/>
      <c r="AF19" s="316"/>
      <c r="AG19" s="316"/>
      <c r="AH19" s="316"/>
      <c r="AI19" s="316"/>
      <c r="AJ19" s="316"/>
      <c r="AK19" s="316"/>
      <c r="AL19" s="316"/>
      <c r="AM19" s="284"/>
      <c r="AN19" s="284"/>
      <c r="AO19" s="284"/>
      <c r="AP19" s="284"/>
      <c r="AQ19" s="284"/>
      <c r="AR19" s="284"/>
      <c r="AS19" s="284"/>
      <c r="AT19" s="284"/>
      <c r="AU19" s="284"/>
      <c r="AV19" s="284"/>
      <c r="AW19" s="284"/>
      <c r="AX19" s="284"/>
    </row>
    <row r="20" spans="1:50" x14ac:dyDescent="0.25">
      <c r="A20" s="317"/>
      <c r="B20" s="284"/>
      <c r="C20" s="284"/>
      <c r="D20" s="317"/>
      <c r="E20" s="316"/>
      <c r="F20" s="316"/>
      <c r="G20" s="316"/>
      <c r="H20" s="316"/>
      <c r="I20" s="316"/>
      <c r="J20" s="316"/>
      <c r="K20" s="316"/>
      <c r="L20" s="316"/>
      <c r="M20" s="316"/>
      <c r="N20" s="316"/>
      <c r="O20" s="316"/>
      <c r="P20" s="316"/>
      <c r="Q20" s="316"/>
      <c r="R20" s="316"/>
      <c r="S20" s="316"/>
      <c r="T20" s="316"/>
      <c r="U20" s="316"/>
      <c r="V20" s="316"/>
      <c r="W20" s="316"/>
      <c r="X20" s="316"/>
      <c r="Y20" s="316"/>
      <c r="Z20" s="316"/>
      <c r="AA20" s="316"/>
      <c r="AB20" s="316"/>
      <c r="AC20" s="316"/>
      <c r="AD20" s="316"/>
      <c r="AE20" s="316"/>
      <c r="AF20" s="316"/>
      <c r="AG20" s="316"/>
      <c r="AH20" s="316"/>
      <c r="AI20" s="316"/>
      <c r="AJ20" s="316"/>
      <c r="AK20" s="316"/>
      <c r="AL20" s="316"/>
      <c r="AM20" s="284"/>
      <c r="AN20" s="284"/>
      <c r="AO20" s="284"/>
      <c r="AP20" s="284"/>
      <c r="AQ20" s="284"/>
      <c r="AR20" s="284"/>
      <c r="AS20" s="284"/>
      <c r="AT20" s="284"/>
      <c r="AU20" s="284"/>
      <c r="AV20" s="284"/>
      <c r="AW20" s="284"/>
      <c r="AX20" s="284"/>
    </row>
    <row r="21" spans="1:50" ht="15" x14ac:dyDescent="0.25">
      <c r="A21" s="317"/>
      <c r="B21" s="39"/>
      <c r="C21" s="40">
        <v>2027</v>
      </c>
      <c r="D21" s="317"/>
      <c r="E21" s="316"/>
      <c r="F21" s="316"/>
      <c r="G21" s="316"/>
      <c r="H21" s="316"/>
      <c r="I21" s="316"/>
      <c r="J21" s="316"/>
      <c r="K21" s="316"/>
      <c r="L21" s="316"/>
      <c r="M21" s="316"/>
      <c r="N21" s="316"/>
      <c r="O21" s="316"/>
      <c r="P21" s="316"/>
      <c r="Q21" s="316"/>
      <c r="R21" s="316"/>
      <c r="S21" s="316"/>
      <c r="T21" s="316"/>
      <c r="U21" s="316"/>
      <c r="V21" s="316"/>
      <c r="W21" s="316"/>
      <c r="X21" s="316"/>
      <c r="Y21" s="316"/>
      <c r="Z21" s="316"/>
      <c r="AA21" s="316"/>
      <c r="AB21" s="316"/>
      <c r="AC21" s="316"/>
      <c r="AD21" s="316"/>
      <c r="AE21" s="316"/>
      <c r="AF21" s="316"/>
      <c r="AG21" s="316"/>
      <c r="AH21" s="316"/>
      <c r="AI21" s="316"/>
      <c r="AJ21" s="316"/>
      <c r="AK21" s="316"/>
      <c r="AL21" s="316"/>
      <c r="AM21" s="284"/>
      <c r="AN21" s="284"/>
      <c r="AO21" s="284"/>
      <c r="AP21" s="284"/>
      <c r="AQ21" s="284"/>
      <c r="AR21" s="284"/>
      <c r="AS21" s="284"/>
      <c r="AT21" s="284"/>
      <c r="AU21" s="284"/>
      <c r="AV21" s="284"/>
      <c r="AW21" s="284"/>
      <c r="AX21" s="284"/>
    </row>
    <row r="22" spans="1:50" ht="15" x14ac:dyDescent="0.25">
      <c r="A22" s="317"/>
      <c r="B22" s="41"/>
      <c r="C22" s="40">
        <v>2028</v>
      </c>
      <c r="D22" s="317"/>
      <c r="E22" s="316"/>
      <c r="F22" s="316"/>
      <c r="G22" s="316"/>
      <c r="H22" s="316"/>
      <c r="I22" s="316"/>
      <c r="J22" s="316"/>
      <c r="K22" s="316"/>
      <c r="L22" s="316"/>
      <c r="M22" s="316"/>
      <c r="N22" s="316"/>
      <c r="O22" s="316"/>
      <c r="P22" s="316"/>
      <c r="Q22" s="316"/>
      <c r="R22" s="316"/>
      <c r="S22" s="316"/>
      <c r="T22" s="316"/>
      <c r="U22" s="316"/>
      <c r="V22" s="316"/>
      <c r="W22" s="316"/>
      <c r="X22" s="316"/>
      <c r="Y22" s="316"/>
      <c r="Z22" s="316"/>
      <c r="AA22" s="316"/>
      <c r="AB22" s="316"/>
      <c r="AC22" s="316"/>
      <c r="AD22" s="316"/>
      <c r="AE22" s="316"/>
      <c r="AF22" s="316"/>
      <c r="AG22" s="316"/>
      <c r="AH22" s="316"/>
      <c r="AI22" s="316"/>
      <c r="AJ22" s="316"/>
      <c r="AK22" s="316"/>
      <c r="AL22" s="316"/>
      <c r="AM22" s="284"/>
      <c r="AN22" s="284"/>
      <c r="AO22" s="284"/>
      <c r="AP22" s="284"/>
      <c r="AQ22" s="284"/>
      <c r="AR22" s="284"/>
      <c r="AS22" s="284"/>
      <c r="AT22" s="284"/>
      <c r="AU22" s="284"/>
      <c r="AV22" s="284"/>
      <c r="AW22" s="284"/>
      <c r="AX22" s="284"/>
    </row>
    <row r="23" spans="1:50" ht="15" x14ac:dyDescent="0.25">
      <c r="A23" s="317"/>
      <c r="B23" s="42"/>
      <c r="C23" s="40">
        <v>2029</v>
      </c>
      <c r="D23" s="317"/>
      <c r="E23" s="316"/>
      <c r="F23" s="316"/>
      <c r="G23" s="316"/>
      <c r="H23" s="316"/>
      <c r="I23" s="316"/>
      <c r="J23" s="316"/>
      <c r="K23" s="316"/>
      <c r="L23" s="316"/>
      <c r="M23" s="316"/>
      <c r="N23" s="316"/>
      <c r="O23" s="316"/>
      <c r="P23" s="316"/>
      <c r="Q23" s="316"/>
      <c r="R23" s="316"/>
      <c r="S23" s="316"/>
      <c r="T23" s="316"/>
      <c r="U23" s="316"/>
      <c r="V23" s="316"/>
      <c r="W23" s="316"/>
      <c r="X23" s="316"/>
      <c r="Y23" s="316"/>
      <c r="Z23" s="316"/>
      <c r="AA23" s="316"/>
      <c r="AB23" s="316"/>
      <c r="AC23" s="316"/>
      <c r="AD23" s="316"/>
      <c r="AE23" s="316"/>
      <c r="AF23" s="316"/>
      <c r="AG23" s="316"/>
      <c r="AH23" s="316"/>
      <c r="AI23" s="316"/>
      <c r="AJ23" s="316"/>
      <c r="AK23" s="316"/>
      <c r="AL23" s="316"/>
      <c r="AM23" s="284"/>
      <c r="AN23" s="284"/>
      <c r="AO23" s="284"/>
      <c r="AP23" s="284"/>
      <c r="AQ23" s="284"/>
      <c r="AR23" s="284"/>
      <c r="AS23" s="284"/>
      <c r="AT23" s="284"/>
      <c r="AU23" s="284"/>
      <c r="AV23" s="284"/>
      <c r="AW23" s="284"/>
      <c r="AX23" s="284"/>
    </row>
    <row r="24" spans="1:50" ht="15" x14ac:dyDescent="0.25">
      <c r="A24" s="317"/>
      <c r="B24" s="43"/>
      <c r="C24" s="40">
        <v>2030</v>
      </c>
      <c r="D24" s="317"/>
      <c r="E24" s="316"/>
      <c r="F24" s="316"/>
      <c r="G24" s="316"/>
      <c r="H24" s="316"/>
      <c r="I24" s="316"/>
      <c r="J24" s="316"/>
      <c r="K24" s="316"/>
      <c r="L24" s="316"/>
      <c r="M24" s="316"/>
      <c r="N24" s="316"/>
      <c r="O24" s="316"/>
      <c r="P24" s="316"/>
      <c r="Q24" s="316"/>
      <c r="R24" s="316"/>
      <c r="S24" s="316"/>
      <c r="T24" s="316"/>
      <c r="U24" s="316"/>
      <c r="V24" s="316"/>
      <c r="W24" s="316"/>
      <c r="X24" s="316"/>
      <c r="Y24" s="316"/>
      <c r="Z24" s="316"/>
      <c r="AA24" s="316"/>
      <c r="AB24" s="316"/>
      <c r="AC24" s="316"/>
      <c r="AD24" s="316"/>
      <c r="AE24" s="316"/>
      <c r="AF24" s="316"/>
      <c r="AG24" s="316"/>
      <c r="AH24" s="316"/>
      <c r="AI24" s="316"/>
      <c r="AJ24" s="316"/>
      <c r="AK24" s="316"/>
      <c r="AL24" s="316"/>
      <c r="AM24" s="284"/>
      <c r="AN24" s="284"/>
      <c r="AO24" s="284"/>
      <c r="AP24" s="284"/>
      <c r="AQ24" s="284"/>
      <c r="AR24" s="284"/>
      <c r="AS24" s="284"/>
      <c r="AT24" s="284"/>
      <c r="AU24" s="284"/>
      <c r="AV24" s="284"/>
      <c r="AW24" s="284"/>
      <c r="AX24" s="284"/>
    </row>
    <row r="26" spans="1:50" ht="33" customHeight="1" x14ac:dyDescent="0.25">
      <c r="A26" s="265" t="s">
        <v>248</v>
      </c>
      <c r="B26" s="354" t="s">
        <v>249</v>
      </c>
      <c r="C26" s="354"/>
      <c r="D26" s="354"/>
      <c r="E26" s="354"/>
      <c r="F26" s="354"/>
      <c r="G26" s="354"/>
      <c r="H26" s="354"/>
      <c r="I26" s="354"/>
      <c r="J26" s="354"/>
      <c r="K26" s="354"/>
      <c r="L26" s="354"/>
      <c r="M26" s="354"/>
      <c r="N26" s="354"/>
      <c r="O26" s="354"/>
      <c r="P26" s="354"/>
      <c r="Q26" s="354"/>
      <c r="R26" s="264"/>
      <c r="S26" s="264"/>
      <c r="T26" s="264"/>
      <c r="U26" s="264"/>
      <c r="V26" s="264"/>
      <c r="W26" s="264"/>
      <c r="X26" s="316"/>
      <c r="Y26" s="316"/>
      <c r="Z26" s="316"/>
      <c r="AA26" s="316"/>
      <c r="AB26" s="316"/>
      <c r="AC26" s="316"/>
      <c r="AD26" s="316"/>
      <c r="AE26" s="316"/>
      <c r="AF26" s="316"/>
      <c r="AG26" s="316"/>
      <c r="AH26" s="316"/>
      <c r="AI26" s="316"/>
      <c r="AJ26" s="316"/>
      <c r="AK26" s="316"/>
      <c r="AL26" s="316"/>
      <c r="AM26" s="284"/>
      <c r="AN26" s="284"/>
      <c r="AO26" s="284"/>
      <c r="AP26" s="284"/>
      <c r="AQ26" s="284"/>
      <c r="AR26" s="284"/>
      <c r="AS26" s="284"/>
      <c r="AT26" s="284"/>
      <c r="AU26" s="284"/>
      <c r="AV26" s="284"/>
      <c r="AW26" s="284"/>
      <c r="AX26" s="284"/>
    </row>
    <row r="27" spans="1:50" ht="34.200000000000003" customHeight="1" x14ac:dyDescent="0.25">
      <c r="A27" s="265" t="s">
        <v>250</v>
      </c>
      <c r="B27" s="354" t="s">
        <v>251</v>
      </c>
      <c r="C27" s="354"/>
      <c r="D27" s="354"/>
      <c r="E27" s="354"/>
      <c r="F27" s="354"/>
      <c r="G27" s="354"/>
      <c r="H27" s="354"/>
      <c r="I27" s="354"/>
      <c r="J27" s="354"/>
      <c r="K27" s="354"/>
      <c r="L27" s="354"/>
      <c r="M27" s="354"/>
      <c r="N27" s="354"/>
      <c r="O27" s="354"/>
      <c r="P27" s="354"/>
      <c r="Q27" s="354"/>
      <c r="R27" s="264"/>
      <c r="S27" s="264"/>
      <c r="T27" s="264"/>
      <c r="U27" s="264"/>
      <c r="V27" s="264"/>
      <c r="W27" s="264"/>
      <c r="X27" s="316"/>
      <c r="Y27" s="316"/>
      <c r="Z27" s="316"/>
      <c r="AA27" s="316"/>
      <c r="AB27" s="316"/>
      <c r="AC27" s="316"/>
      <c r="AD27" s="316"/>
      <c r="AE27" s="316"/>
      <c r="AF27" s="316"/>
      <c r="AG27" s="316"/>
      <c r="AH27" s="316"/>
      <c r="AI27" s="316"/>
      <c r="AJ27" s="316"/>
      <c r="AK27" s="316"/>
      <c r="AL27" s="316"/>
      <c r="AM27" s="284"/>
      <c r="AN27" s="284"/>
      <c r="AO27" s="284"/>
      <c r="AP27" s="284"/>
      <c r="AQ27" s="284"/>
      <c r="AR27" s="284"/>
      <c r="AS27" s="284"/>
      <c r="AT27" s="284"/>
      <c r="AU27" s="284"/>
      <c r="AV27" s="284"/>
      <c r="AW27" s="284"/>
      <c r="AX27" s="284"/>
    </row>
  </sheetData>
  <mergeCells count="25">
    <mergeCell ref="B26:Q26"/>
    <mergeCell ref="B27:Q27"/>
    <mergeCell ref="E3:E4"/>
    <mergeCell ref="A3:A4"/>
    <mergeCell ref="B3:B4"/>
    <mergeCell ref="C3:C4"/>
    <mergeCell ref="D3:D4"/>
    <mergeCell ref="F3:H3"/>
    <mergeCell ref="I3:K3"/>
    <mergeCell ref="L3:N3"/>
    <mergeCell ref="O3:Q3"/>
    <mergeCell ref="A1:AX1"/>
    <mergeCell ref="AP3:AR3"/>
    <mergeCell ref="AS3:AU3"/>
    <mergeCell ref="AV3:AX3"/>
    <mergeCell ref="C19:D19"/>
    <mergeCell ref="A18:B19"/>
    <mergeCell ref="AG3:AI3"/>
    <mergeCell ref="AJ3:AL3"/>
    <mergeCell ref="AA3:AC3"/>
    <mergeCell ref="AD3:AF3"/>
    <mergeCell ref="AM3:AO3"/>
    <mergeCell ref="U3:W3"/>
    <mergeCell ref="X3:Z3"/>
    <mergeCell ref="R3:T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A2483-3C6E-4C88-9F42-F3D3E82E95EA}">
  <dimension ref="A1:C13"/>
  <sheetViews>
    <sheetView workbookViewId="0">
      <selection activeCell="B2" sqref="B2:C5"/>
    </sheetView>
  </sheetViews>
  <sheetFormatPr baseColWidth="10" defaultColWidth="9.44140625" defaultRowHeight="13.2" x14ac:dyDescent="0.25"/>
  <cols>
    <col min="1" max="1" width="45.44140625" style="29" customWidth="1"/>
    <col min="2" max="2" width="18.44140625" style="29" customWidth="1"/>
    <col min="3" max="3" width="47.44140625" style="29" customWidth="1"/>
    <col min="4" max="16384" width="9.44140625" style="29"/>
  </cols>
  <sheetData>
    <row r="1" spans="1:3" ht="45.75" customHeight="1" x14ac:dyDescent="0.25">
      <c r="A1" s="28" t="s">
        <v>252</v>
      </c>
      <c r="B1" s="360" t="s">
        <v>45</v>
      </c>
      <c r="C1" s="360"/>
    </row>
    <row r="2" spans="1:3" ht="28.8" x14ac:dyDescent="0.25">
      <c r="A2" s="27" t="s">
        <v>253</v>
      </c>
      <c r="B2" s="31" t="s">
        <v>77</v>
      </c>
      <c r="C2" s="31" t="s">
        <v>254</v>
      </c>
    </row>
    <row r="3" spans="1:3" ht="43.2" x14ac:dyDescent="0.25">
      <c r="A3" s="27" t="s">
        <v>57</v>
      </c>
      <c r="B3" s="31" t="s">
        <v>119</v>
      </c>
      <c r="C3" s="31" t="s">
        <v>255</v>
      </c>
    </row>
    <row r="4" spans="1:3" ht="28.8" x14ac:dyDescent="0.25">
      <c r="A4" s="27" t="s">
        <v>256</v>
      </c>
      <c r="B4" s="30" t="s">
        <v>59</v>
      </c>
      <c r="C4" s="31" t="s">
        <v>257</v>
      </c>
    </row>
    <row r="5" spans="1:3" ht="28.8" x14ac:dyDescent="0.25">
      <c r="A5" s="27" t="s">
        <v>258</v>
      </c>
      <c r="B5" s="30" t="s">
        <v>124</v>
      </c>
      <c r="C5" s="31" t="s">
        <v>259</v>
      </c>
    </row>
    <row r="6" spans="1:3" ht="38.25" customHeight="1" x14ac:dyDescent="0.25">
      <c r="A6" s="27" t="s">
        <v>260</v>
      </c>
      <c r="B6" s="32"/>
      <c r="C6" s="32"/>
    </row>
    <row r="7" spans="1:3" x14ac:dyDescent="0.25">
      <c r="A7" s="22"/>
    </row>
    <row r="8" spans="1:3" x14ac:dyDescent="0.25">
      <c r="A8" s="22"/>
    </row>
    <row r="9" spans="1:3" x14ac:dyDescent="0.25">
      <c r="A9" s="22"/>
    </row>
    <row r="10" spans="1:3" x14ac:dyDescent="0.25">
      <c r="A10" s="22"/>
    </row>
    <row r="11" spans="1:3" x14ac:dyDescent="0.25">
      <c r="A11" s="22"/>
    </row>
    <row r="12" spans="1:3" x14ac:dyDescent="0.25">
      <c r="A12" s="22"/>
    </row>
    <row r="13" spans="1:3" x14ac:dyDescent="0.25">
      <c r="A13" s="22"/>
    </row>
  </sheetData>
  <mergeCells count="1">
    <mergeCell ref="B1:C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CCD901C4501449A86A24F4F0AC0678" ma:contentTypeVersion="17" ma:contentTypeDescription="Create a new document." ma:contentTypeScope="" ma:versionID="e39bf06a1db6fcd212ce4bbf546b4993">
  <xsd:schema xmlns:xsd="http://www.w3.org/2001/XMLSchema" xmlns:xs="http://www.w3.org/2001/XMLSchema" xmlns:p="http://schemas.microsoft.com/office/2006/metadata/properties" xmlns:ns2="38d40274-ed19-48ce-a15e-e059463c1775" xmlns:ns3="fb82d92b-cce1-4865-9e40-015a6266df31" targetNamespace="http://schemas.microsoft.com/office/2006/metadata/properties" ma:root="true" ma:fieldsID="a8757ecd0d8b672894a562b150ea8989" ns2:_="" ns3:_="">
    <xsd:import namespace="38d40274-ed19-48ce-a15e-e059463c1775"/>
    <xsd:import namespace="fb82d92b-cce1-4865-9e40-015a6266df3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d40274-ed19-48ce-a15e-e059463c17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2231ce5-edc9-4cf3-bcdc-afedc95ebd1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b82d92b-cce1-4865-9e40-015a6266df31"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ab17c89-aceb-4850-96f8-20d8f6bf082e}" ma:internalName="TaxCatchAll" ma:showField="CatchAllData" ma:web="fb82d92b-cce1-4865-9e40-015a6266df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b82d92b-cce1-4865-9e40-015a6266df31" xsi:nil="true"/>
    <lcf76f155ced4ddcb4097134ff3c332f xmlns="38d40274-ed19-48ce-a15e-e059463c177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680344C-D2E6-4F6F-99AD-0F7092BFDF94}">
  <ds:schemaRefs>
    <ds:schemaRef ds:uri="http://schemas.microsoft.com/sharepoint/v3/contenttype/forms"/>
  </ds:schemaRefs>
</ds:datastoreItem>
</file>

<file path=customXml/itemProps2.xml><?xml version="1.0" encoding="utf-8"?>
<ds:datastoreItem xmlns:ds="http://schemas.openxmlformats.org/officeDocument/2006/customXml" ds:itemID="{444B7E45-2EAF-476F-860E-1F4B21C2DF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d40274-ed19-48ce-a15e-e059463c1775"/>
    <ds:schemaRef ds:uri="fb82d92b-cce1-4865-9e40-015a6266df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7D5FE94-03C4-4F86-8EC3-86651CC45AA4}">
  <ds:schemaRefs>
    <ds:schemaRef ds:uri="fb82d92b-cce1-4865-9e40-015a6266df31"/>
    <ds:schemaRef ds:uri="http://schemas.microsoft.com/office/infopath/2007/PartnerControls"/>
    <ds:schemaRef ds:uri="http://purl.org/dc/terms/"/>
    <ds:schemaRef ds:uri="http://purl.org/dc/elements/1.1/"/>
    <ds:schemaRef ds:uri="http://schemas.openxmlformats.org/package/2006/metadata/core-properties"/>
    <ds:schemaRef ds:uri="http://purl.org/dc/dcmitype/"/>
    <ds:schemaRef ds:uri="http://schemas.microsoft.com/office/2006/documentManagement/types"/>
    <ds:schemaRef ds:uri="38d40274-ed19-48ce-a15e-e059463c1775"/>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PTAI 2026-2040</vt:lpstr>
      <vt:lpstr>EJECUCIÓN FONDOS</vt:lpstr>
      <vt:lpstr>Datos Metros Lineales</vt:lpstr>
      <vt:lpstr>Datos Recurso Humano</vt:lpstr>
      <vt:lpstr>Presupuesto</vt:lpstr>
      <vt:lpstr>OPCIONES</vt:lpstr>
      <vt:lpstr>'EJECUCIÓN FONDOS'!Área_de_impresión</vt:lpstr>
      <vt:lpstr>'PTAI 2026-2040'!Área_de_impresión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LEIDY JOHANNA RUBIANO PALACIOS</dc:creator>
  <cp:keywords/>
  <dc:description/>
  <cp:lastModifiedBy>ARMANDO CALDERON SALOM</cp:lastModifiedBy>
  <cp:revision/>
  <dcterms:created xsi:type="dcterms:W3CDTF">2025-12-11T17:16:14Z</dcterms:created>
  <dcterms:modified xsi:type="dcterms:W3CDTF">2026-06-24T17:31:48Z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2025-08-20T00:00:00Z</vt:filetime>
  </property>
  <property fmtid="{D5CDD505-2E9C-101B-9397-08002B2CF9AE}" pid="3" name="Creator">
    <vt:lpwstr>Microsoft Word</vt:lpwstr>
  </property>
  <property fmtid="{D5CDD505-2E9C-101B-9397-08002B2CF9AE}" pid="4" name="LastSaved">
    <vt:filetime>2025-12-11T00:00:00Z</vt:filetime>
  </property>
  <property fmtid="{D5CDD505-2E9C-101B-9397-08002B2CF9AE}" pid="5" name="ContentTypeId">
    <vt:lpwstr>0x01010005CCD901C4501449A86A24F4F0AC0678</vt:lpwstr>
  </property>
  <property fmtid="{D5CDD505-2E9C-101B-9397-08002B2CF9AE}" pid="6" name="MediaServiceImageTags">
    <vt:lpwstr/>
  </property>
</Properties>
</file>