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Documents\TELETRABAJO EDGAR\2021\PLAN E ACCIÓN 2021\SEGUIMIENTO PLAN DE ACCIÓN\Marzo\"/>
    </mc:Choice>
  </mc:AlternateContent>
  <bookViews>
    <workbookView xWindow="0" yWindow="0" windowWidth="24000" windowHeight="9135" firstSheet="2" activeTab="2"/>
  </bookViews>
  <sheets>
    <sheet name="Hoja4" sheetId="6" state="hidden" r:id="rId1"/>
    <sheet name="Hoja1" sheetId="3" state="hidden" r:id="rId2"/>
    <sheet name="Metas Productos" sheetId="2" r:id="rId3"/>
  </sheets>
  <externalReferences>
    <externalReference r:id="rId4"/>
    <externalReference r:id="rId5"/>
  </externalReferences>
  <definedNames>
    <definedName name="_xlnm._FilterDatabase" localSheetId="0" hidden="1">Hoja4!$A$1:$L$124</definedName>
    <definedName name="_xlnm._FilterDatabase" localSheetId="2" hidden="1">'Metas Productos'!$B$1:$AY$372</definedName>
    <definedName name="_xlnm.Print_Area" localSheetId="2">'Metas Productos'!$A$1:$X$372</definedName>
    <definedName name="_xlnm.Print_Titles" localSheetId="2">'Metas Productos'!$1:$1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2" l="1"/>
  <c r="N329" i="2" l="1"/>
  <c r="N331" i="2"/>
  <c r="N212" i="2"/>
  <c r="N27" i="2" l="1"/>
  <c r="N258" i="2"/>
  <c r="N181" i="2"/>
  <c r="N182" i="2"/>
  <c r="N183" i="2"/>
  <c r="N136" i="2"/>
  <c r="N137" i="2"/>
  <c r="N40" i="2"/>
  <c r="J40" i="2" s="1"/>
  <c r="N41" i="2"/>
  <c r="N42" i="2"/>
  <c r="N43" i="2"/>
  <c r="N39" i="2" l="1"/>
  <c r="J39" i="2" s="1"/>
  <c r="N360" i="2"/>
  <c r="J360" i="2" s="1"/>
  <c r="E360" i="2" s="1"/>
  <c r="N361" i="2"/>
  <c r="J361" i="2" s="1"/>
  <c r="E361" i="2" s="1"/>
  <c r="N362" i="2"/>
  <c r="J362" i="2" s="1"/>
  <c r="E362" i="2" s="1"/>
  <c r="N363" i="2"/>
  <c r="J363" i="2" s="1"/>
  <c r="E363" i="2" s="1"/>
  <c r="N364" i="2"/>
  <c r="J364" i="2" s="1"/>
  <c r="E364" i="2" s="1"/>
  <c r="N365" i="2"/>
  <c r="J365" i="2" s="1"/>
  <c r="E365" i="2" s="1"/>
  <c r="N366" i="2"/>
  <c r="J366" i="2" s="1"/>
  <c r="E366" i="2" s="1"/>
  <c r="N367" i="2"/>
  <c r="J367" i="2" s="1"/>
  <c r="E367" i="2" s="1"/>
  <c r="N368" i="2"/>
  <c r="J368" i="2" s="1"/>
  <c r="E368" i="2" s="1"/>
  <c r="N369" i="2"/>
  <c r="J369" i="2" s="1"/>
  <c r="N370" i="2"/>
  <c r="J370" i="2" s="1"/>
  <c r="E370" i="2" s="1"/>
  <c r="N371" i="2"/>
  <c r="J371" i="2" s="1"/>
  <c r="E371" i="2" s="1"/>
  <c r="N372" i="2"/>
  <c r="J372" i="2" s="1"/>
  <c r="E372" i="2" s="1"/>
  <c r="N357" i="2"/>
  <c r="J357" i="2" s="1"/>
  <c r="E357" i="2" s="1"/>
  <c r="N358" i="2"/>
  <c r="J358" i="2" s="1"/>
  <c r="E358" i="2" s="1"/>
  <c r="N359" i="2"/>
  <c r="J359" i="2" s="1"/>
  <c r="E359" i="2" s="1"/>
  <c r="N309" i="2"/>
  <c r="J309" i="2" s="1"/>
  <c r="N310" i="2"/>
  <c r="J310" i="2" s="1"/>
  <c r="N311" i="2"/>
  <c r="J311" i="2" s="1"/>
  <c r="N312" i="2"/>
  <c r="J312" i="2" s="1"/>
  <c r="E312" i="2" s="1"/>
  <c r="N313" i="2"/>
  <c r="J313" i="2" s="1"/>
  <c r="N314" i="2"/>
  <c r="J314" i="2" s="1"/>
  <c r="N315" i="2"/>
  <c r="J315" i="2" s="1"/>
  <c r="N301" i="2"/>
  <c r="J301" i="2" s="1"/>
  <c r="N302" i="2"/>
  <c r="J302" i="2" s="1"/>
  <c r="N303" i="2"/>
  <c r="J303" i="2" s="1"/>
  <c r="E303" i="2" s="1"/>
  <c r="N304" i="2"/>
  <c r="J304" i="2" s="1"/>
  <c r="N305" i="2"/>
  <c r="J305" i="2" s="1"/>
  <c r="N306" i="2"/>
  <c r="J306" i="2" s="1"/>
  <c r="N307" i="2"/>
  <c r="J307" i="2" s="1"/>
  <c r="N308" i="2"/>
  <c r="J308" i="2" s="1"/>
  <c r="E308" i="2" s="1"/>
  <c r="E304" i="2" l="1"/>
  <c r="E313" i="2"/>
  <c r="E309" i="2"/>
  <c r="E301" i="2"/>
  <c r="C357" i="2"/>
  <c r="C360" i="2"/>
  <c r="N330" i="2"/>
  <c r="J330" i="2" s="1"/>
  <c r="N210" i="2"/>
  <c r="N259" i="2"/>
  <c r="N120" i="2" l="1"/>
  <c r="T113" i="2" l="1"/>
  <c r="Q113" i="2"/>
  <c r="N113" i="2" l="1"/>
  <c r="N7" i="2" l="1"/>
  <c r="J7" i="2" s="1"/>
  <c r="N8" i="2"/>
  <c r="J8" i="2" s="1"/>
  <c r="N9" i="2"/>
  <c r="J9" i="2" s="1"/>
  <c r="N10" i="2"/>
  <c r="J10" i="2" s="1"/>
  <c r="N11" i="2"/>
  <c r="J11" i="2" s="1"/>
  <c r="N12" i="2"/>
  <c r="J12" i="2" s="1"/>
  <c r="N13" i="2"/>
  <c r="J13" i="2" s="1"/>
  <c r="N14" i="2"/>
  <c r="J14" i="2" s="1"/>
  <c r="N15" i="2"/>
  <c r="J15" i="2" s="1"/>
  <c r="N16" i="2"/>
  <c r="J16" i="2" s="1"/>
  <c r="E16" i="2" s="1"/>
  <c r="N17" i="2"/>
  <c r="J17" i="2" s="1"/>
  <c r="E17" i="2" s="1"/>
  <c r="N18" i="2"/>
  <c r="J18" i="2" s="1"/>
  <c r="N19" i="2"/>
  <c r="J19" i="2" s="1"/>
  <c r="N20" i="2"/>
  <c r="J20" i="2" s="1"/>
  <c r="N21" i="2"/>
  <c r="J21" i="2" s="1"/>
  <c r="N22" i="2"/>
  <c r="J22" i="2" s="1"/>
  <c r="N23" i="2"/>
  <c r="J23" i="2" s="1"/>
  <c r="N24" i="2"/>
  <c r="J24" i="2" s="1"/>
  <c r="N25" i="2"/>
  <c r="J25" i="2" s="1"/>
  <c r="N26" i="2"/>
  <c r="J26" i="2" s="1"/>
  <c r="J27" i="2"/>
  <c r="N28" i="2"/>
  <c r="J28" i="2" s="1"/>
  <c r="N29" i="2"/>
  <c r="J29" i="2" s="1"/>
  <c r="N30" i="2"/>
  <c r="J30" i="2" s="1"/>
  <c r="N31" i="2"/>
  <c r="J31" i="2" s="1"/>
  <c r="N32" i="2"/>
  <c r="J32" i="2" s="1"/>
  <c r="N33" i="2"/>
  <c r="J33" i="2" s="1"/>
  <c r="N34" i="2"/>
  <c r="J34" i="2" s="1"/>
  <c r="N35" i="2"/>
  <c r="J35" i="2" s="1"/>
  <c r="N36" i="2"/>
  <c r="J36" i="2" s="1"/>
  <c r="N37" i="2"/>
  <c r="J37" i="2" s="1"/>
  <c r="N38" i="2"/>
  <c r="J38" i="2" s="1"/>
  <c r="N44" i="2"/>
  <c r="J44" i="2" s="1"/>
  <c r="N45" i="2"/>
  <c r="J45" i="2" s="1"/>
  <c r="N46" i="2"/>
  <c r="J46" i="2" s="1"/>
  <c r="N47" i="2"/>
  <c r="J47" i="2" s="1"/>
  <c r="N48" i="2"/>
  <c r="J48" i="2" s="1"/>
  <c r="N49" i="2"/>
  <c r="J49" i="2" s="1"/>
  <c r="N50" i="2"/>
  <c r="J50" i="2" s="1"/>
  <c r="N51" i="2"/>
  <c r="J51" i="2" s="1"/>
  <c r="N52" i="2"/>
  <c r="J52" i="2" s="1"/>
  <c r="N53" i="2"/>
  <c r="J53" i="2" s="1"/>
  <c r="N54" i="2"/>
  <c r="J54" i="2" s="1"/>
  <c r="N55" i="2"/>
  <c r="N56" i="2"/>
  <c r="J56" i="2" s="1"/>
  <c r="N57" i="2"/>
  <c r="J57" i="2" s="1"/>
  <c r="N58" i="2"/>
  <c r="J58" i="2" s="1"/>
  <c r="N59" i="2"/>
  <c r="J59" i="2" s="1"/>
  <c r="N60" i="2"/>
  <c r="J60" i="2" s="1"/>
  <c r="N61" i="2"/>
  <c r="J61" i="2" s="1"/>
  <c r="N62" i="2"/>
  <c r="J62" i="2" s="1"/>
  <c r="N63" i="2"/>
  <c r="J63" i="2" s="1"/>
  <c r="N64" i="2"/>
  <c r="J64" i="2" s="1"/>
  <c r="N65" i="2"/>
  <c r="J65" i="2" s="1"/>
  <c r="N66" i="2"/>
  <c r="J66" i="2" s="1"/>
  <c r="N67" i="2"/>
  <c r="J67" i="2" s="1"/>
  <c r="N68" i="2"/>
  <c r="J68" i="2" s="1"/>
  <c r="N69" i="2"/>
  <c r="J69" i="2" s="1"/>
  <c r="N70" i="2"/>
  <c r="J70" i="2" s="1"/>
  <c r="N71" i="2"/>
  <c r="J71" i="2" s="1"/>
  <c r="N72" i="2"/>
  <c r="J72" i="2" s="1"/>
  <c r="N73" i="2"/>
  <c r="J73" i="2" s="1"/>
  <c r="N74" i="2"/>
  <c r="J74" i="2" s="1"/>
  <c r="N75" i="2"/>
  <c r="J75" i="2" s="1"/>
  <c r="N76" i="2"/>
  <c r="J76" i="2" s="1"/>
  <c r="N77" i="2"/>
  <c r="J77" i="2" s="1"/>
  <c r="N78" i="2"/>
  <c r="J78" i="2" s="1"/>
  <c r="N79" i="2"/>
  <c r="J79" i="2" s="1"/>
  <c r="N80" i="2"/>
  <c r="J80" i="2" s="1"/>
  <c r="N81" i="2"/>
  <c r="J81" i="2" s="1"/>
  <c r="N82" i="2"/>
  <c r="J82" i="2" s="1"/>
  <c r="N83" i="2"/>
  <c r="J83" i="2" s="1"/>
  <c r="N84" i="2"/>
  <c r="J84" i="2" s="1"/>
  <c r="N85" i="2"/>
  <c r="J85" i="2" s="1"/>
  <c r="N86" i="2"/>
  <c r="J86" i="2" s="1"/>
  <c r="N87" i="2"/>
  <c r="J87" i="2" s="1"/>
  <c r="N88" i="2"/>
  <c r="J88" i="2" s="1"/>
  <c r="N89" i="2"/>
  <c r="J89" i="2" s="1"/>
  <c r="N90" i="2"/>
  <c r="J90" i="2" s="1"/>
  <c r="N91" i="2"/>
  <c r="J91" i="2" s="1"/>
  <c r="N92" i="2"/>
  <c r="J92" i="2" s="1"/>
  <c r="N93" i="2"/>
  <c r="J93" i="2" s="1"/>
  <c r="N94" i="2"/>
  <c r="J94" i="2" s="1"/>
  <c r="N95" i="2"/>
  <c r="J95" i="2" s="1"/>
  <c r="N96" i="2"/>
  <c r="J96" i="2" s="1"/>
  <c r="N97" i="2"/>
  <c r="J97" i="2" s="1"/>
  <c r="N98" i="2"/>
  <c r="J98" i="2" s="1"/>
  <c r="N99" i="2"/>
  <c r="J99" i="2" s="1"/>
  <c r="N100" i="2"/>
  <c r="J100" i="2" s="1"/>
  <c r="N101" i="2"/>
  <c r="J101" i="2" s="1"/>
  <c r="N102" i="2"/>
  <c r="J102" i="2" s="1"/>
  <c r="N103" i="2"/>
  <c r="J103" i="2" s="1"/>
  <c r="N104" i="2"/>
  <c r="J104" i="2" s="1"/>
  <c r="N105" i="2"/>
  <c r="J105" i="2" s="1"/>
  <c r="N106" i="2"/>
  <c r="J106" i="2" s="1"/>
  <c r="N107" i="2"/>
  <c r="J107" i="2" s="1"/>
  <c r="N108" i="2"/>
  <c r="J108" i="2" s="1"/>
  <c r="N109" i="2"/>
  <c r="J109" i="2" s="1"/>
  <c r="N110" i="2"/>
  <c r="J110" i="2" s="1"/>
  <c r="N111" i="2"/>
  <c r="J111" i="2" s="1"/>
  <c r="N112" i="2"/>
  <c r="J112" i="2" s="1"/>
  <c r="J113" i="2"/>
  <c r="N114" i="2"/>
  <c r="J114" i="2" s="1"/>
  <c r="N115" i="2"/>
  <c r="J115" i="2" s="1"/>
  <c r="N116" i="2"/>
  <c r="J116" i="2" s="1"/>
  <c r="N117" i="2"/>
  <c r="J117" i="2" s="1"/>
  <c r="N118" i="2"/>
  <c r="J118" i="2" s="1"/>
  <c r="N119" i="2"/>
  <c r="J119" i="2" s="1"/>
  <c r="J120" i="2"/>
  <c r="N123" i="2"/>
  <c r="J123" i="2" s="1"/>
  <c r="N124" i="2"/>
  <c r="J124" i="2" s="1"/>
  <c r="N125" i="2"/>
  <c r="J125" i="2" s="1"/>
  <c r="N127" i="2"/>
  <c r="J127" i="2" s="1"/>
  <c r="N128" i="2"/>
  <c r="J128" i="2" s="1"/>
  <c r="N129" i="2"/>
  <c r="J129" i="2" s="1"/>
  <c r="N130" i="2"/>
  <c r="J130" i="2" s="1"/>
  <c r="N131" i="2"/>
  <c r="J131" i="2" s="1"/>
  <c r="N132" i="2"/>
  <c r="J132" i="2" s="1"/>
  <c r="N133" i="2"/>
  <c r="J133" i="2" s="1"/>
  <c r="N134" i="2"/>
  <c r="J134" i="2" s="1"/>
  <c r="N135" i="2"/>
  <c r="J135" i="2" s="1"/>
  <c r="N138" i="2"/>
  <c r="J138" i="2" s="1"/>
  <c r="N139" i="2"/>
  <c r="J139" i="2" s="1"/>
  <c r="N140" i="2"/>
  <c r="J140" i="2" s="1"/>
  <c r="N141" i="2"/>
  <c r="J141" i="2" s="1"/>
  <c r="N142" i="2"/>
  <c r="J142" i="2" s="1"/>
  <c r="N143" i="2"/>
  <c r="J143" i="2" s="1"/>
  <c r="N144" i="2"/>
  <c r="J144" i="2" s="1"/>
  <c r="N145" i="2"/>
  <c r="J145" i="2" s="1"/>
  <c r="N146" i="2"/>
  <c r="J146" i="2" s="1"/>
  <c r="N147" i="2"/>
  <c r="J147" i="2" s="1"/>
  <c r="N148" i="2"/>
  <c r="J148" i="2" s="1"/>
  <c r="N149" i="2"/>
  <c r="J149" i="2" s="1"/>
  <c r="N150" i="2"/>
  <c r="J150" i="2" s="1"/>
  <c r="N151" i="2"/>
  <c r="J151" i="2" s="1"/>
  <c r="N152" i="2"/>
  <c r="J152" i="2" s="1"/>
  <c r="N153" i="2"/>
  <c r="J153" i="2" s="1"/>
  <c r="N154" i="2"/>
  <c r="J154" i="2" s="1"/>
  <c r="N155" i="2"/>
  <c r="J155" i="2" s="1"/>
  <c r="N156" i="2"/>
  <c r="J156" i="2" s="1"/>
  <c r="N157" i="2"/>
  <c r="J157" i="2" s="1"/>
  <c r="N158" i="2"/>
  <c r="J158" i="2" s="1"/>
  <c r="N159" i="2"/>
  <c r="J159" i="2" s="1"/>
  <c r="N160" i="2"/>
  <c r="J160" i="2" s="1"/>
  <c r="N161" i="2"/>
  <c r="J161" i="2" s="1"/>
  <c r="N162" i="2"/>
  <c r="J162" i="2" s="1"/>
  <c r="N163" i="2"/>
  <c r="J163" i="2" s="1"/>
  <c r="N164" i="2"/>
  <c r="J164" i="2" s="1"/>
  <c r="N165" i="2"/>
  <c r="J165" i="2" s="1"/>
  <c r="N166" i="2"/>
  <c r="J166" i="2" s="1"/>
  <c r="N167" i="2"/>
  <c r="J167" i="2" s="1"/>
  <c r="N168" i="2"/>
  <c r="J168" i="2" s="1"/>
  <c r="N169" i="2"/>
  <c r="J169" i="2" s="1"/>
  <c r="N170" i="2"/>
  <c r="J170" i="2" s="1"/>
  <c r="N171" i="2"/>
  <c r="J171" i="2" s="1"/>
  <c r="N172" i="2"/>
  <c r="J172" i="2" s="1"/>
  <c r="N173" i="2"/>
  <c r="J173" i="2" s="1"/>
  <c r="N174" i="2"/>
  <c r="J174" i="2" s="1"/>
  <c r="N175" i="2"/>
  <c r="J175" i="2" s="1"/>
  <c r="N176" i="2"/>
  <c r="J176" i="2" s="1"/>
  <c r="N177" i="2"/>
  <c r="J177" i="2" s="1"/>
  <c r="N178" i="2"/>
  <c r="J178" i="2" s="1"/>
  <c r="N179" i="2"/>
  <c r="J179" i="2" s="1"/>
  <c r="N180" i="2"/>
  <c r="J180" i="2" s="1"/>
  <c r="N184" i="2"/>
  <c r="J184" i="2" s="1"/>
  <c r="N185" i="2"/>
  <c r="J185" i="2" s="1"/>
  <c r="N186" i="2"/>
  <c r="J186" i="2" s="1"/>
  <c r="N187" i="2"/>
  <c r="J187" i="2" s="1"/>
  <c r="N188" i="2"/>
  <c r="J188" i="2" s="1"/>
  <c r="N189" i="2"/>
  <c r="J189" i="2" s="1"/>
  <c r="N190" i="2"/>
  <c r="J190" i="2" s="1"/>
  <c r="N191" i="2"/>
  <c r="J191" i="2" s="1"/>
  <c r="E191" i="2" s="1"/>
  <c r="N192" i="2"/>
  <c r="J192" i="2" s="1"/>
  <c r="N193" i="2"/>
  <c r="J193" i="2" s="1"/>
  <c r="N194" i="2"/>
  <c r="N196" i="2"/>
  <c r="J196" i="2" s="1"/>
  <c r="E196" i="2" s="1"/>
  <c r="N197" i="2"/>
  <c r="J197" i="2" s="1"/>
  <c r="N198" i="2"/>
  <c r="J198" i="2" s="1"/>
  <c r="N199" i="2"/>
  <c r="J199" i="2" s="1"/>
  <c r="N200" i="2"/>
  <c r="J200" i="2" s="1"/>
  <c r="N201" i="2"/>
  <c r="J201" i="2" s="1"/>
  <c r="E201" i="2" s="1"/>
  <c r="N202" i="2"/>
  <c r="J202" i="2" s="1"/>
  <c r="N203" i="2"/>
  <c r="J203" i="2" s="1"/>
  <c r="N204" i="2"/>
  <c r="J204" i="2" s="1"/>
  <c r="N205" i="2"/>
  <c r="J205" i="2" s="1"/>
  <c r="N206" i="2"/>
  <c r="J206" i="2" s="1"/>
  <c r="N207" i="2"/>
  <c r="J207" i="2" s="1"/>
  <c r="N208" i="2"/>
  <c r="J208" i="2" s="1"/>
  <c r="N209" i="2"/>
  <c r="J209" i="2" s="1"/>
  <c r="N211" i="2"/>
  <c r="J211" i="2" s="1"/>
  <c r="E211" i="2" s="1"/>
  <c r="C211" i="2" s="1"/>
  <c r="J212" i="2"/>
  <c r="E212" i="2" s="1"/>
  <c r="N213" i="2"/>
  <c r="J213" i="2" s="1"/>
  <c r="N214" i="2"/>
  <c r="J214" i="2" s="1"/>
  <c r="N215" i="2"/>
  <c r="J215" i="2" s="1"/>
  <c r="N216" i="2"/>
  <c r="J216" i="2" s="1"/>
  <c r="N217" i="2"/>
  <c r="J217" i="2" s="1"/>
  <c r="N218" i="2"/>
  <c r="J218" i="2" s="1"/>
  <c r="N219" i="2"/>
  <c r="J219" i="2" s="1"/>
  <c r="N220" i="2"/>
  <c r="J220" i="2" s="1"/>
  <c r="N221" i="2"/>
  <c r="J221" i="2" s="1"/>
  <c r="N222" i="2"/>
  <c r="J222" i="2" s="1"/>
  <c r="N223" i="2"/>
  <c r="J223" i="2" s="1"/>
  <c r="N224" i="2"/>
  <c r="J224" i="2" s="1"/>
  <c r="N225" i="2"/>
  <c r="J225" i="2" s="1"/>
  <c r="N226" i="2"/>
  <c r="J226" i="2" s="1"/>
  <c r="N227" i="2"/>
  <c r="J227" i="2" s="1"/>
  <c r="N228" i="2"/>
  <c r="J228" i="2" s="1"/>
  <c r="N229" i="2"/>
  <c r="J229" i="2" s="1"/>
  <c r="N230" i="2"/>
  <c r="J230" i="2" s="1"/>
  <c r="N231" i="2"/>
  <c r="J231" i="2" s="1"/>
  <c r="N232" i="2"/>
  <c r="J232" i="2" s="1"/>
  <c r="N233" i="2"/>
  <c r="J233" i="2" s="1"/>
  <c r="N234" i="2"/>
  <c r="J234" i="2" s="1"/>
  <c r="N235" i="2"/>
  <c r="J235" i="2" s="1"/>
  <c r="N236" i="2"/>
  <c r="J236" i="2" s="1"/>
  <c r="N237" i="2"/>
  <c r="J237" i="2" s="1"/>
  <c r="N238" i="2"/>
  <c r="J238" i="2" s="1"/>
  <c r="N239" i="2"/>
  <c r="J239" i="2" s="1"/>
  <c r="N240" i="2"/>
  <c r="J240" i="2" s="1"/>
  <c r="N241" i="2"/>
  <c r="J241" i="2" s="1"/>
  <c r="N242" i="2"/>
  <c r="J242" i="2" s="1"/>
  <c r="N243" i="2"/>
  <c r="J243" i="2" s="1"/>
  <c r="N244" i="2"/>
  <c r="J244" i="2" s="1"/>
  <c r="N245" i="2"/>
  <c r="J245" i="2" s="1"/>
  <c r="N246" i="2"/>
  <c r="J246" i="2" s="1"/>
  <c r="E246" i="2" s="1"/>
  <c r="N247" i="2"/>
  <c r="J247" i="2" s="1"/>
  <c r="N248" i="2"/>
  <c r="J248" i="2" s="1"/>
  <c r="N249" i="2"/>
  <c r="J249" i="2" s="1"/>
  <c r="E249" i="2" s="1"/>
  <c r="N250" i="2"/>
  <c r="J250" i="2" s="1"/>
  <c r="E250" i="2" s="1"/>
  <c r="N251" i="2"/>
  <c r="J251" i="2" s="1"/>
  <c r="E251" i="2" s="1"/>
  <c r="N252" i="2"/>
  <c r="J252" i="2" s="1"/>
  <c r="E252" i="2" s="1"/>
  <c r="N253" i="2"/>
  <c r="J253" i="2" s="1"/>
  <c r="E253" i="2" s="1"/>
  <c r="N254" i="2"/>
  <c r="J254" i="2" s="1"/>
  <c r="N255" i="2"/>
  <c r="J255" i="2" s="1"/>
  <c r="N256" i="2"/>
  <c r="J256" i="2" s="1"/>
  <c r="N257" i="2"/>
  <c r="J257" i="2" s="1"/>
  <c r="J259" i="2"/>
  <c r="N260" i="2"/>
  <c r="J260" i="2" s="1"/>
  <c r="N261" i="2"/>
  <c r="J261" i="2" s="1"/>
  <c r="N262" i="2"/>
  <c r="J262" i="2" s="1"/>
  <c r="N263" i="2"/>
  <c r="J263" i="2" s="1"/>
  <c r="N264" i="2"/>
  <c r="J264" i="2" s="1"/>
  <c r="N265" i="2"/>
  <c r="J265" i="2" s="1"/>
  <c r="N266" i="2"/>
  <c r="J266" i="2" s="1"/>
  <c r="N267" i="2"/>
  <c r="J267" i="2" s="1"/>
  <c r="N268" i="2"/>
  <c r="J268" i="2" s="1"/>
  <c r="N269" i="2"/>
  <c r="J269" i="2" s="1"/>
  <c r="N270" i="2"/>
  <c r="J270" i="2" s="1"/>
  <c r="N271" i="2"/>
  <c r="J271" i="2" s="1"/>
  <c r="N272" i="2"/>
  <c r="J272" i="2" s="1"/>
  <c r="N273" i="2"/>
  <c r="J273" i="2" s="1"/>
  <c r="N274" i="2"/>
  <c r="J274" i="2" s="1"/>
  <c r="N275" i="2"/>
  <c r="J275" i="2" s="1"/>
  <c r="N276" i="2"/>
  <c r="J276" i="2" s="1"/>
  <c r="N277" i="2"/>
  <c r="J277" i="2" s="1"/>
  <c r="N278" i="2"/>
  <c r="J278" i="2" s="1"/>
  <c r="N279" i="2"/>
  <c r="J279" i="2" s="1"/>
  <c r="N280" i="2"/>
  <c r="J280" i="2" s="1"/>
  <c r="N281" i="2"/>
  <c r="J281" i="2" s="1"/>
  <c r="N282" i="2"/>
  <c r="J282" i="2" s="1"/>
  <c r="N283" i="2"/>
  <c r="J283" i="2" s="1"/>
  <c r="N284" i="2"/>
  <c r="J284" i="2" s="1"/>
  <c r="E284" i="2" s="1"/>
  <c r="N285" i="2"/>
  <c r="J285" i="2" s="1"/>
  <c r="N286" i="2"/>
  <c r="J286" i="2" s="1"/>
  <c r="N287" i="2"/>
  <c r="J287" i="2" s="1"/>
  <c r="N288" i="2"/>
  <c r="J288" i="2" s="1"/>
  <c r="N289" i="2"/>
  <c r="J289" i="2" s="1"/>
  <c r="N290" i="2"/>
  <c r="J290" i="2" s="1"/>
  <c r="N291" i="2"/>
  <c r="J291" i="2" s="1"/>
  <c r="N292" i="2"/>
  <c r="J292" i="2" s="1"/>
  <c r="N293" i="2"/>
  <c r="J293" i="2" s="1"/>
  <c r="N294" i="2"/>
  <c r="J294" i="2" s="1"/>
  <c r="N295" i="2"/>
  <c r="J295" i="2" s="1"/>
  <c r="N296" i="2"/>
  <c r="J296" i="2" s="1"/>
  <c r="N297" i="2"/>
  <c r="J297" i="2" s="1"/>
  <c r="N298" i="2"/>
  <c r="J298" i="2" s="1"/>
  <c r="N299" i="2"/>
  <c r="J299" i="2" s="1"/>
  <c r="N300" i="2"/>
  <c r="J300" i="2" s="1"/>
  <c r="N316" i="2"/>
  <c r="J316" i="2" s="1"/>
  <c r="N317" i="2"/>
  <c r="J317" i="2" s="1"/>
  <c r="N318" i="2"/>
  <c r="J318" i="2" s="1"/>
  <c r="N319" i="2"/>
  <c r="J319" i="2" s="1"/>
  <c r="N320" i="2"/>
  <c r="J320" i="2" s="1"/>
  <c r="N321" i="2"/>
  <c r="J321" i="2" s="1"/>
  <c r="N322" i="2"/>
  <c r="J322" i="2" s="1"/>
  <c r="N323" i="2"/>
  <c r="J323" i="2" s="1"/>
  <c r="N324" i="2"/>
  <c r="J324" i="2" s="1"/>
  <c r="N325" i="2"/>
  <c r="J325" i="2" s="1"/>
  <c r="N326" i="2"/>
  <c r="J326" i="2" s="1"/>
  <c r="N327" i="2"/>
  <c r="J327" i="2" s="1"/>
  <c r="E327" i="2" s="1"/>
  <c r="N328" i="2"/>
  <c r="J328" i="2" s="1"/>
  <c r="J329" i="2"/>
  <c r="N332" i="2"/>
  <c r="J332" i="2" s="1"/>
  <c r="N333" i="2"/>
  <c r="J333" i="2" s="1"/>
  <c r="N334" i="2"/>
  <c r="J334" i="2" s="1"/>
  <c r="N335" i="2"/>
  <c r="J335" i="2" s="1"/>
  <c r="N336" i="2"/>
  <c r="J336" i="2" s="1"/>
  <c r="N337" i="2"/>
  <c r="J337" i="2" s="1"/>
  <c r="N338" i="2"/>
  <c r="J338" i="2" s="1"/>
  <c r="N339" i="2"/>
  <c r="J339" i="2" s="1"/>
  <c r="N340" i="2"/>
  <c r="J340" i="2" s="1"/>
  <c r="N341" i="2"/>
  <c r="J341" i="2" s="1"/>
  <c r="N342" i="2"/>
  <c r="J342" i="2" s="1"/>
  <c r="E341" i="2" s="1"/>
  <c r="N343" i="2"/>
  <c r="J343" i="2" s="1"/>
  <c r="E343" i="2" s="1"/>
  <c r="N344" i="2"/>
  <c r="J344" i="2" s="1"/>
  <c r="E344" i="2" s="1"/>
  <c r="N345" i="2"/>
  <c r="J345" i="2" s="1"/>
  <c r="E345" i="2" s="1"/>
  <c r="N346" i="2"/>
  <c r="J346" i="2" s="1"/>
  <c r="N347" i="2"/>
  <c r="J347" i="2" s="1"/>
  <c r="N348" i="2"/>
  <c r="J348" i="2" s="1"/>
  <c r="E348" i="2" s="1"/>
  <c r="N349" i="2"/>
  <c r="J349" i="2" s="1"/>
  <c r="E349" i="2" s="1"/>
  <c r="C349" i="2" s="1"/>
  <c r="N350" i="2"/>
  <c r="J350" i="2" s="1"/>
  <c r="E350" i="2" s="1"/>
  <c r="N351" i="2"/>
  <c r="J351" i="2" s="1"/>
  <c r="N352" i="2"/>
  <c r="J352" i="2" s="1"/>
  <c r="N353" i="2"/>
  <c r="J353" i="2" s="1"/>
  <c r="N354" i="2"/>
  <c r="J354" i="2" s="1"/>
  <c r="N355" i="2"/>
  <c r="J355" i="2" s="1"/>
  <c r="N356" i="2"/>
  <c r="J356" i="2" s="1"/>
  <c r="J6" i="2"/>
  <c r="E299" i="2" l="1"/>
  <c r="E297" i="2"/>
  <c r="C297" i="2" s="1"/>
  <c r="E351" i="2"/>
  <c r="C351" i="2" s="1"/>
  <c r="E329" i="2"/>
  <c r="C329" i="2" s="1"/>
  <c r="E346" i="2"/>
  <c r="C341" i="2"/>
  <c r="E324" i="2"/>
  <c r="E316" i="2"/>
  <c r="C316" i="2" s="1"/>
  <c r="E290" i="2"/>
  <c r="C290" i="2" s="1"/>
  <c r="E213" i="2"/>
  <c r="C213" i="2" s="1"/>
  <c r="E197" i="2"/>
  <c r="E192" i="2"/>
  <c r="E288" i="2"/>
  <c r="E247" i="2"/>
  <c r="E239" i="2"/>
  <c r="E171" i="2"/>
  <c r="E280" i="2"/>
  <c r="E274" i="2"/>
  <c r="E270" i="2"/>
  <c r="E241" i="2"/>
  <c r="E233" i="2"/>
  <c r="E206" i="2"/>
  <c r="J194" i="2"/>
  <c r="E194" i="2" s="1"/>
  <c r="E147" i="2"/>
  <c r="E285" i="2"/>
  <c r="E277" i="2"/>
  <c r="E267" i="2"/>
  <c r="E261" i="2"/>
  <c r="E259" i="2"/>
  <c r="E256" i="2"/>
  <c r="E254" i="2"/>
  <c r="E244" i="2"/>
  <c r="E236" i="2"/>
  <c r="E222" i="2"/>
  <c r="E202" i="2"/>
  <c r="C202" i="2" s="1"/>
  <c r="E178" i="2"/>
  <c r="E160" i="2"/>
  <c r="E154" i="2"/>
  <c r="E128" i="2"/>
  <c r="E111" i="2"/>
  <c r="E106" i="2"/>
  <c r="E333" i="2"/>
  <c r="C333" i="2" s="1"/>
  <c r="E321" i="2"/>
  <c r="E318" i="2"/>
  <c r="E204" i="2"/>
  <c r="E184" i="2"/>
  <c r="E187" i="2"/>
  <c r="E199" i="2"/>
  <c r="E138" i="2"/>
  <c r="E133" i="2"/>
  <c r="E123" i="2"/>
  <c r="E10" i="2"/>
  <c r="E6" i="2"/>
  <c r="E35" i="2"/>
  <c r="E13" i="2"/>
  <c r="E96" i="2"/>
  <c r="E102" i="2"/>
  <c r="E83" i="2"/>
  <c r="E63" i="2"/>
  <c r="E76" i="2"/>
  <c r="E58" i="2"/>
  <c r="E56" i="2"/>
  <c r="E44" i="2"/>
  <c r="E30" i="2"/>
  <c r="E24" i="2"/>
  <c r="E18" i="2"/>
  <c r="E21" i="2"/>
  <c r="C204" i="2" l="1"/>
  <c r="C138" i="2"/>
  <c r="C222" i="2"/>
  <c r="C318" i="2"/>
  <c r="C102" i="2"/>
  <c r="C16" i="2"/>
  <c r="C259" i="2"/>
  <c r="C6" i="2"/>
  <c r="C184" i="2"/>
  <c r="C44" i="2"/>
</calcChain>
</file>

<file path=xl/sharedStrings.xml><?xml version="1.0" encoding="utf-8"?>
<sst xmlns="http://schemas.openxmlformats.org/spreadsheetml/2006/main" count="3227" uniqueCount="1679">
  <si>
    <t>Formato</t>
  </si>
  <si>
    <t>Ponderación</t>
  </si>
  <si>
    <t>Clasificador</t>
  </si>
  <si>
    <t>Proceso</t>
  </si>
  <si>
    <t>ENERO</t>
  </si>
  <si>
    <t>FEBRERO</t>
  </si>
  <si>
    <t>MARZO</t>
  </si>
  <si>
    <t>ABRIL</t>
  </si>
  <si>
    <t>MAYO</t>
  </si>
  <si>
    <t>JUNIO</t>
  </si>
  <si>
    <t>JULIO</t>
  </si>
  <si>
    <t>AGOSTO</t>
  </si>
  <si>
    <t>SEPTIEMBRE</t>
  </si>
  <si>
    <t>OCTUBRE</t>
  </si>
  <si>
    <t>NOVIEMBRE</t>
  </si>
  <si>
    <t>DICIEMBRE</t>
  </si>
  <si>
    <t>Estrategia</t>
  </si>
  <si>
    <t xml:space="preserve">Programación </t>
  </si>
  <si>
    <t>Avance Cuantitativo</t>
  </si>
  <si>
    <t>Avance Cualitativo</t>
  </si>
  <si>
    <t>Reporte</t>
  </si>
  <si>
    <t>Grupo Comunicaciones y Prensa</t>
  </si>
  <si>
    <t>Comunicar de manera efectiva la importancia del sector minero energetico en la vida diaria de los colombianos asi como su aporte economico y de transformacion del sector.</t>
  </si>
  <si>
    <t>Cantidad</t>
  </si>
  <si>
    <t>#</t>
  </si>
  <si>
    <t>No Reportó</t>
  </si>
  <si>
    <t>Empoderar a través de la comunicación al equipo humano del Ministerio de Minas y Energía, para contribuir a la Transformación Cultural y el cumplimiento del objetivo estratégico de la entidad</t>
  </si>
  <si>
    <t>Porcentaje</t>
  </si>
  <si>
    <t>%</t>
  </si>
  <si>
    <t>Potenciar el uso de herramientas digitales con contenidos pedagógicos para dar a conocer a los distintos públicos de interés la importancia del sector minero-energético para la reactivación y el desarrollo sostenible del país</t>
  </si>
  <si>
    <t>Dirección de Energía Eléctrica</t>
  </si>
  <si>
    <t>Ampliar la cobertura del servicio de energía eléctrica en las zonas rurales del país</t>
  </si>
  <si>
    <t>" A 31 de marzo del año 2021, se registraron 1.224 nuevos usuarios con servicio de energía eléctrica, de los cuales (252) fueron financiados con recursos FAZNI, ubicados en el departamento de Guainía, municipio de Inírida; y los restantes, fueron financiados con recursos del SGR, distribuidos así: (33) nuevos usuarios, ubicados en el departamento de Vichada, municipio de Puerto Carreño; (214) nuevos usuarios, ubicados en el departamento de Vichada, municipio de Cumaribo; (305) nuevos usuarios, ubicados en el departamento de La Guajira, municipio de Manaure; (207) nuevos usuarios, ubicados en el departamento de Boyacá, municipio de Labranzagrande; (154) nuevos usuarios, ubicados en el departamento de Chocó, municipio de Unguía; (7) nuevos usuarios, ubicados en el departamento de Casanare, municipio de Recetor; y (52) nuevos usuarios, ubicados en el departamento de Nariño, municipio de Santa Bárbara de Iscuandé.</t>
  </si>
  <si>
    <t>A 30 de abril del año 2021, se registraron 2197 nuevos usuarios con servicio de energía eléctrica, de los cuales fueron financiados con recursos FAER: (250) ubicados en el departamento de Sucre, municipio de Ovejas; (61) en el departamento de Meta, municipio de San Martín; (50) en el departamento de Meta, municipio de Cumaral; (124) en el departamento de Meta, municipio de Vistahermosa. Los restantes, fueron financiados con recursos del SGR, distribuidos así: (36) nuevos usuarios, ubicados en el departamento de Sucre, municipio de Ovejas; (75) nuevos usuarios, ubicados en el departamento de Nariño, municipio de Policarpa; (579) nuevos usuarios, ubicados en el departamento de Córdoba, municipio de Montelíbano; (115) nuevos usuarios, ubicados en el departamento de Guaviare, municipio de El Retorno; (95) nuevos usuarios, ubicados en el departamento de Nariño, municipio de El Charco; (332) nuevos usuarios, ubicados en el departamento de Córdoba, municipio de Puerto Libertador; (137) nuevos usuarios, ubicados en el departamento de La Guajira, municipio de Maicao;  y (343) nuevos usuarios, ubicados en el departamento de La Guajira, municipio de Manaure</t>
  </si>
  <si>
    <t>Se reporta trimestre vencido</t>
  </si>
  <si>
    <t>En el primer trimestre del año 2021 se han conectado 2704 nuevos usuarios con recursos privados.</t>
  </si>
  <si>
    <t>Se tiene listado de proyectos remitidos por IPSE y UPME y a febrero 28 no se han radicado proyectos al MME</t>
  </si>
  <si>
    <t>UPME e IPSE se encuentra en el proceso de viabilización de proyectos, a la fecha no se ha radicado ningún proyecto en el MME</t>
  </si>
  <si>
    <t>Mejorar la calidad y confiabilidad del servicio de energia electrica de las familias con el programa de normalización de redes electrica-PRONE</t>
  </si>
  <si>
    <t>Inicio proceso de planificación de la convocatoria</t>
  </si>
  <si>
    <t>Las actividades Elaboración de la minuta y anexos y las diferentes revisiones de la minuta se realizaron cumpliendo el cronograma inicialmente establecido. Por otro lado, la actividad "Publicación para comentarios Resolución Convocatoria PRONE en la página Web" inicio el 24 de marzo hasta el 8 de abril</t>
  </si>
  <si>
    <t>Formular un mecanismo para la universalización del acceso al servicio de energia electrica en Colombia</t>
  </si>
  <si>
    <t>Sistematizar los procesos de la administración de los fondos de subsidios del sector electrico</t>
  </si>
  <si>
    <t>Actualizar los Reglamentos Técnicos a cargo del sector de energia.</t>
  </si>
  <si>
    <t>Implementaremos las medidas necesarias para potenciar el sector, de forma que este sea competitivo y logre posicionarse a nivel internacional</t>
  </si>
  <si>
    <t>Garantizar la confiabilidad del sistema de energía eléctrica</t>
  </si>
  <si>
    <t>Dirección de Formalización Minera</t>
  </si>
  <si>
    <t xml:space="preserve">Asegurar una actividad minera viable, rentable y sostenible con altos niveles de legalidad y acceso al sector financiero para lograr transaccionalidad
</t>
  </si>
  <si>
    <t>Asegurar una actividad minera viable, rentable y sostenible con altos niveles de formalidad y acceso al sector financiero (Minero 5) enmarcado en los lineamientos de fomento minero.</t>
  </si>
  <si>
    <t xml:space="preserve">No se registra avance de la actividad </t>
  </si>
  <si>
    <t>Se ha realizado acercamiento con diferentes aliados que harán parte de las redes: SENA, ANM, SGC, Universidad Nacional sede Medellín, Universidad de Caldas, Gerente Manizales Más, Centro Provincial del Nordeste Antioqueño, SGS, Centro de Desarrollo Tecnológico minero energético de Sogamoso, Asociación de Ingenieros de Minas, Cooperación Internacional, UPTC, Universidad Santo Tomás, Fenalcarbón, GDIAM.
Se acordó la estrategia de articulación con el SENA y la ANM como aliados y parte de la red de prestadores de servicios de fomento, así mismo se dio inicio a las jornadas ténicas para definición de actividades y metas dentro de los planes de acción preliminares.</t>
  </si>
  <si>
    <t>Se realizó la firma del memorando de entendimiento para el departamento de Caldas, en revisión de la OAJ los memorandos de Boyacá y Cundinamarca. El memorando para el departamento de Antioquia ya fue aprobado en el primer comité de la gobernación, a la espera de aprobación por parte de un segundo comité.</t>
  </si>
  <si>
    <t>Desarrollar un mecanismo de seguimiento, monitoreo, control y evaluación a la implementación de Políticas, Planes, Programas y Proyectos orientados al Fomento del sector minero</t>
  </si>
  <si>
    <t>Se adelantaron mesas con la UPME, ANM, DNP y la oficina de planeación del Ministerio para la recolección de requisitos.</t>
  </si>
  <si>
    <t>Dar cumplimiento al convenio de minamata adoptado por colombia mediante la ley 1892 de 2018, en lo relacionado con el sector minero.</t>
  </si>
  <si>
    <t>El 22 febrero se realizó reunión la asesora jurídica de la dirección, con el fin de definir el mecanismo de adopción del plan, llegando a la conclusión de que será presentado al señor Ministro y enviado mediante comunicaciones oficiales a cada una de las entidades del sector.</t>
  </si>
  <si>
    <t>0,1</t>
  </si>
  <si>
    <t>A la espera del visto bueno del plan construido de manera conjunta con las entidades adscritas y delegadas para ser presentado al señor ministro.</t>
  </si>
  <si>
    <t>El plan se encuentra elaborado a la espera de ser enviado a las entidades del sector para su VoBo, posterior presentación a la alta dirección y publicación en la pagina web.</t>
  </si>
  <si>
    <t xml:space="preserve">Adoptar e implementar la polìtica relacionada con la minería de subsistencia  </t>
  </si>
  <si>
    <t xml:space="preserve">Plan de Socialización elaborado, en definición de obligación de ser sujeto de consulta previa. </t>
  </si>
  <si>
    <t>0,2</t>
  </si>
  <si>
    <t xml:space="preserve">Se definió de manera preliminar que el documento de política debe ser consultado con comunidades para lo cual se trabaja en la integración de un capítulo étnico. </t>
  </si>
  <si>
    <t>Documento análisis de brechas en elaboración</t>
  </si>
  <si>
    <t>Documento de análisis de brechas en elaboración.</t>
  </si>
  <si>
    <t>Elevar los niveles de legalidad de la actividad minera en Colombia</t>
  </si>
  <si>
    <t>Planes de Acción realizados. Norte de Santander, putumayo, Nariño,  Caldas, Antioquia (Bajo Cauca), Boyacá, Cauca, Cundinamarca.</t>
  </si>
  <si>
    <t>Se cuenta a la fecha con 11 planes de articulación en territorio, entre ellos:
ANTIOQUIA, Mesa Minera Segovia- Remedios, Asociación de Chatarreros Segovia y Remedios, Mesa Minero Agroambiental del Nordeste
Conalminercol
RISARALDA
Asoc Mineros Artesanales de Quinchos
Asomirra, Asoc Barequeros de Miraflores y Aguas Claras
CALDAS
Asoc Mineros Tradicionales de Marmato
Minga Indígena
CÓRDOBA
Asoc Mineros El Alacrán, Fedeagromisbol
CAUCA
Aconc, Cric
BOYACÁ
Confedesmeraldas</t>
  </si>
  <si>
    <t xml:space="preserve">Apoyar las acciones de control a la ilegalidad para proteger las actividades ilegales.  </t>
  </si>
  <si>
    <t xml:space="preserve">Se avanzó en la retroalimentación y socialización del PL ante los congresistas y demás parte interesadas, las cuales realizaron comentarios y sugerencias. </t>
  </si>
  <si>
    <t>Se continúa en la retroalimentación y socialización del PL ante los congresistas y demás partes interesadas, las cuales realizaron comentarios y sugerencias, por lo que se han realizado ajustes de acuerdo a lo recibido por cada uno. Se espera que el  11 de Marzo se presente ponencia positiva en la comisión 1era.</t>
  </si>
  <si>
    <t>Se continúa trabajando en la coordinación y concertación del articulado  del PL con las diferentes partes involucradas. Se está a la espera de fecha para presentación de ponencia positiva y así avanzar en su trámite.</t>
  </si>
  <si>
    <t> </t>
  </si>
  <si>
    <t>Dirección de Hidrocarburos</t>
  </si>
  <si>
    <t>Impulsar el abastecimiento de gas en el país.</t>
  </si>
  <si>
    <t>Iniciar el proceso de transformación  y medición de la operatividad del Sistema de la cadena de distribución de combustibles líquidos derivados del petróleo.</t>
  </si>
  <si>
    <t>Reducir el impacto ambiental del uso de combustibles fósiles, a partir de la mejora en la calidad de los mismos.</t>
  </si>
  <si>
    <t>Aumentar la confiabilidad y garantizar el abastecimiento de combustibles líquidos derivados del petróleo</t>
  </si>
  <si>
    <t>Promover la confiabilidad e integridad de los medios de transporte de crudo en el país</t>
  </si>
  <si>
    <t>Revisar y hacer seguimiento a  los protocolos de respuesta ante eventos de emergencia y/o situaciones que afecten la infraestructura de oleoductos en el país.</t>
  </si>
  <si>
    <t>Dar continuidad a la promoción de inversiones en las actividades de exploración y producción, a través de la expedición de reglamentos técnicos</t>
  </si>
  <si>
    <t>Fortalecer los mecanismos de generación de confianza y de relación con el territorio para viabilizar los proyectos del sector y así brindar seguridad y confiablidad energetica al País</t>
  </si>
  <si>
    <t xml:space="preserve">Elaborar Estratégia ¨ETH¨actualizada y operativa en al menos cinco regiones de mayor conflictividad (Putumayo, Meta, Cesar, Santander y Casanare)   </t>
  </si>
  <si>
    <t>Inicio de actividades de al menos uno de los PPIIs</t>
  </si>
  <si>
    <t>Aumentar en un 5% la inclusión financiera del sector minero</t>
  </si>
  <si>
    <t>Elevar el número de estándares y  buenas prácticas implementados en el sector minero</t>
  </si>
  <si>
    <t>Diversificar la producción de minerales en el país</t>
  </si>
  <si>
    <t>Incremento  en la producción de oro (por cuenta de titulares mineros)</t>
  </si>
  <si>
    <t>Herramienta de gestión de la Dirección con  información del sector minero implemetada</t>
  </si>
  <si>
    <t>Establecer la política de transparencia del sector extractivo en el marco del Sistema General de Regalías (SGR).</t>
  </si>
  <si>
    <t>#,0</t>
  </si>
  <si>
    <t>Finalizando el mes de enero, se adelantó el proceso de contratación del profesional requerido del seguimiento para la construcción de la Política de Transparencia del Sector Extractivo.</t>
  </si>
  <si>
    <t xml:space="preserve">Durante el mes de febrero se adelantó la reunión con las consultoras de la firma GIZ para la entrega y socialización interna del documento de lineamientos de política obtenidos de la consultoría de 2020. Posteriormente se dio inicio a la elaboración de los términos de referencia para este proceso, y se construyó la ficha técnica para salir a estudio de mercado.  </t>
  </si>
  <si>
    <t>Promover el flujo constante de recursos de regalías, estimulando el desarrollo de los territorios a partir de los beneficios que genera el sector extractivo.</t>
  </si>
  <si>
    <t xml:space="preserve">Se elaboró el documento técnico y se envío a la Oficina Asesora Jurídica del MME para revisión. </t>
  </si>
  <si>
    <t>Durante el evento de lanzamiento del IP en la ciudad de Riohacha, La Guajira, el 21 de abril de 2021 se expidió la Resolución 4 0124, mediante la cual se desarrolló la metodología adoptada por la Comisión Rectora del SGR para incentivar la producción de recursos naturales no renovables y el transporte marítimo y fluvial de estos recursos y sus derivados, y se estableció la asignación y distribución parcial para el bienio 2021-2022 que beneficia a 212 municipios por un monto de $287MM.</t>
  </si>
  <si>
    <t xml:space="preserve">Durante el mes de enero, con el avance en los procesos de contratación del equipo requerido, se retomó el acompañamiento a las entidades territoriales beneficiarias de recursos del Incentivo a la producción. </t>
  </si>
  <si>
    <t>Acompañar a las entidades territoriales en las etapas que comprenden el ciclo de los proyectos de inversión de otros sectores, susceptibles de ser financiados con recursos del Incentivo a la Producción, Exploración y Formalización.</t>
  </si>
  <si>
    <t>Durante el mes de enero no se tenía prevista la aprobación de nuevos proyectos de inversión con cargo a los recursos del Incentivo a la Producción.  No obstante lo anterior, con el avance en los procesos de contratación del equipo requerido se retomó el acompañamiento a los municipios beneficiarios de estos recursos.</t>
  </si>
  <si>
    <t>Focalizar recursos de regalías hacia proyectos que amplíen la cobertura de energía eléctrica.</t>
  </si>
  <si>
    <t>Durante el mes de enero no se tenía prevista la aprobación de nuevos proyectos de inversión con cargo a los recursos del SGR.  No obstante lo anterior, con el avance en los procesos de contratación del equipo requerido se retomó el acompañamiento a los municipios beneficiarios de estos recursos.</t>
  </si>
  <si>
    <t>Para este periodo se incluyen tres proyectos aprobados en los municipios de Palermo -  Huila (131 usuarios), Distracción y Riohacha - La Guajira (426 usuarios) y Departamento de Magdalena (1.137 usuarios), aprobados al cierre de diciembre 2020, los cuales se evidenciaron en el reporte de DNP - Gesproy de febrero 2021 por lo tanto, no fueron reportados en el Plan de Acción de la vigencia 2020.</t>
  </si>
  <si>
    <t>Durante el mes de abril no se dio inicio a las sesiones de  OCAD PAZ, aunado a las fallas en el aplicativo SUIFP -SGR, en el cual se carga la información de los proyectos para el desarrollo del ciclo para su aprobación, razón por la cual no se realizó aprobación de nuevos proyectos de inversión que beneficien nuevos usuarios de energía eléctrica. Se prevé que el OCAD PAZ  empezará a sesionar a partir del mes de mayo para la aprobación de proyectos de inversión.
En relación con otras fuentes del SGR, las entidades se encuetran adelantando sus procesos de formulación de proyectos en el marco del nuevo sistema para su próxima aprobación.</t>
  </si>
  <si>
    <t>Nuevos usuarios de energía eléctrica con recursos SGR (proyectos terminados)</t>
  </si>
  <si>
    <r>
      <t xml:space="preserve">Durante el mes de enero, con el avance en los procesos de contratación del equipo requerido, se inició el acompañamiento a las entidades territoriales  </t>
    </r>
    <r>
      <rPr>
        <u/>
        <sz val="9"/>
        <rFont val="Calibri"/>
        <family val="2"/>
        <scheme val="minor"/>
      </rPr>
      <t>en la ejecución y terminación de los contratos para la ampliación de cobertura en energía eléctrica financiados con recursos del SGR.</t>
    </r>
  </si>
  <si>
    <t xml:space="preserve">Para este periodo se reportan ocho (8) proyectos terminados de energía eléctrica en los municipios de: Puerto Leguizamo (391 usuarios), Carurú (48 usuarios), Departamento Cundinamarca (178 usuarios), Yopal (738), Valle del Guamuez (28 usuarios), Belén de los Andaquíes (94 usuarios), Pisba (89 usuarios) y Río Viejo (42 usuarios). </t>
  </si>
  <si>
    <t xml:space="preserve">En abril 2021 se reportan ocho (8) proyectos terminados que benefician a 1.712 nuevos usuarios, así: Montelibano (579); Puerto Libertador (332); El Charco Nariño (95); El Retorno - Guavire (115): Ovejas - Sucre (36); Policarpa - Nariño (75); Manaure - La Guajira (343); Maicao - La Guajira (137). </t>
  </si>
  <si>
    <t>Focalizar recursos de regalías hacia proyectos que amplíen la cobertura de gas domiciliario.</t>
  </si>
  <si>
    <t xml:space="preserve">Para este periodo se  incluye un proyecto de gas en el municipio de Cómbita - Boyacá (450 usuarios) aprobado al cierre de diciembre 2020, el cual se evidenció en el reporte de DNP - Gesproy de febrero 2021 por lo tanto, no fue reportado en el Plan de Acción de la vigencia 2020. 
Adicionalmente se brindó orientación relacionada con la presentación de proyectos de gas ante el SGR al municipio del Valle del Guamuez, recursos del SGR.  </t>
  </si>
  <si>
    <t>Para el mes de abril se reporta la aprobación de tres (3) proyectos que beneficiaran a 6.494 nuevos usuarios de gas en los municipios de San Luis de Tolima (675 nuevos usuarios) ; Departamento de Caquetá (3649 nuevos usuarios) y Belén de los Andaquies (2170 nuevos usuarios).</t>
  </si>
  <si>
    <t>Focalizar recursos de la Asignación para la Paz, para financiar proyectos de inversión orientados a la ampliación de cobertura domiciliaria de energía.</t>
  </si>
  <si>
    <t>$</t>
  </si>
  <si>
    <t>Durante el mes de enero no hubo citación para el OCAD Paz  para la aprobación de alguno de los proyectos viabilizados durante el año 2020 (48 proyectos por $704.989 millones)</t>
  </si>
  <si>
    <t>Durante el mes de abril no se dio inicio a las sesiones de  OCAD PAZ, aunado a las fallas en el aplicativo SUIFP -SGR, en el cual se carga la información de los proyectos para el desarrollo del ciclo para su aprobación, razón por la cual no se realizó aprobación de nuevos proyectos de inversión con cargo a los recursos de la Asignación para la Paz. Se prevé que el OCAD PAZ  empezará a sesionar a partir del mes de mayo para la aprobación de proyectos de inversión con cargo a estos recursos.</t>
  </si>
  <si>
    <t>Visibilizar en los territorios los beneficios que genera el sector extractivo a partir de las socializaciones y entregas de los proyectos financiados con recursos del Incentivo a la Producción, Exploración y Formalización.</t>
  </si>
  <si>
    <t>Durante el mes de enero no se tenía prevista la realización de socializaciones ni entregas de los proyectos de inversión financiados con recursos de Incentivo a la Producción en tanto se adelantaban los procesos de contratación del equipo requerido.</t>
  </si>
  <si>
    <t xml:space="preserve">Impulsar la conformación de los Comités Tripartitos Locales (CTL) fortaleciendo los procesos de gobernanza y debate informado. </t>
  </si>
  <si>
    <t>Comités Tripartitos Subnacionales conformados y sesionandos</t>
  </si>
  <si>
    <t xml:space="preserve">Finalizando el mes de enero, con el avance en los procesos de contratación del equipo requerido se realizó la solicitud formal de prórroga al convenio de donación, se adelantó la revisión de la modalidad de contratación, y se adelantaron los tramites necesarios para la apropiación de recursos con DNP. </t>
  </si>
  <si>
    <t>Durante el mes de febrero se avanzó en la construcción de los terminos de referencia para el proceso requerido.
Frente al proceso Subnacional, se adelantó reunión con la Agencia Presidencial de Cooperación Internacional de Colombia, APC-Colombia, con el fin de garantizar el proceso de incorporación de los recursos, y se avanzó con la elaboración de los términos de referencia.</t>
  </si>
  <si>
    <t>Durante el mes de abril se  realizó el trámite en APC, avanzando en los trámites correspondientes ante DNP y  Ministerio de Hacienda. Según comunicación del Banco Mundial,  se espera que en el mes de mayo se obtenga la comunicación oficial de prórroga y  la emisión del acto administrativo con la incorporación de los recursos.</t>
  </si>
  <si>
    <t>Grupo Asuntos Legislativos</t>
  </si>
  <si>
    <t>cumplir con los tiempos establecidos en dicha Ley</t>
  </si>
  <si>
    <t>Realizar seguimiento a los requerimientos y Derechos de Petición basados en la Ley 5 de 1992</t>
  </si>
  <si>
    <t>Informes</t>
  </si>
  <si>
    <t>Se recibieron en el mes de enero 5 solicitudes de informacion de congresistas , estas con su respectiva trazabilidad se les dio la respuesta.</t>
  </si>
  <si>
    <t>se recibieron 14 solicitudes de informacion de estas 5 son de Senado y 9 de camara, de estas 9 ya se tramitaron con su respectivo radicado, las 5 restantes estan en proceso de visto bueno, para su posterior firma y radicaciòn.</t>
  </si>
  <si>
    <t>se recibieron 9 solicitudes de informacion de las cuales 6 se dio respectivo tramite de respuesta las 3 pendientes estan en proceso de visto bueno, para su posterior firma, radicaciòn y salida.</t>
  </si>
  <si>
    <t>se recibieron 12 solicitudes de informacion de Congresistas de estas  se dio respectivo tramite de respuesta a 3 pendientes 9 estan en proceso de visto bueno, para su posterior firma, radicaciòn y salida.</t>
  </si>
  <si>
    <t xml:space="preserve">
Realizar seguimiento a los requerimientos de control Político del Congreso de la República</t>
  </si>
  <si>
    <t>No se realizo ningun requerimiento o invitaciòn de control politico ya que el congreso se encuentra en receso legislativo</t>
  </si>
  <si>
    <t>En este mes se cito a Audiencias Publicas relacionadas con temas del sector como PL FRACKING, Asbesto, Isa, PL 440 (Minas) Dos de estas se llevaron a cabo el 22 y 23 de Marzo, asistiò en Viceministro y el Ministro.</t>
  </si>
  <si>
    <t>En el mes de marzo se llevo a cabo Foro de PL Transicion Energetica 9/03/21. Audiencia Pùblica de PL YNC 5/03/21. Audiencia Pùblica YNC 11/03/21. Audiencia Publica Asbesto 12/03/21. A estas audiencia asistio el Ministro y la Viceministra.</t>
  </si>
  <si>
    <t xml:space="preserve">En el mes de Abril se llevo a cabo los siguientes Debates de Control Politico sin cuestionario .                                   12 abril Debate Regasificadora           13 abril Debate de Control politico Ley 2 de 1959                                                  21Abril Debate de control politico Paramos                                           Comisión Quinta Sesion Ordinaria </t>
  </si>
  <si>
    <t>Conceptos emitidos sobre Proyectos de Ley que tengan impacto en el sector Minero Energético</t>
  </si>
  <si>
    <t>En este mes no se emitio ningun concepto de Proyecto de Ley</t>
  </si>
  <si>
    <t>En este mes se emitiò Concepto Proyecto de Acto Legislativo Nº 458 de 2020 Cámara - 22 de 2020 Senado “Por medio del cual se reforma la Constitución Política de Colombia en su artículo 79 adicionando un inciso que prohíbe expresamente el ejercicio de actividades de exploración y explotación mineras en ecosistemas de páramos”.</t>
  </si>
  <si>
    <t>En el mes de marzo no se ha emitido ningun concepto, estan para visto bueno de los asesores.</t>
  </si>
  <si>
    <t>En el mes de abril no se ha emitido ningun concepto por pate del Ministerio, se esta trabajando en varias iniciativas Legislativas las cuales estan en revision de la oficna Asesora Juridica.</t>
  </si>
  <si>
    <t>Intervenir procesos con metodologias agiles -Excelencia Operacional</t>
  </si>
  <si>
    <t xml:space="preserve"> Mejorar la razonabilidad, seguimiento y control de las cifras en los estados financieros</t>
  </si>
  <si>
    <t>Grupo de Control Interno Disciplinario</t>
  </si>
  <si>
    <t>Fortalecer la cultura de la legalidad, integridad, transparencia y probidad en la gestión pública a cargo de los servidores y colaboradores del MinEnergía</t>
  </si>
  <si>
    <t xml:space="preserve">Aportar al desarrollo del valor institucional de integridad y transparencia, mediante la investigación y sanción de conductas que contrarien los principios y fines de la función pública. </t>
  </si>
  <si>
    <t>Grupo de Jurisdicción  Coactiva</t>
  </si>
  <si>
    <t>Diseño del sistema de información para el cobro coactivo</t>
  </si>
  <si>
    <t>Sistema de información diseñado</t>
  </si>
  <si>
    <t>1. Se encuentra en curso el sondeo de mercado SIP-027-2021 incluyendo el servicio de modelado del proceso coactivo. Se espera disponer de los resultados del mismo a partir de la semana entrante para continuar con el proceso pre-contractual.
2. Finalizada la normalización de data y verificación de documentos correspondientes a las actuaciones adelantadas en los expedientes coactivos (103 expedientes, 14000 documentos, aprox) se encuentran en proceso de cargue masivo a ARGO en los expedientes ya creados en el sistema. Una vez cargados, podrán consultarse los documentos en cada expediente. En tanto nos reporte el contratista el cargue efectivo les estaremos comunicando.</t>
  </si>
  <si>
    <t>Desarrollo, producción y puesta en marcha del sistema</t>
  </si>
  <si>
    <t>La programación inicia en agosto de 2021</t>
  </si>
  <si>
    <t>Grupo Gestión Contractual</t>
  </si>
  <si>
    <t>Ampliar el conocimiento y aplicación de los procedimientos internos en materia de contratación estatal para mejorar la Gestión Contractual de la entidad.</t>
  </si>
  <si>
    <t>Porcentaje de avance en el cumplimiento del objetivo</t>
  </si>
  <si>
    <t>Documento</t>
  </si>
  <si>
    <t>No se presenta información en este periodo</t>
  </si>
  <si>
    <t>Oficina de Asuntos Ambientales y Sociales</t>
  </si>
  <si>
    <t>Tranversalizar el enfoque de derechos humanos, de género y diferencial étnico en la gestión del sector</t>
  </si>
  <si>
    <t>Sin Actividades programadas</t>
  </si>
  <si>
    <t>Diseñar e implementar políticas y estrategias que contribuyan a mejorar las condiciones del entorno para el desarrollo de las operaciones del sector minero energético</t>
  </si>
  <si>
    <t>Proceso en desarrollo</t>
  </si>
  <si>
    <t>Fortalecer la institucionalidad minero energética en la gestión socio ambiental sectorial</t>
  </si>
  <si>
    <t>No tiene actividad programada</t>
  </si>
  <si>
    <t>Contribuir al desarrollo de los territorios y armonizar el relacionamiento entre estos y el sector minero energético</t>
  </si>
  <si>
    <t>En proceso de contratación</t>
  </si>
  <si>
    <t>Se cuenta con la aprobacion de los tres entregables del convenio 536 de 2020, teniendose el documento conceptual y metodológico de lineamientos del programa de sustitución que da cumplimiento a la meta establecida en un 100%.
Adicionalmente, en el marco del convenio suscrito con el MADS se cuenta con avances en los entregables por parte del MADS y por parte de Minenergia, relacionados con los convenios 398 y 536 de 2020 para la definicion de lineamientos de los programas de reconversion y sustitucion en zonas de paramo.</t>
  </si>
  <si>
    <t>PINES  : Se identifican cuellos de botella en los comites tecnico realizado el 27 de Enero de 2021. Se expone 11 proyectos para su inclusion, los cules fueron aprobados previamiente por el Viceministo de Energia y el MME</t>
  </si>
  <si>
    <t>Sin actividades programadas</t>
  </si>
  <si>
    <t>Se realizaron ajustes al documento de la  estrategia con observaciones aportadas de las direcciones del ministerio</t>
  </si>
  <si>
    <t>Sin programacion de actividades</t>
  </si>
  <si>
    <t>Se cuenta con la aprobacion del oficio y se enviaron los oficios y memorandos correspondientes. Pendiente alcance frente a modificacion de la fecha de la mesa tecnica.</t>
  </si>
  <si>
    <t>PUTUMAYO: Se cuenta con toda la informacion frente a la caracterizacion territorial recolectada en 2020 la cual esta en proceso de ajuste. Se cuenta con el plan de accion , y este se encuentra en proceso de validacion con autoridades locales y organización de sociedad civil</t>
  </si>
  <si>
    <t xml:space="preserve">Validacion final del documento donde se establece los beneficios  ecosistemicos para el piloto , por parte de la coordinacion del proyecto  </t>
  </si>
  <si>
    <t xml:space="preserve">Se diseñó y se ejecutó el encuentro inaugural del Primer Diálogo Territorial de Puerto Wilches </t>
  </si>
  <si>
    <t>No se tenian actividades programadas</t>
  </si>
  <si>
    <t>Oficina de Asuntos Regulatorios y Empresariales</t>
  </si>
  <si>
    <t>Formular lineamientos de política sectorial que contribuyan al bienestar del país, identificando y evaluando alternativas que fomenten la incorporación de tecnologías renovables para incrementar la diversificación de la matriz energética y aumentar la confiabilidad del suministro</t>
  </si>
  <si>
    <t>MW</t>
  </si>
  <si>
    <t>La actividad está programada para meses posteriores</t>
  </si>
  <si>
    <t>Identificar y evaluar diferentes alternativas que permitar la promoción, implementación y desarrollo de programas y proyectos en movilidad sostenible y de eficiencia energética</t>
  </si>
  <si>
    <t>Establecer mecanismos para verificar y hacer seguimiento en la construcción de proyectos de generación de energía eléctrica</t>
  </si>
  <si>
    <t>Contribuir en la definición y desarrollo del mapa de ruta de la Misión de Transformación Energética considerando pertinentemente las recomendaciones dadas</t>
  </si>
  <si>
    <t>Desarrollar y actualizar el  marco normativo para el uso seguro de los materiales nucleares y radiactivos en el territorio colombiano.</t>
  </si>
  <si>
    <t>Con OAJ se adelanta revisión para expedición de normas de seguridad física, transporte de material radiactivo y expedición de autorizaciones para el transporte de materiales radiactivos.</t>
  </si>
  <si>
    <t>Velar por el cumplimiento de los compromisos adquiridos por Colombia mediante Tratados, Acuerdos y Convenios en materia nuclear.</t>
  </si>
  <si>
    <t>Dar cumplimiento a la función de Autoridad Reguladora de los usuarios de materiales nucleares y radiactivos en el territorio colombiano</t>
  </si>
  <si>
    <t>Incentivar la participación de la mujer en las aplicaciones de los usos pacíficos de la energía nuclear, promovidos a través del acuerdo ARCAL.</t>
  </si>
  <si>
    <t>Impulsar la inclusión de tecnologías asociadas a fuentes no convencionales de energía para diversificar la matriz energética.</t>
  </si>
  <si>
    <t>Incrementar el conocimiento sobre los Materiales Radiactivos de Origen Natural en el Sector Mineroenergético.</t>
  </si>
  <si>
    <t>Oficina de Control Interno</t>
  </si>
  <si>
    <t>Coadyuvar en la Optimización del Sistema de Control Interno del Ministerio de Minas Y Energía</t>
  </si>
  <si>
    <t>Oficina de Planeación y Gestión Internacional</t>
  </si>
  <si>
    <t>Cuantificar la cooperación internacional que recibe el sector minero-energético</t>
  </si>
  <si>
    <t>Cuatificación economica de la cooperación técnica recibida por el ministerio y sus adscritas</t>
  </si>
  <si>
    <t>Promover el liderazgo del ministerio en espacios internacionales estrategicos</t>
  </si>
  <si>
    <t>Numero de participaciones del ministerio en escenarios internacionales estrategicos</t>
  </si>
  <si>
    <t>Mantener certificación para el MME en la norma ISO 9001:2015 mediante el cumplimiento efectivo de los requisitos</t>
  </si>
  <si>
    <t>Obtener recertificación en la NTC ISO 9001:2015 obtenido</t>
  </si>
  <si>
    <t>Fortalecer las aptitudes y conocimiento de los auditores internos y lideres de calidad del Ministerio</t>
  </si>
  <si>
    <t>Jornadas Academicas Realizadas</t>
  </si>
  <si>
    <t>Tener una herramienta que nos permita tener un seguimiento oportuno del sistema de Gestión de Calidad y la Planeación Estratégica</t>
  </si>
  <si>
    <t>Modulos de seguimiento en producción</t>
  </si>
  <si>
    <t>Implementar estrategias a través de las sendas de valor del Ministerio para fortalecer el sistema de gestión y contribuir a generar al proceso de transformación cultural</t>
  </si>
  <si>
    <t>Pilotos mde sendas implmentados</t>
  </si>
  <si>
    <t>Mejorar el Modelo Integrado de Planeación y Gestión del MME a través del resultado del reporte FURAG 2020</t>
  </si>
  <si>
    <t>Porcentaje alcanzado en el FURAG</t>
  </si>
  <si>
    <t>Propender por una ejecución presupuestal de los recursos de inversión eficiente e inteligente</t>
  </si>
  <si>
    <t xml:space="preserve">Elaborar y publicar Informe ejecutivo en materia de ejecución presupuestal. </t>
  </si>
  <si>
    <t>Mecanismo de seguimiento implementado</t>
  </si>
  <si>
    <t>Grupo de Gestión presupuestal</t>
  </si>
  <si>
    <t>Integridad y analisis de la información que permita mejorar la automatización de los datos y el seguimiento a la Ejecución Presupuestal</t>
  </si>
  <si>
    <t>porcentaje</t>
  </si>
  <si>
    <t>Grupo de Gestión de la información y Servicio Ciudadano</t>
  </si>
  <si>
    <t>Optimizar la gestión de información a partir del uso de tecnologías de la información y la comunicación soportando la gestión documental en mecanismos digitales que permitan estandarizar los procesos y trámites gradualmente en entorno digital, remoto e integral.</t>
  </si>
  <si>
    <t>Acceso remoto, integral y estructurado a la documentación soporte de los procesos y trámites priorizados, gestionados por el Ministerio durante la presente administración</t>
  </si>
  <si>
    <t>Se realizan ajustes requeridos, por el Grupo de Gestión Contractual, a la ficha Técnica y los ajustes requeridos, por el Profesional Financiero, al Anexo Técnico. Una vez validados y aprobados dichos documentos se procede con la publicación del sondeo de mercado en SECOP II con referencia: SIP-023-2021. Así mismo se genera la proyección del borrador de los estudios previos del proceso contractual.</t>
  </si>
  <si>
    <t xml:space="preserve">Brindar atención a las solictudes de menor complejidad en primer contacto.   Contribuyendo a la reduccion de los tiempos de respuesta a los ciudadanos y grupos de valor. Disminuir la carga en la areas misionales a los requerimientos clasificados como de primer nivel. </t>
  </si>
  <si>
    <t xml:space="preserve">Promover acciones de innovación, que contribuyan a la promocion de la participacion ciudadana, empoderamiento de los servidores del Ministerio en cultura de innovación y al mejoramiento exponencial del servicio que se brinda al ciudadano </t>
  </si>
  <si>
    <t xml:space="preserve">Se realizaron mesas de trabajo con el DNP con el fin de conocer los procesos de acompañamiento que dicha entidad realiza en temas de innovación. De otra parte, se realizó un primer contacto con la Oficina de Asuntos Ambientales y Sociales - OAAS, con el fin de validar la posibilidad de unir esfuerzos para el proceso de innovación 2021. </t>
  </si>
  <si>
    <t>Grupo Servicios Administrativos</t>
  </si>
  <si>
    <t>Mejorar la experiencia de los servidores, colaboradores y usuarios del MME a través de la transformación cultural, espacios abiertos y optimización de procesos misionales, digitales y transversales</t>
  </si>
  <si>
    <t>No reportó</t>
  </si>
  <si>
    <t>Subdirección de Talento Humano</t>
  </si>
  <si>
    <t>Gestionar promover y fortalecer la cultura organizacional potenciando el capital humano del Ministerio de Minas y Energía para cumplir el propósito superior y los valores del Ministerio de Minas y Energía</t>
  </si>
  <si>
    <t xml:space="preserve">Grupo de Soluciones Digitales </t>
  </si>
  <si>
    <t>Implementar Soluciones BI para la explotación avanzada de datos</t>
  </si>
  <si>
    <t>cantidad de Soluciones BI implementadas</t>
  </si>
  <si>
    <t>Plan de Seguridad y Privacidad de la Información</t>
  </si>
  <si>
    <t>Liderar los procesos de Inteoperabilidad  inter-sectorial</t>
  </si>
  <si>
    <t>Optimizar el Modelo de Arquitectura Empresarial de TI acorde a la evolución estratégica del Ministerio</t>
  </si>
  <si>
    <t xml:space="preserve">Cumplir lineamientos de Gobierno Digital
</t>
  </si>
  <si>
    <t xml:space="preserve">% lineamientos de Gobierno Digital cumplidos y verificados en furag
</t>
  </si>
  <si>
    <t>Propender por el mejoramiento continuo  de las estrategias. Planes, y proyectos con componente digital a nivel institucional y sectorial.</t>
  </si>
  <si>
    <t xml:space="preserve">Apoyar tecnicamente inciativas de otras dependencias con componente tecnologico y establecer su construcción y despliegue. </t>
  </si>
  <si>
    <t>0,083</t>
  </si>
  <si>
    <t>Grupo de Infraestructura Tecnológica</t>
  </si>
  <si>
    <t>Garantizar la operación de la infraestructura del Ministerio</t>
  </si>
  <si>
    <t>Se realiza Configuración herramienta de monitoreo de red, atención CAT</t>
  </si>
  <si>
    <t>1. Se realizó la instalación por completo de equipos de cómputo en la sede de archivo central en total 17 equipos.
2. Se inició la instalación de equipos de cómputo en la sede principal del MME, en su totalidad 225 equipos.
2.  Cambio switch y camaras.</t>
  </si>
  <si>
    <t>Actualizar e Implementar el Modelo de Seguridad y Privacidad de la Información 
Implementar asegurar e innovar el MSPI?</t>
  </si>
  <si>
    <t>Se viene trabajando en levantamiento de necesidades y características  como parte del Levantamiento de requerimientos</t>
  </si>
  <si>
    <t>Se viene trabajando en  la Elaboración de fichas técnicas y estudios previos para sondeo de mercado</t>
  </si>
  <si>
    <t xml:space="preserve">
1. Se recibieron 7 cotizaciones y se realiza el análisis del sondeo de mercado.
2. Estudios previos están en revisión para radicación en la oficina de Contractual y solicitud de CDP.
3. A la espera de documento anexo para la solicitud de CDP.
4. Se recibió el estudio de capacidad financiera con ajustes solicitados por el financiero de contractual, los cuales están siendo ajustados por el abogado del grupo. </t>
  </si>
  <si>
    <t>Grupo Unidad de Resultados</t>
  </si>
  <si>
    <t>Impulsar el cumplimiento de las metas transformacionales del sector minero energético</t>
  </si>
  <si>
    <t>Diseño y puesta en marcha del esquema de monitoreo, seguimiento y análisis al cumplimiento de las objetivos transformacionales del sector mineroenergético.</t>
  </si>
  <si>
    <t>Oficina Asesora Jurídica</t>
  </si>
  <si>
    <t>Apoyar la reglamentación de temas relacionados con las metas transformacionales del Plan Nacional de Desarrollo</t>
  </si>
  <si>
    <t>Proyectos normativos, regulatorios y legislativos del sector minero energético</t>
  </si>
  <si>
    <t>Durante el mes de abril de 2021   la Oficina Asesora Jurídica, apoyo a las dependencias del MME que lo solicitaron,  en la revisión de catorce  (14) proyectos normativos, regulatorios y legislativos del sector minero energético</t>
  </si>
  <si>
    <t xml:space="preserve">Resoluciones que resuelven solicitudes y recursos de reposición de aplazamiento de fecha de entrada en operación de proyectos sector eléctrico </t>
  </si>
  <si>
    <t xml:space="preserve">Durante el mes de abril de 2021   la Oficina Asesora Jurídica resolvió siete (7)   solicitudes y recursos de reposición de aplazamiento de fecha de entrada en operación de proyectos sector eléctrico </t>
  </si>
  <si>
    <t xml:space="preserve">Resoluciones Ejecutivas que declara de utilidad pública e interés social proyectos eléctricos y áreas  necesarias para su construcción y protección. </t>
  </si>
  <si>
    <t>Durante el mes de abril de 2021   la Oficina Asesora Jurídica  resolvió ocho (8) solicitudes de declaración de áreas de utilidad pública e interés social proyectos eléctricos y áreas  necesarias para su construcción y protección</t>
  </si>
  <si>
    <t>Conceptuar sobre temas del sector minero energético.</t>
  </si>
  <si>
    <t>Conceptos sobre temas del sector minero-energético emitidos</t>
  </si>
  <si>
    <t>Durante el mes de abril de 2021, la Oficina Asesora Jurídica recibió diez (10) solicitudes de conceptos jurídicos y emitió ocho (8) conceptos jurídicos relacionados con temas del sector minero-energético</t>
  </si>
  <si>
    <t xml:space="preserve">Implementación del Sistema de Información para el seguimiento a los proyectos de transmisión y distribución de energía </t>
  </si>
  <si>
    <t>Sistema de información digital y de levantamiento de datos para seguimiento a los proyectos de transmisión y distribución de energía implementado</t>
  </si>
  <si>
    <t>Programado para junio 2021</t>
  </si>
  <si>
    <t/>
  </si>
  <si>
    <t>Implementar estrategias que reduzcan litigiosidad y generar acciones de litigio de alto impacto</t>
  </si>
  <si>
    <t>Actuaciones procesales y extraprocesales realizadas</t>
  </si>
  <si>
    <t>Durante el mes de marzo de 2021, los Grupo de Defensa y Constitucional la Oficina Asesora Jurídica realizaron ciento dieciocho (118) actuaciones procesales ante los diferentes despachos judiciales</t>
  </si>
  <si>
    <t>Realizar las actuaciones procesales y extraprocesales, mediante la implementación y puesta en marcha de la estrategía del litigio de alto impacto.</t>
  </si>
  <si>
    <t>Tasa de éxito procesal</t>
  </si>
  <si>
    <t>Durante el mes de abril de 2021, los los diferentes despachos judiciales emitieron treinta y siete  (37) fallos favorables a los intereses del MME</t>
  </si>
  <si>
    <t>Diseñar e implementar estrategia integral de colaboración armónica en coordinación con las entidades del sector</t>
  </si>
  <si>
    <t>Adoptar metodologías para la implementación del litigio estratégico.</t>
  </si>
  <si>
    <t xml:space="preserve">Programado cinco (5) para junio y cinco (5) para noviembre </t>
  </si>
  <si>
    <t>Adoptación metodologías para la implementación del litigio estratégico.</t>
  </si>
  <si>
    <t xml:space="preserve">Programado siete (7) para junio y ocho (8) para noviembre </t>
  </si>
  <si>
    <t>Desarrollar acciones para el litigio estratégico en los diferentes procesos que tenga interés el Ministerio de Minas y Energía.</t>
  </si>
  <si>
    <t>Documentos de lineamientos técnicos</t>
  </si>
  <si>
    <t>Cuatro (4) documentos programados para marzo, junio, septiembre y noviembre. En marzo se entregaron 2</t>
  </si>
  <si>
    <t>Revisión y actualización de la documentación de la OAJ en el Sistema de Gestiónde calidad.</t>
  </si>
  <si>
    <t>En elaboración</t>
  </si>
  <si>
    <t>Analizar  la pertinencia para eliminación del trámites de informes de nómina y posible incluisión  en la estrategia de racionalización 2021.</t>
  </si>
  <si>
    <t>Documento análisis trámite informes de nómina</t>
  </si>
  <si>
    <t>Enero</t>
  </si>
  <si>
    <t>Febrero</t>
  </si>
  <si>
    <t>Marzo</t>
  </si>
  <si>
    <t>Abril</t>
  </si>
  <si>
    <t>Mayo</t>
  </si>
  <si>
    <t>Junio</t>
  </si>
  <si>
    <t>Julio</t>
  </si>
  <si>
    <t>Agosto</t>
  </si>
  <si>
    <t>Septiembre</t>
  </si>
  <si>
    <t>Octubre</t>
  </si>
  <si>
    <t>Noviembre</t>
  </si>
  <si>
    <t>Diciembre</t>
  </si>
  <si>
    <t>Dependencia</t>
  </si>
  <si>
    <t>Dirección de Minería Empresarial</t>
  </si>
  <si>
    <t>Clasificadores</t>
  </si>
  <si>
    <t>SINERGÍA</t>
  </si>
  <si>
    <t>Plan Estratégico Institucional - PEI</t>
  </si>
  <si>
    <t>SIIPO</t>
  </si>
  <si>
    <t>Plan de Acción Anual - PAA</t>
  </si>
  <si>
    <t>Plan Institucional de Archivos de la Entidad ­PINAR</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</si>
  <si>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</si>
  <si>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</si>
  <si>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</si>
  <si>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</si>
  <si>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</si>
  <si>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</si>
  <si>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</si>
  <si>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Plan Anticorrupción y de Atención al Ciudadano</t>
  </si>
  <si>
    <t>Plan Estratégico de Tecnologías de la Información y las Comunicaciones ­ PETI</t>
  </si>
  <si>
    <t>Plan de Tratamiento de Riesgos de Seguridad y Privacidad de la Información</t>
  </si>
  <si>
    <t>Plan Estratégico Sectorial - PES</t>
  </si>
  <si>
    <t>Metas de Producto</t>
  </si>
  <si>
    <t>Indicador
Meta de Producto</t>
  </si>
  <si>
    <t>Resultado Avance de Meta de producto</t>
  </si>
  <si>
    <t>Unidad de Medida</t>
  </si>
  <si>
    <t xml:space="preserve">Ejecutado </t>
  </si>
  <si>
    <t>Meta 2021</t>
  </si>
  <si>
    <t>Avance Dependencia</t>
  </si>
  <si>
    <t>Proposito</t>
  </si>
  <si>
    <t>Avance por Proposito</t>
  </si>
  <si>
    <t>poenderación Proposito</t>
  </si>
  <si>
    <t>Meta Resultado</t>
  </si>
  <si>
    <t xml:space="preserve">Número de pulicaciones en medios masivos de comunicacion gestionadas por el grupo de Comunicaciones y Prensa del Ministerio de Minas y Energía.    </t>
  </si>
  <si>
    <t xml:space="preserve">Rondas regionales de medios de comunicación, con voceros oficiales de la entidad </t>
  </si>
  <si>
    <t>Ronda</t>
  </si>
  <si>
    <t>Entrevistas a los voceros oficiales del ministerio, atraves de medios de comunicación regionoles</t>
  </si>
  <si>
    <t>Minimo una Ronda regional mensual de medios en departamentos estratégicos para proyectos de reactivación sostenible y/o departamentos productores</t>
  </si>
  <si>
    <t xml:space="preserve">Encuentro con lideres de opinion o entrevista en medio nacional  al ministro de Minas y Energia minimo uno al mes </t>
  </si>
  <si>
    <t>Encuentros</t>
  </si>
  <si>
    <t>Entrevistas al ministro de Minas y Energia a traves de medios nacionales de comunicación, gestionados desde el Grupo de Comunicaciones y Prensa</t>
  </si>
  <si>
    <t>Elaboracion de Estrategias de comunicación enfocada a proyectos estrategicos del sector minero Energetico (Guajira, Proyectos piloto de investigacion integral, mineria y medidores inteligentes)</t>
  </si>
  <si>
    <t>Identificación de proyectos para la proyección de las estrategias, de acuerdo a su incidencia</t>
  </si>
  <si>
    <t xml:space="preserve">(porcentaje de personas encuestadas que reconocen la efectividad de la comunicación interna para la cohesión de los equipos y para la transferencia de conocimiento.   </t>
  </si>
  <si>
    <t>Desarrollo del programa "Las jugadas del equipo 10"</t>
  </si>
  <si>
    <t>programa</t>
  </si>
  <si>
    <t>Se realizó el programa Las Jugadas del equipo 10 el día 28 de enero. En este espacio  se socializararon los resultados de la encuesta de transformación cultural y los hitos de 2021.</t>
  </si>
  <si>
    <t>Teniendo en cuenta que el programa del mes de enero fue presentado a finales de mes, se unificó la información de enero y febrero, ya que en el mes de febrero por temas de agenda del ministro, no fue posible la elaboración del programa</t>
  </si>
  <si>
    <t>Por  temas de Agenda del Ministro, los programas de las Jugadas del Equipo Diez no fue posible su desarrollo en el mes de marzo.</t>
  </si>
  <si>
    <t xml:space="preserve">Por  temas de Agenda del Ministro, los programa se corrió una semana. Se realizó el 3 de mayo. </t>
  </si>
  <si>
    <t>Desarrollo del programas de contenidos en vivo</t>
  </si>
  <si>
    <t>Se realizó la transmisión en vivo de la
Inauguración de paneles solares del Ministerio de Minas y Energía a través de la página de la Presidencia de la República</t>
  </si>
  <si>
    <t>Se realizaron los siguientes programas:
1. Café con la Viceministra de Minas, Sandra Sandoval.
2. Café de piloto de regreso presencial al Ministerio.
3. Facebook live: eficiencia energetica.
4. Facebook live:Colombia se mueve sostenible</t>
  </si>
  <si>
    <t>Se realizó la transmisión en vivo de los programas:
Café con el director de Energia Julian Zuluaga
FB live de carbono neutralidad con Diego Grajales
Youtube Live Lanzamiento Curso E Learning
Enfoque de Genero
FB Live lanzamiento guia empresarial del cambio climatico
FB live hablemos de eficiencia con Julian Zuluaga</t>
  </si>
  <si>
    <t xml:space="preserve">Se realizaron los siguientes programas:
1. Facebook live:Cómo reducir la huella de carbono del sector minero-energético a través de compensaciones ambientales. </t>
  </si>
  <si>
    <t>Desarrollo del programa "Empresas que se ponen la 10"</t>
  </si>
  <si>
    <t>Fase de investigación para la selección de las empresas que participarán en nuestro programa "Empresas que se ponen la 10"</t>
  </si>
  <si>
    <t>Durante el mes de febrero se inició la pre-producción de los programas "Empresas que se ponen la 10" con la empresa de energía, Celsia solar</t>
  </si>
  <si>
    <t>Se inicia la grabacion en la empresa Celsia en Cali</t>
  </si>
  <si>
    <t xml:space="preserve">Se realizó la post-producción: edición y  animación del programa de Celsia. El video está listo y se lanzará en el mes de mayo. </t>
  </si>
  <si>
    <t xml:space="preserve">Impacto de las publicaciones en canales digitales propios del Ministerio   </t>
  </si>
  <si>
    <t>Alcance de las publicaciones difundidas a traves de los canales propios de comunicación del Ministerio</t>
  </si>
  <si>
    <t>Personas</t>
  </si>
  <si>
    <t xml:space="preserve">
Diagnóstico de redes y revisión de acciones desarrolladas en 2020</t>
  </si>
  <si>
    <t>Diagnóstico de redes y revisión de acciones desarrolladas en 2020</t>
  </si>
  <si>
    <t>Interacciones en las publicaciones difundidas a traves de los canales propios de comunicación del Ministerio</t>
  </si>
  <si>
    <t>Crecimiento del numero de seguidores en las redes sociales del Ministerio</t>
  </si>
  <si>
    <t>Nuevos usuarios con servicio de energia electrica con recursos Publicos</t>
  </si>
  <si>
    <t>Numero de Usarios
Hacer seguimiento mensual a la conexión de nuevos usuarios con servicio de energia electrica mediante los fondos FAZNI, FAER, PTSP y SGR</t>
  </si>
  <si>
    <t>No se reportaron usuarios conectados en enero</t>
  </si>
  <si>
    <t xml:space="preserve"> A 28 de febrero del año 2021, se registraron 2.893 nuevos usuarios con servicio de energía eléctrica, financiados con recursos del SGR, distribuidos así: (42) nuevos usuarios, ubicados en el departamento de Bolívar, municipio de Rioviejo; (89) nuevos usuarios, ubicados en el departamento de Boyacá, municipio de Pisba; (94) nuevos usuarios, ubicados en el departamento de Caquetá, municipio de Belén de los Andaquíes; (738) nuevos usuarios, ubicados en el departamento de Casanare, municipio de Yopal; (70) nuevos usuarios, ubicados en el departamento de Casanare, municipio de San Luis de Palenque; (56) nuevos usuarios, ubicados en el departamento de Cauca, municipio de Piamonte; (37) nuevos usuarios, ubicados en el departamento de Cesar, municipio de Astrea; (58) nuevos usuarios, ubicados en el departamento de Córdoba, municipio de Puerto Escondido; (178) nuevos usuarios, ubicados en 13 municipios del departamento de Cundinamarca; (502) nuevos usuarios, ubicados en el departamento de Guaviare, municipio de El Retorno; (70) nuevos usuarios, ubicados en el departamento de La Guajira, municipio de Riohacha; (246) nuevos usuarios, ubicados en el departamento de Meta, municipio de Puerto Gaitán; (176) nuevos usuarios, ubicados en el departamento de Meta, municipio de Puerto Lleras; (391) nuevos usuarios, ubicados en el departamento de Putumayo, municipio de Puerto Leguízamo; (28) nuevos usuarios, ubicados en el departamento de Putumayo, municipio de Valle del Guamuez; (50) nuevos usuarios, ubicados en el departamento de Putumayo, municipio de Orito; (20) nuevos usuarios, ubicados en el departamento de Sucre, municipio de Caimito; (48) nuevos usuarios, ubicados en el departamento de Vaupés, municipio de Carurú”.</t>
  </si>
  <si>
    <t xml:space="preserve">Nuevos usuarios con servicio de energia electrica con recursos privados   </t>
  </si>
  <si>
    <t># de usuarios conectados año 2021 con recursos privados</t>
  </si>
  <si>
    <t>Sin iniciar, se reporte trimestre vencido</t>
  </si>
  <si>
    <t>Nuevos usuarios con recursos asignados FAZNI y FAER   
Usuario 9167</t>
  </si>
  <si>
    <t>Gestionar la estructuración y viabilización  de proyectos de acceso a la energia electrica para beneficiar nuevos usuarios con servicio  en las zonas rurale - Proyectos aprobados para comité</t>
  </si>
  <si>
    <t>Se realizaron reuniones con  IPSE y UPME para revisar los proyectos que estaban en fase de estructuración y viabilización</t>
  </si>
  <si>
    <t>IPSE radico un proyecto en el MME., desde la dirección de energía se realizaron las observaciones e IPSE envió las respuestas a las observaciones,</t>
  </si>
  <si>
    <t>Preparar y realizar comités para asignar recursos a proyectos de electrificación -Actas de comité</t>
  </si>
  <si>
    <t>Sin iniciar</t>
  </si>
  <si>
    <t xml:space="preserve"> se realizo la presentación para el comité y se cito a comité</t>
  </si>
  <si>
    <t>Nuevos usuarios con  FAZNI y FAER  - Compromisos recursos 
Usuario 9167</t>
  </si>
  <si>
    <t xml:space="preserve">Usuarios beneficiados en comité PRONE    </t>
  </si>
  <si>
    <t>Preparar y realizar convocatoria - Prone</t>
  </si>
  <si>
    <t xml:space="preserve"> La actividad "Publicar Resolución Convocatoria y anexos" y "Recepción de Documentos" inicio el 26 de abril hasta el 10 de mayo.</t>
  </si>
  <si>
    <t xml:space="preserve"> Asignar recursos a proyectos de normalización de redes mediante comité</t>
  </si>
  <si>
    <t>Comprometer recursos asignados en comité</t>
  </si>
  <si>
    <t xml:space="preserve">% de avance mecanismos de universalización   </t>
  </si>
  <si>
    <t>Realizar documentos de analisis y recomendaciones para la puesta en operación del delta tarifario</t>
  </si>
  <si>
    <t xml:space="preserve">Se hizo presentación del resultado del documento del PCOR al viceministro </t>
  </si>
  <si>
    <t>LA actividad presenta un avance del 50% de ejecució, CREG hizo la primera simulación, a inicios del proximo mes se enviara la información solicitada por ellos.</t>
  </si>
  <si>
    <t>Documento de analisis se encuentra culminado</t>
  </si>
  <si>
    <t>Elaborar borrador de resolución delta tarifario</t>
  </si>
  <si>
    <t>El borrador de la resolución del delta tarifario se encuentra publicado para comentarios hasta el 8 de mayo</t>
  </si>
  <si>
    <t>Expedir resolución delta tarifario</t>
  </si>
  <si>
    <t>Aprobación borrador resolución redes logisticas</t>
  </si>
  <si>
    <t>Borrador de resolución y memoria justificactiva revisado y aprobado.
Se publico a comentarios</t>
  </si>
  <si>
    <t>En el mes de febrero la resolución estuvo en proceso de recepción de comentarios y  el equipo se encuentra respondiendo los comentarios</t>
  </si>
  <si>
    <t>Borrador aprobado</t>
  </si>
  <si>
    <t>Finalizado</t>
  </si>
  <si>
    <t>Publicación resolución redes logisticas</t>
  </si>
  <si>
    <t>Resolución publicada</t>
  </si>
  <si>
    <t>Expedir resolución redes logisticas</t>
  </si>
  <si>
    <t>Resolución expedida el 25 de marzo.</t>
  </si>
  <si>
    <t xml:space="preserve">% de avance en la sistematización de los procesos  de administración de subsidios del sector electrico   </t>
  </si>
  <si>
    <t>Cargue del segundo trimestre 2021 en SISEG al 80% en número de empresas por fondo</t>
  </si>
  <si>
    <t>Se retomó el trabajo con las empresas prestadoras del servicio, respecto a las pruebas operativas en los módulos de registro, cargue y reporte. Este trabajo inicio en el mes de diciembre del 2020 pero dadas las obligaciones de fin de año y que las empresas prestadoras no contaban con disponibilidad durante todo el mes, el trabajo quedo incompleto. Se espera reiniciar fase de pruebas con las E.S.P. en la semana del 8 de marzo.
Se estableció un cronograma y plan de trabajo por parte de la Dirección de Energía el cual fue socializado con el grupo TICS y se está adaptando a la nueva metodología de trabajo que está implementando el grupo (Metodología SCRUM), adicionalmente, y dado que hay un nuevo responsable del proyecto en el área de TICS, así como la inclusión de nuevos funcionarios del equipo de desarrollo, se han realizado sesiones de capacitación y conocimiento general y detallado del sistema, las cuales han sido lideradas por la DEE.
Se estableció la 3ra Bitácora con los requerimientos y errores que se encontraron en las sesiones de pruebas con las empresas prestadoras del servicio, de la cual se generó un archivo resumen y se estableció el Excel correspondiente el cual arrojo 21 requerimientos, los mismos fueron socializados en una sesión de trabajo conjunto y una vez establecida la necesidad, el equipo TICS se distribuyó el trabajo entre los profesionales disponibles. Se tendrá una primera sesión de revisión a las soluciones de los requerimientos en la semana del 8 de marzo.
Se han trabajado en 3 sesiones para la definición de requerimientos del módulo de Distribución de recursos en el Sistema Interconectado Nacional – SIN. Está pendiente una última sesión para que el grupo TICS tenga todas las bases para el desarrollo.</t>
  </si>
  <si>
    <t>Sin iniciar se proyecta inicio en junio</t>
  </si>
  <si>
    <t>Información historica y estructurada lista para el cargue en SISEG</t>
  </si>
  <si>
    <t>Avance real 0%.Proceso sin Iniciar.</t>
  </si>
  <si>
    <t xml:space="preserve">Se ejecuto la actividad definición proceso de cargue y actualmente se encuentra en ejecución la actividad Descarga de Información Base de Datos Actual, en donde se descargo la información inicial de la base de datos actual. </t>
  </si>
  <si>
    <t>Desarrollo y ajuste al modulo de reportes para visualizar la base de datos</t>
  </si>
  <si>
    <t>Avance real 23%Desde el grupo de subsidios se realizo la actividad revisión estado de módulos, durante la revisión se identifico que no están todos, por lo tanto actualmente Tics se encuentra solucionando este requerimiento. Actualmente el equipo se encuentra en ejecutando la actividad "definición de la necesidad", en donde están definiendo cuales son los formatos que sirven y cuales se necesitan adicionalmente. Se proyecta fecha de finalización 12 de abril.</t>
  </si>
  <si>
    <t>El equipo continua trabajando en la actividad "definición de la necesidad", en donde están definiendo cuales son los formatos que sirven y cuales se necesitan adicionalmente</t>
  </si>
  <si>
    <t>Modulo de distribución</t>
  </si>
  <si>
    <t>Se han realizado varias reuniones con TICS, el cual ya presento un primer modelo, el cuál esta planeado que inicie pruebas operativas a mediados de abril.</t>
  </si>
  <si>
    <t>Tics presento un nuevo avance en el modulo, pero no se ha presentado el modulo completo para realizar pruebas</t>
  </si>
  <si>
    <t>Modulo de proyecciones</t>
  </si>
  <si>
    <t>Sin iniciar. En el grupo se replanteo el cronograma y la fecha de inicio es del 8 de junio al 31 de agosto.</t>
  </si>
  <si>
    <t xml:space="preserve">% de avance en la actualización de reglamentos técnicos DEE   </t>
  </si>
  <si>
    <t>Expedir la resolución del nuevo Reglamento Técnico de Instalaciones Eléctricas - RETIE</t>
  </si>
  <si>
    <t>•	Se adelanto cronograma de medición de avance del borrador del documento de actualización del Reglamento.
•	Se elaboro tema de requisitos de canalizaciones para instalaciones eléctrica, el grupo esta adelantando la metodología para poder recibir comentarios de los expertos respecto de este tema.
•	Se adelanto revisión de informes finales de practicantes sobre: requisitos para estaciones de carga de vehículos eléctrico, instalaciones especiales, instalaciones áreas alta concentración de personas y requisitos de productos con FNCE.</t>
  </si>
  <si>
    <t>El cronograma presenta 8% de avance, Finalizo la actividad clavijas y tomacorriente y actualmente estan trabajando en las actividades: Clasificación de las instalaciones e instalaciones eléctricas en minas y esquema de certificación de personas.</t>
  </si>
  <si>
    <t>El avance real en las actividades en ejecución es el siguiente:
LIBRO 1- DISPOSICIONES GENERALES: Avance Real: 61%, cumpliendo con el avance planeado establecido,
LIBRO 2- EVALUACIÓN DELA CONFORMIDAD Avance real: 28%
LIBRO 3-PRODUCTOS: Avance real: 32%
LIBRO 4-INSTALACIONES: Avance real 1%</t>
  </si>
  <si>
    <t>Expedir  resolución del Reglamento Técnico de iluminación y Alumbrado Publico - RETILAP</t>
  </si>
  <si>
    <t>•	Se adelanto revisión de informes finales de practicantes sobre lámparas incidentes y productos LED.
•	El grupo continúa estructurando la elaboración del cronograma de medición de avance del borrador del documento de actualización del Reglamento.
•	El Grupo de Reglamentos Técnicos formulo y presento ante el FENOGE el proyecto de inversión “ SOLICITUD DE FINANCIACIÓN NO REEMBOLSABLE PARA ASISTENCIA TÉCNICA AL GRUPO DE REGLAMENTOS TÉCNICOS DE LA DIRECCIÓN DE ENERGÍA ELÉCTRICA DEL MINISTERIO DE MINAS Y ENERGÍA, ENFOCADA EN LA GESTIÓN EFICIENTE DE LA ENERGÍA” , con el cual se busca contratar una consultoría para que elaboren un documento que sirva de insumo para elaborar el anteproyecto del Reglamento en especial en temas relacionados con eficiencia energética.
•	El Grupo de Reglamentos Técnicos junto con el FONOGE se encuentran adelantando el documento “sondeo de mercado”, como parte del proceso de selección de la consultoría de expertos.</t>
  </si>
  <si>
    <t xml:space="preserve">El cronograma presenta un avance del 12%La ejecución de actividades se concentro en las fases objeto y general y sistemas de iluminación. </t>
  </si>
  <si>
    <t xml:space="preserve">Presenta un avance real de 19%, La ejecución de actividades se concentro en las fases objeto y general y sistemas de iluminación. </t>
  </si>
  <si>
    <t>Expedir resolución del Reglamento Técnico de Sistemas e Instalaciones Térmicas - RETSIT</t>
  </si>
  <si>
    <t>•	Se adelantaron las mesas de estudio junto con la SCI, ACIEM y ACAIRE, sobre el tema: “climatización de edificios”.
•	Se construyo cronograma de elaboración del Reglamento, alineado con las etapas de buenas prácticas reglamentarias, indicadas por MinCit.
•	Se continua con la elaboración del documento borrador del reglamento.</t>
  </si>
  <si>
    <t>El cronograma presenta un avance real de 27% sin atrasos en el cronograma.El avance real en las actividades en ejecución es el siguiente:Elaboración del documento borrador para comentarios: Avance real 75%. Se realizaron las tareas de creación de grupos focales y grupos de estudios y continúan en ejecución las tareas de elaboración del documento con un avance del 70%.</t>
  </si>
  <si>
    <t xml:space="preserve">El avance real en las actividades en ejecución es el siguiente:
Elaboración del documento borrador para comentarios: Avance real 87%. Continúan en ejecución las tareas de elaboración del documento, resultado de grupos focales y grupos de estudios. </t>
  </si>
  <si>
    <t>Expedir  documento analisis de imapcto normativo Reglamento técnico de etiquetado - RETIQ</t>
  </si>
  <si>
    <t>•	Se elaboro borrador y memoria justificativa del proyecto de resolución "Por la cual se aclaran condiciones de exigibilidad del etiquetado de algunos requisitos establecidos en el Anexo General del Reglamento Técnico de Etiquetado – RETIQ". Esta Resolución fue presentada ante la Comisión Asesora de Reglamentos Técnicos el día 25 de febrero.
•	La anterior Resolución fue puesta a consulta ciudadana con fecha de inicio 5 de marzo de 2021 hasta 20 de marzo de 2021.
•	El Grupo de Reglamentos Técnicos formulo y presento ante el FENOGE el proyecto de inversión “SOLICITUD DE FINANCIACIÓN NO REEMBOLSABLE PARA ASISTENCIA TÉCNICA AL GRUPO DE REGLAMENTOS TÉCNICOS DE LA DIRECCIÓN DE ENERGÍA ELÉCTRICA DEL MINISTERIO DE MINAS Y ENERGÍA, ENFOCADA EN LA GESTIÓN EFICIENTE DE LA ENERGÍA”, con el cual se busca contratar una consultoría para que elaboren un documento que sirva de insumo para elaborar el AIN Expost del Reglamento. 
•	El Grupo de Reglamentos Técnicos junto con el FONOGE se encuentran adelantando el documento “sondeo de mercado”, como parte del proceso de selección de la consultoría de expertos.</t>
  </si>
  <si>
    <t>El cronograma no presenta un avance real de 9% sin atrasos en el cronograma.
El avance real en las fases que se encuentran en ejecución es el siguiente:Resolución pendientes RETIQ: Avance real 97%, que actualmente esta finalizando la actividad "Documento borrador Resolución y atención comentarios de la OAJ para firma Ministro", la cual fue enviada a OAJ para revisión y observaciones y se proyecta que este finalizada el 31 de marzo.Consultoría AIN expost: Avance real: 2%. Actualmente se encuentra en ejecución la actividad "Apoyo FENOGE elaboración estudios previos" en donde, la remisión de borrador de estudio de mercado se envió a FENOGE el 26 de febrero y están a la espera de que FENOGE publique el estudio de mercado.</t>
  </si>
  <si>
    <t>Resolución pendientes RETIQ: Avance real 100%. La resolución fue expedida el 26 de marzo. Resolución 40099 del 26 de marzo de 2021.
Consultoría AIN expost:  Actualmente se encuentra en ejecución la actividad "Apoyo FENOGE elaboración estudios previos" en donde, se realizo la remisión de borrador de estudio de mercado y borrador de estudios previos. Esta fase se encuentra en reprogramación.</t>
  </si>
  <si>
    <t xml:space="preserve">Nuevos usuarios con recursos asignados FAZNI y FAER </t>
  </si>
  <si>
    <t>Nuevos usuarios con servicio de energía eléctrica en municipios PDET (DEE)</t>
  </si>
  <si>
    <t>Con corte a marzo de 2021 se han conectado 1.447 nuevos usuarios en municipios PDET con energía eléctrica con recursos Sistema General de Regalías.</t>
  </si>
  <si>
    <t>" A 30 de abril del año 2021, se registraron 1606 nuevos usuarios con servicio de energía eléctrica en municipios PDET, de los cuales fueron financiados con recursos FAER: (250) ubicados en el departamento de Sucre, municipio de Ovejas; (124) en el departamento de Meta, municipio de Vistahermosa. Los restantes, fueron financiados con recursos del SGR, distribuidos así: (36) nuevos usuarios, ubicados en el departamento de Sucre, municipio de Ovejas; (75) nuevos usuarios, ubicados en el departamento de Nariño, municipio de Policarpa; (579) nuevos usuarios, ubicados en el departamento de Córdoba, municipio de Montelíbano; (115) nuevos usuarios, ubicados en el departamento de Guaviare, municipio de El Retorno; (95) nuevos usuarios, ubicados en el departamento de Nariño, municipio de El Charco; y (332) nuevos usuarios, ubicados en el departamento de Córdoba, municipio de Puerto Libertador.”</t>
  </si>
  <si>
    <t xml:space="preserve">Nueva infraestructura energética para comercio internacional </t>
  </si>
  <si>
    <t>La interconexión con Panamá se viene manejando desde las agendas interministeriales, el refuerzo de la interconexión con Ecuador presenta avance en la estructuración de los TDR para el análisis operativo. Para la regasificadora del pacífico se publicaron los términos de referencia para la adjudicación, se espera adjudicar el tercer trimestre del 2021</t>
  </si>
  <si>
    <t>Usuarios beneficiados con programas de eficiencia energética 
FENOGE</t>
  </si>
  <si>
    <t>Durante el mes de abril de 2021, se registraron 395 nuevos usuarios con programas de eficiencia energética de la siguiente manera: 213 nuevos usuarios beneficiados con programas de eficiencia energética mediante el proyecto “Usuarios beneficiados con la sustitución de neveras, A.A. y Bombillas”. Adicionalmente, se registraron 182 nuevos usuarios beneficiados con el proyecto “Caribe Eficiente”</t>
  </si>
  <si>
    <t xml:space="preserve">Promedio de la duración de interrupciones del servicio de energía eléctrica al año </t>
  </si>
  <si>
    <t>Durante el mes de abril, se estuvieron discutiendo los parámetros de medición para el indicador y se estuvo a la espera del reporte de la Superintendencia de Servicios Públicos y Domiciliaros - SSPD sobre el dato definitivo correspondiente a 2020.</t>
  </si>
  <si>
    <t>Promedio de la cantidad de interrupciones del servicio de energía eléctrica al año</t>
  </si>
  <si>
    <t>Durante el mes de abril, se estuvieron discutiendo los parámetros de medición para el indicador y se estuvo a la espera del reporte de la Superintendencia de Servicios Públicos y Domiciliaros - SSPD sobre el dato definitivo correspondiente a 2020</t>
  </si>
  <si>
    <t xml:space="preserve">Desarrollar la implementación de los lineamientos de fomento minero a través de una red de prestadores de servicios.   </t>
  </si>
  <si>
    <t>Memorandos de entendimiento firmados en los departamentos priorizados</t>
  </si>
  <si>
    <t>Numero</t>
  </si>
  <si>
    <t>Se remitieron a la OAJ los memorandos de Caldas, Cundinamarca y Boyacá (Semana del 28 de febrero), sin respuesta aún.
La Gobernación de Antioquia se encuentra revisando el memorando con su equipo jurídico.</t>
  </si>
  <si>
    <t>A la espera de que la alta dirección defina fecha para la firma de los memorandos de entendimiento de Boyacá, Cundinamarca y Antioquia (los cuales ya se encuentran con VoBo de la OAJ).</t>
  </si>
  <si>
    <t>Numero de planes de acción aprobados</t>
  </si>
  <si>
    <t>Se tienen los borradores para los departamentos de Caldas, Cundinamarca y Boyacá, los cuales están siendo retroalimentados por los responsables del desarrollo de las actividades.</t>
  </si>
  <si>
    <t>Los planes de acción de los departamentos de Caldas, Cundinamarca y Boyacá se encuentran en validación de las partes interesadas. Para el departamento de Antioquia se cuenta con la versión inicial la cual esta en proceso de retroalimentación.</t>
  </si>
  <si>
    <t>Se cuenta con los planes de acción de los departamentos de Caldas, Boyacá, Antioquia y Cundinamarca. Se esta trabajando con el equipo de Chocó en el borrador del plan de acción para este departamento.</t>
  </si>
  <si>
    <t>Redes de servicios de apoyo para el fomento minero creadas en los departamentos priorizados</t>
  </si>
  <si>
    <t>Se tienen identificadas las redes de los 4 departamentos en los cuales se van a desarrollar los pilotos de Fomento Minero, actualmente se estan llevando a cabo reuniones con los diferentes actores para continuar el proceso de identificación de aliados.</t>
  </si>
  <si>
    <t>Las redes de prestadores de servicios para el fomento minero ya se encuentran definidas para los departamentos de Caldas, Boyacá, Antioquia y Cundinamarca. Se esta trabajando con comunicaciones y prensa para hacerlas oficiales a través de la pagina web del ministerio, ANM y las respectivas gobernaciones.</t>
  </si>
  <si>
    <t xml:space="preserve">Porcentaje del esquema operativo del ecosistema de fomento diseñado y aprobado. (Procesos, procedimientos, metricas, metodologias, documentos, etc) </t>
  </si>
  <si>
    <t>Se cuenta con la estructura del proceso para la atención al minero y para la prestación de servicios</t>
  </si>
  <si>
    <t>Se documento el proceso de acercamiento a los entes territoriales de cara a la firma de un memorando de entendimiento, se adelantan ejercicios asociados a formatos y fichas dentro del proceso de acercamiento a la red de servicios.</t>
  </si>
  <si>
    <t>0,25</t>
  </si>
  <si>
    <t>Se cuenta con la documentación de 2 procesos identificados para la implementación de lineamientos de fomento minero, se estan desarrollando los formatos para recopilar información para realizar los esquemas de seguimiento y control.</t>
  </si>
  <si>
    <t>Servicios del portafolio diseñados</t>
  </si>
  <si>
    <t>Se encuentra en proceso de validación el formato para el diseño de servicios, así mismo se están identificando los servicios para priorizar su diseño.</t>
  </si>
  <si>
    <t>no se registro avance en esta actividad</t>
  </si>
  <si>
    <t xml:space="preserve"> Se estan actualizando los elementos de caracterización y diseño del servicio. Con el BID se esta trabajando en la lógica del Miner's Journey.</t>
  </si>
  <si>
    <t>Propuesta de arreglo institucional de fomento minero elaborada</t>
  </si>
  <si>
    <t>A través del BID se está adelantando la fase 2 de la consultoria para el modelo de fomento minero, en donde ya se tiene la propuesta inicial con el ajuste institucional que contiene módulo normativo y mecanismo de financiación.</t>
  </si>
  <si>
    <t xml:space="preserve">A la espera del entregable por parte del BID como resultado de la consultoria. </t>
  </si>
  <si>
    <t>La consultoria radicó el dia 03/05 los entregables 2 y 3, los cuales serán revisados por el equipo para su retroalimentación.</t>
  </si>
  <si>
    <t>Proyectos presentados a través de la convocatoria oro-chatarra evaluados.</t>
  </si>
  <si>
    <t xml:space="preserve">Se realizó la evaluación inicial de los 15 proyectos presentados, de los cuales se requirieron 9.
</t>
  </si>
  <si>
    <t xml:space="preserve"> 8 proyectos de los requeridos, presentaron la información solicitada. 
A la fecha se encuentran con concepto técnico de evaluación 5 proyectos correspondientes a los CDM de Bolivar, Caldas, Cundinamarca, Antioquia, Guajira.</t>
  </si>
  <si>
    <t>Se realizo la evaluación de 15 proyectos de los cuales 6 proyectos cumplieron con los requisitos para la asignación de recursos por un valor de 36.692 millones de pesos por regalias.</t>
  </si>
  <si>
    <t>De acuerdo al cronograma establecido en la convocatoria Res 40356 de 2020, el 30 de abril se publicó resolución de adjudicación de recursos para 6 proyecto de fomento minero, beneficiando a los departamentos de Antioquia, Caldas, Cundinamarca y Bolívar.</t>
  </si>
  <si>
    <t>Proyectos gestionados para acceder a recursos del sistema general de regalias</t>
  </si>
  <si>
    <t>Se gestionó un proyecto tipo para plantas de beneficio comunitarias para mineral aurífero, el cual se encuentra en la etapa de aprobación por parte de DNP</t>
  </si>
  <si>
    <t>Proyecto en revisión y ajustes por parte de DNP y DFM.</t>
  </si>
  <si>
    <t>Se esta trabajando en la identificación de proyectos formulados para el sector minero, con el fin de aprovechar la asignación de 280 mil millones de incentivo a la producción y la nueva convocatoria porr 94 mil millones. Se cuenta con la base de datos del banco de proyectos de Mincomercio.</t>
  </si>
  <si>
    <t>Modelo de negocio minero en Chocó implementado</t>
  </si>
  <si>
    <t>Se han adelantado las gestiones necesarias para dar inicio a la implementación.</t>
  </si>
  <si>
    <t>Se realizó la primera semana marzo 9-10. la Mesa Técnica donde se expuso los ajustes del Documento de acuerdo a los requerimientos del mes de diciembre.  Se tiene prevista una agenda de validación del modelo con empresas Exploradoras para los dias 7,8,9 de abril.</t>
  </si>
  <si>
    <t>Desde los componentes técnicos, jurídicos, ambientales, mineros y sociales, se seleccionó la propuesta piloto donde se va a implementar el modelo de negocio minero para el departamento del Chocó. Pendiente Mesa técnica con los 11 líderes comunitarios delegados que hacen parte del equipo de chocó.</t>
  </si>
  <si>
    <t>Seguimientos realizados  a la implementación del Modelo</t>
  </si>
  <si>
    <t>Se han adelantado las gestiones necesarias para dar inicio a la implementación. Este reporte se desarrollara en el marco de la implementación del modelo.</t>
  </si>
  <si>
    <t>Se definió plan de trabajo para la implementación del modelo.</t>
  </si>
  <si>
    <t>Se tiene previsto una reunión virtual para el 20/05/2021 con el propósito de presentar la propuesta de piloto seleccionado al equipo de Chocó.</t>
  </si>
  <si>
    <t xml:space="preserve">Evaluación realizadas sobre las  generalidades en la implementacion del modelo </t>
  </si>
  <si>
    <t>Se adelanta la planificación de la implementación.</t>
  </si>
  <si>
    <t>A la fecha nos encontramos en la estructuración de la propuesta para la implementación del modelo.</t>
  </si>
  <si>
    <t>Porcentaje de avance en asesorías técnicas y jurídica a 5 consejos comunitarios  en relación con alianzas empresariales para el desarrollo de proyectos mineros a solicitud de los mismos. (SINERGIA NARP 2021)</t>
  </si>
  <si>
    <t>Se adelanta fase de alistamiento, una vez validado el modelo se iniciarán las actividades correspondientes al avance del indicador.</t>
  </si>
  <si>
    <t>Una vez validado el modelo del piloto se iniciará las actividades correspondiente al avance del indicador.</t>
  </si>
  <si>
    <t xml:space="preserve">Mecanismo de seguimiento, monitoreo, control y evaluación a lineamientos de política   </t>
  </si>
  <si>
    <t>Mesas de trabajo con interesados para la recopilación de requisitos, lecciones aprendidas y recomendaciones para el diseño de la herramienta.</t>
  </si>
  <si>
    <t>De las 10 mesas programadas ya se han llevado a cabo 2, con funcionarios con experiencia en formulación e implementación de políticas públicas de las direcciones de formalización minera y empresarial.</t>
  </si>
  <si>
    <t>Se desarrollaron 10 mesas con interesados en total y se realizo la definición del alcance.</t>
  </si>
  <si>
    <t>Mecanismo diseñado</t>
  </si>
  <si>
    <t>Se dió inicio al desarrollo de mesas con partes interesadas con el fin de delimitar el alcance de la consultoría para el diseño de la herramienta</t>
  </si>
  <si>
    <t xml:space="preserve">Se esta adelantantando la gestión del alcance para el diseño de la herramienta desde el componente funcional y no funcional. </t>
  </si>
  <si>
    <t xml:space="preserve">Se propusieron al grupo TIC los resultados de las mesas para la evaluación de requerimientos de cara al diseño de la herramienta. </t>
  </si>
  <si>
    <t xml:space="preserve">Adoptar e implementar el Plan estratégico sectorial fase II para el cumplimiento del convenio de minamata.   </t>
  </si>
  <si>
    <t>Socialización del plan propuesto al interior de las instituciones del sector minero</t>
  </si>
  <si>
    <t>Se realizó 1 jornada de socialización virtual, a través de la cual se presentó el plan a la UPME, así mismo se adelantó reunión con la asesora jurídica de la Dirección para definir aportes desde el marco normativo, así como el mecanismo de adopción del plan.
Adicionalmente, a través de diferentes escenarios se realizó el mismo ejercicio con el SGC, ANM, Gob de Antioquia, DME y los equipos internos de la dirección (Regularización y Subsistencia), a la espera de culminar el ejercicio con Nohora Ordoñez y la OAAS.</t>
  </si>
  <si>
    <t xml:space="preserve">Se socializó el plan con la OAAS y con el equipo de Nohora Ordoñez donde se sugirió la inclusión de acciones adelantadas por el observatorio ambiental y huella minera. </t>
  </si>
  <si>
    <t>Adopción del plan mediante acto administrativo</t>
  </si>
  <si>
    <t>Será publicado y adoptado una vez se cuente con el VoBo de cada entidad reponsable.</t>
  </si>
  <si>
    <t>Numero de escenarios de socialización del plan realizados con interesados.</t>
  </si>
  <si>
    <t>Una vez se adopte el plan se procederá a realizar el ejercicio de socialización con las partes interesadas (Entidades del sector, ministerios que hacer parte del plan único, Cars y entes de control)</t>
  </si>
  <si>
    <t>Será socializado una vez sea adoptado el plan.</t>
  </si>
  <si>
    <t>Porcentaje de implementación de las acciones del plan año 1</t>
  </si>
  <si>
    <t>Una vez se adopte el plan de dará inicio al ejercicio de seguimiento a la implemetación del mismo.</t>
  </si>
  <si>
    <t>Una vez se adopte el plan se dará inicio al ejercicio de seguimiento a la implemetación del mismo.</t>
  </si>
  <si>
    <t>Piloto de remediación para recuperación de mercurio en relaves con oro residual desarrollado</t>
  </si>
  <si>
    <t>Una vez culmine la fase de levantamiento de información, se adelantará el proceso de contratación para el piloto</t>
  </si>
  <si>
    <t>Una vez se cuente con los informes finales aportados por PureEarth &amp; PNUD a finales de abril, se procederá con la estructuración de los terminos de referencia del piloto.</t>
  </si>
  <si>
    <t xml:space="preserve">Política de minería de subsistencia adoptada y con fuentes de financiamiento identificadas   </t>
  </si>
  <si>
    <t xml:space="preserve">Plan de  socialización y consulta implementado  con comunidades e interesados  para adoptar la política de minería de subsistencia </t>
  </si>
  <si>
    <t xml:space="preserve">cantidad </t>
  </si>
  <si>
    <t xml:space="preserve">Se cuenta con documento propuesto de política en revisión para inicio de consulta </t>
  </si>
  <si>
    <t xml:space="preserve">Inicio de fase de socialización con dependencias y profesionales del viceministerio de minas. </t>
  </si>
  <si>
    <t xml:space="preserve">Acto administrativo de adopción de la política de minería de subsistencia </t>
  </si>
  <si>
    <t xml:space="preserve">Depende del cumplimiento de la actividad socialización para la adopción de la política </t>
  </si>
  <si>
    <t xml:space="preserve">Depende del cumplimiento de la actividad socialización para la adopción de la política . </t>
  </si>
  <si>
    <t>NO se reporta avance de la actividad</t>
  </si>
  <si>
    <t xml:space="preserve">Proyecto de inversión formulado para implementar la política de minería de subsistencia </t>
  </si>
  <si>
    <t xml:space="preserve">No se registra avance actividad programada para el mes de abril </t>
  </si>
  <si>
    <t xml:space="preserve">Se cuenta con propuesta de arbol de problema y objetivos para la formulación del proyecto </t>
  </si>
  <si>
    <t xml:space="preserve">Se remitió a Planeación la MGA y el documento justificativo de un proyecto de inversión para minería de subsistencia, mismo que ha sido ajustado de acuerdo con las observaciones de dicha oficina. A la espera de presentación a DNP. </t>
  </si>
  <si>
    <t xml:space="preserve">Se hizo la remisión del proyecto debidamente carado en MGA y SUIFP a Planeación Nacional. A la espera de observaciones. </t>
  </si>
  <si>
    <t xml:space="preserve">Documento gestión de fuentes de financiamiento </t>
  </si>
  <si>
    <t xml:space="preserve">No se registra avance actividad programada para el mes de mayo </t>
  </si>
  <si>
    <t xml:space="preserve">No se registra avance de la actividad. </t>
  </si>
  <si>
    <t xml:space="preserve">No se registra avance físico de la actividad sin embargo se están explorando opciones por fuentes de cooperación para el apalancamiento de las acciones de minería de subsistencia y puesta en marcha de la política. </t>
  </si>
  <si>
    <t>Propuesta de gestión de estériles de esmeraldas  elaborada</t>
  </si>
  <si>
    <t xml:space="preserve">Cantidad </t>
  </si>
  <si>
    <t>Se cuenta con plan de trabajo enfocado en el occidente de Boyacá que incluye la actividad de gestión de estériles.</t>
  </si>
  <si>
    <t xml:space="preserve">Revisión de normatividad aplicable a la gestión de estériles y características de la operación para el sector esmeraldero de occidente de Boyacá. </t>
  </si>
  <si>
    <t xml:space="preserve">Jornadas de trabajo para recolección de insumos para formulación de propuesta de reglamentación. Se cuenta con un artículo propuesta para presentación a los actores interesados. </t>
  </si>
  <si>
    <t xml:space="preserve">Jornadas de trabajo para recolección de insumos para formulación de propuesta de reglamentación. </t>
  </si>
  <si>
    <t xml:space="preserve">Postulación de mineria de subsitencia como patrimonio inmaterial (solicitud)  </t>
  </si>
  <si>
    <t xml:space="preserve">Se cuenta con documento de postulación ajustado a las necesidades del MME - En revisión informal por parte de MINCULTURA para su posterior radicación oficial. </t>
  </si>
  <si>
    <t>Propuesta remitida y radicada en Mincultura</t>
  </si>
  <si>
    <t xml:space="preserve">Propuesta remitida y radicada en Mincultura bajo el No. </t>
  </si>
  <si>
    <t>Concepto de viabilidad gestionado con MINCULTURA</t>
  </si>
  <si>
    <t xml:space="preserve">Se hizo la presentación de la solicitud de declaratoria al Comité Técnico de Patrimonio el 27 de abril, como resultado este órgano dió concepto favorable a la iniciativa la cual será remitida al Consejo Nacional de Patrimonio. </t>
  </si>
  <si>
    <t>Gestión de financiamiento elaboración del plan de salvaguarda.</t>
  </si>
  <si>
    <t>No se registra avance actividad programada para el mes de julio</t>
  </si>
  <si>
    <t>Elaboarción plan de salvaguarda iniciado</t>
  </si>
  <si>
    <t>No se registra avance actividad programada para el mes de octubre</t>
  </si>
  <si>
    <t xml:space="preserve">Plan de acción de sensibilización y socialización sistema de registro de mineros de subsistencia concertado con la autoridad minera </t>
  </si>
  <si>
    <t>cantidad</t>
  </si>
  <si>
    <t xml:space="preserve">Documento </t>
  </si>
  <si>
    <t xml:space="preserve">Se cuenta con cronograma de socializaciones y sensibilización del sistema de registro de mineros de subsistencia, el cual ha sido concertado con la ANM </t>
  </si>
  <si>
    <t>Cumplido.</t>
  </si>
  <si>
    <t>Metodologías para el fortalecimiento en la asesoria/orientación/capacitación sobre el debido ejercicio de la minería de subsistencia desarrolladas.</t>
  </si>
  <si>
    <t>Documento metodológico en elaboración</t>
  </si>
  <si>
    <t xml:space="preserve">Documento metodológico elaborado, se cuenta con pilotaje para el Departamento del Cauca - Popayán. </t>
  </si>
  <si>
    <t xml:space="preserve">Se elaboró ABC sobre minería de subsistencia como herramienta para difundir los aspectos técnicos y legales de la minería de subsistencia. </t>
  </si>
  <si>
    <t xml:space="preserve">Jornadas de capacitación sobre aspectos de minería de subsistencia y registro en génesis </t>
  </si>
  <si>
    <t xml:space="preserve">Se adelantó 1 jornada de capacitación el día 26 de marzo del 2021. 32 funcionarios de 26 municipios de los Departamentos de Antioquia y Quindío. </t>
  </si>
  <si>
    <t>A la fecha se han llevado tres sesiones virtuales de capacitación con un total de 117 funcionarios de 62 Municipios de los Departamentos de Antioquia, Cauca, Caldas, Boyacá, Risaralda Quindio.</t>
  </si>
  <si>
    <t xml:space="preserve">Jornadas de acompañamiento en región para trámite de inscripción de mineros de subsistencia </t>
  </si>
  <si>
    <t xml:space="preserve">NO se registra avance de la actividad. </t>
  </si>
  <si>
    <t xml:space="preserve">Política nacional de seguridad minera actualizada y adoptada   </t>
  </si>
  <si>
    <t>Documento de análisis de brechas y aspectos a considerar en la actualización de la política de seguridad minera a partir de la evaluación realizada  de actual política elaborado.</t>
  </si>
  <si>
    <t xml:space="preserve">Documento análisis de brechas en materia de seguridad elaborado. En proceso de divulgación. </t>
  </si>
  <si>
    <t xml:space="preserve">jornadas de construcción de actualización de política nacional de seguridad minera </t>
  </si>
  <si>
    <t xml:space="preserve">Se cuenta con plan de trabajo para inicio de las jornadas de construcción. </t>
  </si>
  <si>
    <t xml:space="preserve"> Se cuenta con propuesta metodológica para los talleres de actualización de la política, identificación de nuevas brechas y estrategias de cierre de las mismas. </t>
  </si>
  <si>
    <t xml:space="preserve">Documento propuesta de actualización de política nacional de  seguridad minera </t>
  </si>
  <si>
    <t xml:space="preserve">No se registra avance de la actividad.  </t>
  </si>
  <si>
    <t>Jornadas de socialización de propuesta de actualización de  política nacional de seguridad minera</t>
  </si>
  <si>
    <t>Acto administrativo de adopción de actualizaciónde política nacional de seguridad minera</t>
  </si>
  <si>
    <t>NO se registra avance de la actividad</t>
  </si>
  <si>
    <t xml:space="preserve">Planes de trabajo de grupos de gestión preventiva en seguridad minera con cumplimineto superior al 80% </t>
  </si>
  <si>
    <t xml:space="preserve">Se adelantó encuentro de grupos regionales de gestión preventiva, con participación de 14 de los 15 grupos creados.  Se establecieron lineas generales de trabajo y principales apuestas. </t>
  </si>
  <si>
    <t>Se avanza en la aprobación de los planes de trabajo en los departamentos que cuentan con grupos regionales de gestión preventiva en seguridad minera.</t>
  </si>
  <si>
    <t>Se reitera la solicitud de modificación de la fecha de finalización del indicador por cuanto este se culmina a diciembre 31 del 2021. La redacción del mismo indica que se cumple a partir de todo el trabajo de la presente anualidad.
Se avanza en la aprobación de los planes de trabajo en los departamentos que cuentan con grupos regionales de gestión preventiva en seguridad minera.</t>
  </si>
  <si>
    <t>Informe de avance ejecución de planes de trabajo de grupos regionales</t>
  </si>
  <si>
    <t xml:space="preserve">Numero de nuevos mineros en la legalidad   </t>
  </si>
  <si>
    <t>Planes de acción en articulación con entes territoriales, autoridad minera y ambiental formulados</t>
  </si>
  <si>
    <t>Se tienen Estructurados los Planes de Acción de Caldas, Chocó, Santander de Quilachao, Boyacá,Antioquia, para revisisón</t>
  </si>
  <si>
    <t>Seguimiento a planes de acción.</t>
  </si>
  <si>
    <t>Se realizón una reunión de seguimiento y ajustes al Plan de Acción de Caldas.</t>
  </si>
  <si>
    <t xml:space="preserve">Se realizó seguimiento a planes de acción. Pasos del seguimiento.  1. Diligenciamiento deL formato de Reporte semanal que se encuentra en linea. 2 los avances de compromisos se encuentran descritos en la matriz de compromisos aterritorio. </t>
  </si>
  <si>
    <t>Se realiza verificación semanal y reunión quincenal  de seguimiento a la matriz de compromisos generados en el marco de los planes de acción y la actualización de la misma matriz.</t>
  </si>
  <si>
    <t>Reglamentar áreas estrategicas para la formalización</t>
  </si>
  <si>
    <t>Se realizó en el interior de la Dirección análisis juridico del Tema el cual fue presentado a la Directora</t>
  </si>
  <si>
    <t>A la fecha no se ha determinado la viabilidad de reglamentar áreas estratégicas para la formalización</t>
  </si>
  <si>
    <t>Se está estructurando un plan de acción en articulación con la vicepresidencia de Fomento y Promoción de la Agencia Nacional de Minería con el propósito de reglamentar  y materializar la norma en 3 pilotos propuestos por el Ministerio de Minas y Energía</t>
  </si>
  <si>
    <t>Pilotear áreas estrategicas para la formalización</t>
  </si>
  <si>
    <t>Se contruyó el plan de legalidad a corto, mediano y largo plazo; Nos encontramos en la construcción de la estrategia para implementación del mismo.</t>
  </si>
  <si>
    <t>A la espera para el acceso al visor de EVOA.</t>
  </si>
  <si>
    <t>Se realizó el proceso de visualización de áreas libres en los cuales se evidencia explotación ilícita  de oro aluvial, posterior a esto se socializó al equipo y se compartió la distribución de dichas áreas en los departamentos y municipios de su presencia, a la fecha el grupo de legalidad se encuentra a la espera  de la habilitación del visor de Evoa con el fin de ser mas precisos y extraer la información necesaria para implementar el plan de Evoa en el cual se contarán a las alcaldías con el fin de indentificar los puntos y las personas  que trabajan allí y buscar la posibilidad de que hagan parte del ejercicio de formalización y puedan iniciar su tránsito a la Legalidad  y poder seguir identificando áreas adicionales a las incluidas en los pilotos.</t>
  </si>
  <si>
    <t>procesos de regularización ambiental  acompañados</t>
  </si>
  <si>
    <t>Fase pre-contractual de 6 Convenios Interadministrativos para rl acompañamiento a la regularización Minero- Ambiental.</t>
  </si>
  <si>
    <t>En etapa precontractual de los convenios</t>
  </si>
  <si>
    <t>A la fecha se encuentra en la evaluación de los sondeos de mercado , para la contratación y la verificación de valores asignados a los mismos con el fin de establecer diálogos y acuerdos con las diferentes universidades que encaminen lo mas pronto a la suscripcion de los convenios</t>
  </si>
  <si>
    <t xml:space="preserve">Número de convenios/contratos  realizados </t>
  </si>
  <si>
    <t>A la fecha 6 convenios se encuentran en la etapa de sondeos de mercado, en revisión por parte del componente financiero del grupo de gestion contractual.</t>
  </si>
  <si>
    <t xml:space="preserve"> Se presentaran las gestiones asociadas al indicador una vez se realice la firma de los Contratos / convenios del indicador anterior.</t>
  </si>
  <si>
    <t>Numero de informes de seguimientos</t>
  </si>
  <si>
    <t>Depende de la actividad anterior</t>
  </si>
  <si>
    <t>Se presentaran las gestiones asociadas al indicador una vez se realice la firma de los Contratos / convenios del indicador anterior.</t>
  </si>
  <si>
    <t>El presente item depende de la actividad anterior.</t>
  </si>
  <si>
    <t>Informe para el control al alcance de los convenios/contratos</t>
  </si>
  <si>
    <t>Establecer planes de trabajo con CAR (Lic. temporal y diferencial pequeña mineria)</t>
  </si>
  <si>
    <t>Nos encontramos realizando la gestión ante Minambiente de levantar los terminos de suspensión por consiguiente se remitio un correo el dia 04/03/2021 direccionado a dicha entidad  el cual contenia la justificación del levantamiento de la suspensión de los efectos contenidos en la Resolución No. 669 de 2020 para dar aplicación a lo establecido en la Resolución No. 0448 de 2020, en el cual se identificó los procesos en tránsito a la legalidad (Legalizaciones, Subcontratos de Formalización Minera, Devolución de Áreas para la Formalización y Áreas de Reserva Especial) que requieren efectuar el trámite de licenciamiento ambiental temporal; las legalizaciones del articulo 325 PND, que cuentan con viabilidad técnica de la Agencia Nacional de Minería –ANM- las cuales procederán a radicar la licencia ambiental Global o Definitiva y las solicitudes de licenciamiento ambiental por parte de los pequeños mineros ante las Corporaciones Autónomas Regionales y que se encuentran a la espera de la evaluación y acto administrativo que decida sobre el instrumento ambiental. Nos encontra</t>
  </si>
  <si>
    <t>El presente item depende de  las actividades del convenio.</t>
  </si>
  <si>
    <t>Se cuenta con 12 planes de trabajo con las CAR : CORPOBOYACA, CORANTIOQUIA, CORNARE, CORPONARIÑO, CAR CUNDINAMARCA, CODECHO, CORPOCALDAS,CRCAUCA,CSB,CORPORINOQUIA,CDMB, CAS
Escenarios de Inervencion:
-Acompañamiento a pequeños mineros para la obtencion de licencia ambiental, por medio de convenios interadminsitrativos.
-Articulación interistitucional:
*Suscrpción de agenda interistitucional
*plan estrategico para consulta de expedientes LA
* mesas de trabajo con autoridad ambiental identificación casos puntuales inconvenientes en el tramite
*ciclo de formación para fortalecer el intercambio de conocimeinto en temas ambientales y mineros
*Seguimiento a compromisos MINA.</t>
  </si>
  <si>
    <t>Número de mineros que empiezan el tránsito a la legalidad</t>
  </si>
  <si>
    <t>82 mineros que comienzan el transito a la legalidad.</t>
  </si>
  <si>
    <t xml:space="preserve"> A la fecha se llevaron a 225 nuevos mineros al tránsito a traves de la autorización de 15 subcontratos de formalización: ANTIOQUIA 7, BOYACA 2, CESAR 1, TOLIMA 4   Y CHOCO 1</t>
  </si>
  <si>
    <t xml:space="preserve">Número de reportes de mineros contactados </t>
  </si>
  <si>
    <t>Se estra estructurando la estrategia para ubicar y poder contactar a los mineros.</t>
  </si>
  <si>
    <t>Se desarrolla un primer informe de contacto a 121 procesos correspondientes a 1656 mineros.</t>
  </si>
  <si>
    <t>Se realizó el contacto a 311 procesos correspondientes a 3663 mineros que tienen vocación a la legalidad.</t>
  </si>
  <si>
    <t>Promover solicitudes de títulos con requisitos diferenciales</t>
  </si>
  <si>
    <t>Informe</t>
  </si>
  <si>
    <t>A la fecha se cuenta con dos trámites de cambio de modalidad a 326 en el departamento de Antioquia</t>
  </si>
  <si>
    <t>A la fecha se tienen identificados 250 propuestas de contrato de concesión con requisitos diferenciales radicados ante la ANM, los cuales se encuentran en proceso de evaluación con el fin de iniciar su tránsito a la Legalidad.</t>
  </si>
  <si>
    <t>Requisitos diferenciales para grupos étnicos adoptados</t>
  </si>
  <si>
    <t>Paquete normativo</t>
  </si>
  <si>
    <t>Revisar los proyectos de actos administrativos de la ANM, comoreglamentación complementaria para este tema</t>
  </si>
  <si>
    <t>Con base a las observaciones remitidas por la ANM se revisó  el proyecto de Decreto reglamentario del artículo 326 del PND para comunidades étnicas y los proyectos de norma de la ANM. ( Se envia ANM par su retroalimentación)</t>
  </si>
  <si>
    <t xml:space="preserve">"Generar herramientas para fortalecer los controles a la Explotación Ilícita de Minerales (EIM)   </t>
  </si>
  <si>
    <t>Concertar ponencia positiva del proyecto de Ley de control a la EIM</t>
  </si>
  <si>
    <t xml:space="preserve">Tramitar PL de Control a la EIM </t>
  </si>
  <si>
    <t>Se continúa gestionando PL No. 059 de 2020 radicado, mediante presentación en reuniones virutales con todos los actores involucrados, incluidos congresistas.</t>
  </si>
  <si>
    <t>Se continúa gestionando PL No. 059 de 2020 radicado, mediante presentación en reuniones virutales con todos los actores involucrados, incluidos congresistas. Se ajusta de acuerdo a los comentarios recibidos.</t>
  </si>
  <si>
    <t>Se continúa gestionando el Proyecto de Ley radicado y se realiza permanentemente ajustes, conforme a los  comentarios recibidos por parte de los ministerios  y de los congresistas, especialmente.</t>
  </si>
  <si>
    <t>Recopilar, analizar y sensibilizar sobre datos de EIM (Estudio divulgado)</t>
  </si>
  <si>
    <t>Se avanzó en el proceso de detección para procesamiento y análisis de las EVOA 2020.</t>
  </si>
  <si>
    <t xml:space="preserve">Se encuentra en proceso de análisis finales de las EVOA detectadas y se inicio con la elaboración del documento de resultados 2020. </t>
  </si>
  <si>
    <t xml:space="preserve">Se elaboró informe preliminar de resultados EVOA 2020 y se encuentra en proceso de revisión y ajuste para reporte final validado. </t>
  </si>
  <si>
    <t>Implementar mecanismo de trazabilidad a compra y venta de oro</t>
  </si>
  <si>
    <t>No se registra avance en esta actividad.</t>
  </si>
  <si>
    <t>ANM avanza en un estudio de mercado para la implementación del codigo fuente del piloto de trazabilidad de oro de barequeros realizada en el 2020.</t>
  </si>
  <si>
    <t>La ANM continúa en el proceso de elaboración de un estudio de mercado para escalar el desarrollo del piloto y lograr su puesta en marcha. Se espera culminar este proceso en el transcurso del mes de abril de 2021.</t>
  </si>
  <si>
    <t xml:space="preserve">Implementar mecanismo de trazabilidad para otros minerales </t>
  </si>
  <si>
    <t>Implementar una estrategia de debida diligencia en compra de minerales legales</t>
  </si>
  <si>
    <t xml:space="preserve">En proceso de construcción de lineamientos iniciales para la elaboración, presentación y socialización de la estrategia a desarrollar. </t>
  </si>
  <si>
    <t xml:space="preserve">Se avanzó y concertó con BGI de la Embajada Suiza, apoyar la formulación e implementación de medidas para la prevención, monitoreo y control de riesgos de lavado de activos y financiación del terrorismo que pueda llevar a cabo la Agencia Nacional de Minería, en el marco de los procesos de contratación minera y fiscalización, mediante la contratación de un consultor en la materia, para lo cual se elaboraron los términos de referencia. </t>
  </si>
  <si>
    <t>Nuevos usuarios con el servicio de gas combustible  por redes (SINERGIA)</t>
  </si>
  <si>
    <t>De acuerdo con el reporte de cobertura del último trimestre de 2020, se cuentan con 92.893 usuarios conectados</t>
  </si>
  <si>
    <t>El repore de usuarios se hace de manera trimestral. Además se tiene la informacón. para este primer trimestre se tiene la información con la que se cerró el año 2020</t>
  </si>
  <si>
    <t>La cobertura se reporta de manera trimestral por lo anterio en el mes de mayo se contará con la información del 1T de 2021</t>
  </si>
  <si>
    <t>Durante el mes de abril, se estuvo a la espera del reporte que entregarán las empresas distribuidoras del servicio. De acuerdo con lo establecido en la Circular 9041 de 2014 expedida por el Ministerio de Minas y Energía, la información de cobertura se hará de manera trimestral a más tardar el último día del mes siguiente a la finalización del trimestre calendario por parte de las empresas distribuidoras y comercializadoras del servicio público domiciliario de distribución de gas combustible por redes. Por lo cual se espera contar con la información correspondiente al primer trimestre de 2021 a finales de mayo.</t>
  </si>
  <si>
    <t>Usuarios que dejan de usar leña para cocinar (SINERGIA)</t>
  </si>
  <si>
    <t xml:space="preserve">Durante el mes de enero 1393 usuarios dejaron de usar leña para cocinar con cilindros de glp </t>
  </si>
  <si>
    <t xml:space="preserve">Durante el mes de febrero  1311 usuarios dejaron de usar leña para cocinar con cilindros de glp </t>
  </si>
  <si>
    <t xml:space="preserve">Durante el mes de febrero  1511 usuarios dejaron de usar leña para cocinar con cilindros de glp </t>
  </si>
  <si>
    <t>Durante el mes de febrero  1378 usuarios dejaron de usar leña para cocinar con cilindros de glp 
Durante el mes de abril, se continuó trabajando en la gestión para reportar los usuarios conectados a través de programas de subsidios al Gas Licuado del Petróleo - GLP. Adicionalmente se cargó en la página del Ministerio el archivo actualizado de los usuarios conectados a través de dichos programas de subsidios, el cual se puede consultar en https://www.minenergia.gov.co/estadisticas-gas-combustible.</t>
  </si>
  <si>
    <t xml:space="preserve">Efectuar el seguimiento a la ejecución del plan de abastecimiento de gas.   </t>
  </si>
  <si>
    <t>Inversionista para la planta de regasificación y le gasoducto buenaventura- yumbo seleccionado</t>
  </si>
  <si>
    <t>No se reportan avances en el mes de enero de 2021</t>
  </si>
  <si>
    <t>No se reportan avances en el mes de febrero de 2021</t>
  </si>
  <si>
    <t>El cronograma de selección fue modificado por la UPME, por tanto se aplaza la recha de selección del inversionista para finales de septiembre</t>
  </si>
  <si>
    <t>Manifestaciones de interés de los operadores de los proyectos presentados ante la CREG</t>
  </si>
  <si>
    <t>No se reportan avances en el mes de enero de 2022</t>
  </si>
  <si>
    <t>No se reportan avances en el mes de febrero de 2022</t>
  </si>
  <si>
    <t>La CREG se encuentra en ajustes a la normatividad para el proceso de desarrollo de los proyectos</t>
  </si>
  <si>
    <t xml:space="preserve">Proyectar y expedir la regulación relacionada con la calidad de los combustibles líquidos derivados del petróleo, biocombustibles  y sus mezclas.   </t>
  </si>
  <si>
    <t>Resolución modificando el parámetro de contenido (PPM) de azufre en el diésel expedida</t>
  </si>
  <si>
    <t>El proyecto de resolución se encuentra en publicación a comentarios internacional hasta el 7 de marzo para poder expedir</t>
  </si>
  <si>
    <t>De acuerdo con los comentarios remitidos por el Mincit, los comentarios fueron resueltos y la resolución se encuentra para firma de Ministro y para expedición</t>
  </si>
  <si>
    <t>Se expidió la Resolución 40103 del 7 de abril de 2021 por la cual se establecieron los parámetros y requisitos de calidad del combustible diésel (ACPM), los biocombustibles para uso en motores de encendido por compresión como componentes de mezcla en procesos de combustión y de sus mezclas y, de las gasolinas básicas y gasolinas oxigenadas con etanol anhidro, combustible para uso en motores de encendido por chispa, y se adoptaron otras disposiciones.</t>
  </si>
  <si>
    <t>Resolución modificando el parámetro de contenido (PPM) de azufre en la gasolina expedida</t>
  </si>
  <si>
    <t>Proyecto  de modificación de reglamentación de  modificación del porcentaje de mezcla gasolinas oxigenadas elaborado.</t>
  </si>
  <si>
    <t>El proyecto fue elaborado por la Dirección de Hidrocarburos para  ser revisado por los demas ministerios firmados</t>
  </si>
  <si>
    <t>El proyecto fue publicado a comentarios entre el 3 y el 18 de marzo, los comentarios fueron resuelto y se encuentra en revisión juridica para continuar proceso de firmas y de expedición.</t>
  </si>
  <si>
    <t>Se expidió la Resolución 40111 del 9 de abril del 2021 por el cual se estableció el contenido de alcohol carburante - etanol en la mezcla con gasolina motor corriente y extra, y el contenido de biocombustible en la mezcla con diesel fósil.</t>
  </si>
  <si>
    <t>Proyecto de reglamentación de parámetros de calidad del combustible de aviación elaborado</t>
  </si>
  <si>
    <t>El proyecto fue enviado en diciembre de 2020 al Ministerio de Ambiente para su revisión. Este no ha sido devuelto con los ajustes desde esa entidad para poder publicar a comentarios de la ciudadanía</t>
  </si>
  <si>
    <t>El proyecto fue enviado en diciembre de 2020 al Ministerio de Ambiente para su revisión. Este no ha sido devuelto con los ajustes desde esa entidad para poder publicar a comentarios de la ciudadanía.Se han realizado mesas de trabajo con MADS para darle avance a la resolución, pero se está a la espera del concepto de Mintransporte para avanzar en la aprobación y publicación por parte de ambos ministerios.</t>
  </si>
  <si>
    <t>Expedición de la regulación del programa de  QA/QC efectuada</t>
  </si>
  <si>
    <t xml:space="preserve">El proyecto se encuentra en elaboración por el grupo Downstream </t>
  </si>
  <si>
    <t xml:space="preserve">El proyecto fue remitido al área jurídica de la DH para su revisión y ajuste con el fin de continuar el proceso de publicación a comentarios de la ciudadanía </t>
  </si>
  <si>
    <t>El proyecto aun se encuentra en la revisión técnica y jurídica para continuar con el proceso de publicación a comentarios. Debido a los temas técnicos específicos a establecer el proyecto ha tenido demoras en su publicación, sin embargo, se espera publicarlo en el mes de mayo.</t>
  </si>
  <si>
    <t xml:space="preserve">Contar con el registro de agentes de la cadena actualizado   </t>
  </si>
  <si>
    <t>Mecanismo para registro de contratos de suministro de los agentes y actores de la cadena de distribución de combustible propuesto.</t>
  </si>
  <si>
    <t>El proyecto está siendo elaborado por la Dirección de Hidrocarburos para proceder a su revisión jurídica y publicación de comentarios</t>
  </si>
  <si>
    <t>Estaciones de servicio automotrices y fluviales con coordenadas de ubicacion actualizadas</t>
  </si>
  <si>
    <t>Porcentaja</t>
  </si>
  <si>
    <t>El proyecto está siendo elaborado por el grupo Downstream pero deben revisarse unos temas técnicos con el IGAC para continuar su elaboración</t>
  </si>
  <si>
    <t>Se está ajustando la redacción  de requerimiento de las coordenadas acorde con lo expuesto por el IGAC y remitir finalmente a validación jurídica</t>
  </si>
  <si>
    <t>El proyecto esta siendo revisado por el area legal de la Dirección de Hidrocarburos, para así proceder con su publicación a comentarios en el mes de mayo.</t>
  </si>
  <si>
    <t xml:space="preserve">Iniciar el proceso de transformación  y medición de la operatividad del Sistema de la cadena de distribución de combustibles líquidos derivados del petróleo.   </t>
  </si>
  <si>
    <t>Índice de satisfacción del usuario SICOM combustibles respecto del servicio prestado.</t>
  </si>
  <si>
    <t>El Indice de satisfacción para el mes de enero fue de 93%</t>
  </si>
  <si>
    <t>El Indice de satisfacción para el mes de febrero fue de 93%</t>
  </si>
  <si>
    <t>El índice de satisfacción para el mes de marzco es de 90%</t>
  </si>
  <si>
    <t>El índice de satisfacción para el mes de abril es de 89%</t>
  </si>
  <si>
    <t>Esquema de focalización de Subsidios ZDF (GLP+LIQUIDOS) SICOM 2.0 Modelo BPM</t>
  </si>
  <si>
    <t>Actualmente nos encontramos pasando a bpm y construyendo la historia de usuario o caso de uso con el SICOM para iniciar con un piloto regional</t>
  </si>
  <si>
    <t xml:space="preserve">Conformación de Centro Nacional de Operaciones de combustibles líquidos ("CNO")   </t>
  </si>
  <si>
    <t>Propuesta de regulación de C.N.O. ( Concejo Nacional de Operaciones) de Combustibles líquidos elaborada</t>
  </si>
  <si>
    <t>No se reportan avances para el mes de marzo de 2021</t>
  </si>
  <si>
    <t>No se reportan avances para el mes de abril de 2021</t>
  </si>
  <si>
    <t xml:space="preserve">Ampliar la cobertura de programa de Reconversión laboral   </t>
  </si>
  <si>
    <t>Nuevos beneficiarios del programa de Reconversión laboral incluidos</t>
  </si>
  <si>
    <t xml:space="preserve">En fase de Caracterización de la población y se espera sobre el segundo trimestre de 2021 se constituya convenio para implementación del programa </t>
  </si>
  <si>
    <t xml:space="preserve">Se continua en fase de Caracterización de la población y se espera sobre el segundo trimestre de 2021 se constituya convenio para implementación del programa </t>
  </si>
  <si>
    <t xml:space="preserve"> Expedir la resolución que contiene la metodología de asignación de volúmenes máximos de ZF.   </t>
  </si>
  <si>
    <t>Resolución de la metodología expedida</t>
  </si>
  <si>
    <t>Actualmente la Dirección de Hidrocarburos se encuentra trabajando con la empresa consultora Econometría S.A. en la construcción de la Metodología de Asignación de Volúmenes Máximos. A la fecha la empresa Econometría ha enviando 3 entregables de un total de 4 que están contemplados según cronograma en el contrato GGC 587 del 2020</t>
  </si>
  <si>
    <t>Actualmente nos encontramos en el proceso de socialización de la metodología de asignación de volúmenes máximos de forma presencial en algunos municipios considerados, y de forma virtual para cualquier interesado del tema.</t>
  </si>
  <si>
    <t>Después del proceso de socialización de la metodología de forma presencial en algunos municipios considerados ZDF y de recibir por parte de autoridades locales diferentes posiciones, recomendaciones y estudios técnicos que complementen el estudio; la Dirección de Hidrocarburos se encuentra en proceso de construcción de diferentes modelos econométricos con las variables de orden nacional actualizadas y el periodo de tiempo establecido, con la finalidad de obtener la demanda de combustible aproximado a la realidad por parte de la población objeto de la política pública</t>
  </si>
  <si>
    <t xml:space="preserve">Flexibilizar de política de precios para la Gasolina Motor Corriente (GMC) (finalmente no se Hizo en 2020)   </t>
  </si>
  <si>
    <t>Proyecto de resolución de flexibilización de precios de Gasolina Motor Corriente (GMC)</t>
  </si>
  <si>
    <t xml:space="preserve">Definir el Plan de Expansión de poliductos y el Plan de Continuidad de combustibles líquidos para la ejecución oportuna de proyectos prioritarios de transporte y abastecimiento. Definir el Plan de Expansión de poliductos y el Plan de Continuidad de combustibles líquidos para la ejecución oportuna de proyectos prioritarios de transporte y abastecimiento. Así como definir la política de almacenamientos comerciales en términos de capacidad e inventario en producto   </t>
  </si>
  <si>
    <t>Resolución del Plan de continuidad y expansión de oleoductos expedida</t>
  </si>
  <si>
    <t>El proyecto fue elaborado por la Dirección de Hidrocarburos de acuerdo con lo remitido por la UPME</t>
  </si>
  <si>
    <t>El proyecto fue remitido a la OAJ para su revisión y publicación a comentarios</t>
  </si>
  <si>
    <t>El proyecto fue publicado a comentarios entre el 15 y 30 de marzo, y actualmente nos encontramos en revisión de los mismos para continuar con el proceso de expedición.</t>
  </si>
  <si>
    <t>El proyecto fue publicado a comentarios entre el 15 y 30 de marzo, y actualmente nos encontramos en revisión de los mismos con la UPME.</t>
  </si>
  <si>
    <t>Requeriminiento de al menos 5 días de inventario en producto, en almacenamiento comercial</t>
  </si>
  <si>
    <t>Se está a la espera del envío de la segunda parte del Plan Indicativo de Combustibles elaborado por la UPME para continuar con la elaboración del proyecto administrativo</t>
  </si>
  <si>
    <t>Promover el mayor uso de biocombustibles en demanda regulada y explorar usos alternativos</t>
  </si>
  <si>
    <t>Promover el uso alternativo de biocombustibles  en la cadena de distribucón de biocombustibles.</t>
  </si>
  <si>
    <t>Resolución para la regulación para el incremento de la mezcla B12 a nivel nacional desarrollada</t>
  </si>
  <si>
    <t>El proyecto elaborado por la DH está siendo revisado por los Ministerios de Ambiente y Desarrollo Sosteniboe y de Agricultura y Desarrollo Rural con el fin de publicar la primera semana de marzo a comentarios de la ciudadanía</t>
  </si>
  <si>
    <t>Hoja de ruta para el uso alternativo de biocombustibles en la cadena de suministro elaborada</t>
  </si>
  <si>
    <t>No  se reportó avance en el mes de eneto</t>
  </si>
  <si>
    <t>No se report avance en el mes de febrero</t>
  </si>
  <si>
    <t>Informes de seguimiento trimestral  a los eventos emergencia que se presenten en la infraestructura de oleoductos revisados</t>
  </si>
  <si>
    <t>No se presentaron eventos durante el mes de enero de 2021</t>
  </si>
  <si>
    <t>No se presentaron eventos durante el mes de febrero de 2021</t>
  </si>
  <si>
    <t>No se presentaron eventos de emergencia a la infraestructura de oleoductos durante el mes de marzo de 2021</t>
  </si>
  <si>
    <t xml:space="preserve">Se presento un evento a las 11:19 hrs del 18 de abril en el KM 222 + 077 Oleoducto Bicentenario mediante sistema de deteccion de intrusos (SDI) por perdida de visializacion; posteriormente, a lasm14:32 se reporta explosion vereda Via, municipio de Saravena en el departamento de Arauca.   </t>
  </si>
  <si>
    <t>Base de datos que relaciona los planes de manejo de riesgo de transportadores de oleoductos del país (riesgos identificados) y los eventos de contingencias presentados por sistema.</t>
  </si>
  <si>
    <t xml:space="preserve">Terminar la revisiòn de los planes de contingecia de los 15 sistemas de transporte, teniendo en cuenta que durante el año 2020 se revisaron 14. </t>
  </si>
  <si>
    <t>Teniendo en cuenta que durante el año 2020 se revisaron 14 de los 15 planes de contigencia de los transportadores por oleoductos, se recibio el plan de contingencia del transportador pendiente.</t>
  </si>
  <si>
    <t>Se estructuro presentaciòn para el Director de Hidrocarburos, en donde se explicaron las bases de la informacion y desarrollo de la matriz que se propone, mas temas adicionales que se desarrollaran y ayudara al seguimiento de los planes de contingencia, atentados y reportes por parte del grupo del MID, como primer insumo para linea base para el desarrollo de este indicador. Se adjunta la presentacion en mencion.</t>
  </si>
  <si>
    <t>Luego de la presentacion al Director se procedio con la elaboración de la matriz ideal de un sistema, acorde con los planes de gestón del riesgo de los transportadores por oleoducto + los eventos de contingencia reportados a ANLA mas otra base de datos que se obtuvo con CENIT.  Se está avanzando en el ejercicio estadistíco solicitado, con el fin de determinar la probabilidad de determinados eventos en un sistema.</t>
  </si>
  <si>
    <t xml:space="preserve">Realizar seguimiento a los mecanismos de control y vigilancia a las actividades de transporte de hidrocarburos en el país.    </t>
  </si>
  <si>
    <t>Informe de legalización de guias de transporte de crudo y derivados del país revisadas e incluidas en la base de datos</t>
  </si>
  <si>
    <t>Se recibio el informe de legalización de guias correspondiente al mes de Diciembre 2020 con la información recolectada por ECOPETROL S.A. y reportada por todos los usuarios de las guias de transporte. Se incluyo en la base de datos.</t>
  </si>
  <si>
    <t>Se recibio el informe de legalización de guias correspondiente al mes de Febrero de 2021 con la información recolectada por ECOPETROL S.A. y reportada por todos los usuarios de las guias de transporte. Se incluyo en la base de datos.</t>
  </si>
  <si>
    <t>Se recibio el informe de legalización de guias correspondiente al mes de Marzo de 2021 con la información recolectada por ECOPETROL S.A. y reportada por todos los usuarios de las guias de transporte. Se incluyo en la base de datos.</t>
  </si>
  <si>
    <t>Sustitución de guias de transporte físicas por guías digitales. Implementación Módulo de Web Service SICOM-RNDC realizada</t>
  </si>
  <si>
    <t>De acuerdo con los avances del año 2020, se trabajo en conjunto con el Ministeiro de Transporte en el diagnóstico del esquema de guías de transporte.</t>
  </si>
  <si>
    <t>1) Se realizaron propuestas preliminares para discución normativa del decreto 1073 y del decreto 1079 en conjunto con Mintransporte y 
2) Se presentó propuesta de esquema DGT para discución.</t>
  </si>
  <si>
    <t>1) Aprobado definiciòn de Piloto de aplicación de tránsito de guías a RNDC. Piloto de 2 etapas con operadores de combustibles en zonas de frontera.
2) Definición con MINTRANSPORTE de esquema de aplicación de Piloto. Etapas.A) Productos b)Campos guías, c) Capacitaciòn. d) Base de datos RNDC.</t>
  </si>
  <si>
    <t>Se sostuvieron reuniones con empresas mayoristas y se acordo desarrollar del piloto con Petrodecol y Chevron (Yumbo+Tumaco). Propuesta en zona de influencia de Planta de Yumbo. En espera del acto adminsitrativo de RNDC versión móvil (Mintransporte).</t>
  </si>
  <si>
    <t xml:space="preserve">Efectuar la revisión, análisis y propuesta de mejora a la regulación para incluir la reclasificación de líneas de transferencia a oleoductos.   </t>
  </si>
  <si>
    <t>Proyecto de reglamentación para la reclasificación de líneas de transferencia realizado.</t>
  </si>
  <si>
    <t>Inventario y revisión de casos específicos presentados durante los ultimos años en los cuales se ha realizado la reclasificacion de lineas de transferencia a oleoductos.</t>
  </si>
  <si>
    <t>Inventario actualizado de los casos pendientes por legalizar relacionados con la reclasificacion de lineas de transferencia a oleoductos.</t>
  </si>
  <si>
    <t>De acuerdo con el inventario actualizado, se tenia programadas unas visitas a campo en el mes de marzo de 2021, con el fin de tener mayor claridad en el procedimiento y demas aspectos relevantes en la legalizacion de las lineas de transferencia que se utilizan como oleoductos, pero por temas operativos y de protocolos de bioseguridad, se aplazaron para los meses de abril y mayo 2021, y asi proceder con la legalizacion de los casos pendientes, paralelamente nos encontramos trabajando en la identificacion de temas y aspectos importantes por aclarar, incluir y modificar en la R-72145 de 2014, que es donde se piensa incluir en forma expresa la legalizacion de las lineas de transferencias.</t>
  </si>
  <si>
    <t>Se tenian programadas unas visitas en el mes de abril de 2021, con el fin de revisar en campo los aspectos relevantes en la legalizacion de las lineas de transferencia que se utilizan como oleoductos, pero temas de trabajos operativos y de protocolos de bioseguridad, genero aplazamiento para el mes de mayo 2021. Nos encontramos trabajando en la estructuracion de la consultoria para la modificacion del Reglamento de Transporte donde se tiene previsto incluir como de los temas la legalizacion de las lineas de transferencia que operan como oleductos.</t>
  </si>
  <si>
    <t xml:space="preserve">Elaborar proyectos de reglamentacion  para las actividades de exploración y producción    </t>
  </si>
  <si>
    <t>Acto administrativo  de modificación Resolución  de la 181495 de 2009 que reglamenta la exploración y la explotación de Hidrocarburos elaborado.</t>
  </si>
  <si>
    <t>Consolidación de comentarios recibidos por parte de ANH y Ecopetrol al proyecto de modificación.</t>
  </si>
  <si>
    <t>Sesiones de trabajo con la ANH sobre aportes técnicos para el proyecto de modificación.</t>
  </si>
  <si>
    <t>Se realizó sondeo de mercado para la consultoría, a la espera de resultados</t>
  </si>
  <si>
    <t>En espera de los resultados del sondeó de mercado que se implementará para la modificación de la resolución 181495. Sin embargo, se tienen adelantados temas puntiales de modificación.</t>
  </si>
  <si>
    <t>Proyecto de reglamentación técnica para proyectos de Recobro mejorado y producción incremental elaborado</t>
  </si>
  <si>
    <t>Definiendo términos de referencia para asignación de recursos del SGR. Se proyecta iniciar en el mes de abril de acuerdo a la asignación de recursos.</t>
  </si>
  <si>
    <t>No se han asignado los recursos del sistema General de Regalías por lo que no se ha podido iniciar el proceso contractual</t>
  </si>
  <si>
    <t>Resolución  de reglamentación técnica para las actividdes del taponamiento y abandono de  pozos elaborado</t>
  </si>
  <si>
    <t>Sesiones de trabajo con la ANH de socialización y recepción de comentarios del nuevo borrador de proyecto de resolución</t>
  </si>
  <si>
    <t>Analisis de posible inclusión de actividades de suspensión de pozos relacionada con las actividades de Geotermia</t>
  </si>
  <si>
    <t>Se lleno el check list de reglamentación y se espera la respuesta de OAJ para publicación a comentarios</t>
  </si>
  <si>
    <t>Esperando autorización de OAJ para publicación a comentarios.</t>
  </si>
  <si>
    <t>Estudio de roles y actores de las actividades de exploración y explotación de hidrocarburos costa afuera contratado</t>
  </si>
  <si>
    <t>Definición de los terminos de refrencia para contratación de consultoria</t>
  </si>
  <si>
    <t>Socialización de terminos de referenciacon con interesados y respuesta a observaciones de los mismos</t>
  </si>
  <si>
    <t>Inicio el proceso de negociación a tráves del Credito BID</t>
  </si>
  <si>
    <t>Se asignó el contrato de consultoria y se dará inicio a la misma en el mes de mayo.</t>
  </si>
  <si>
    <t>Resolución de reglamentación técnica para las actividades de  quemas y venteos de gas.</t>
  </si>
  <si>
    <t>Integración de borrador de resolución de quemas y venteos con borrador de emisiones fugitivas</t>
  </si>
  <si>
    <t>Sesiones de trabajo con el área legal de la DH para resolver comentarios al proyecto de resolución integrado</t>
  </si>
  <si>
    <t xml:space="preserve">Se presentó RT a OAJ para viabilizar la publicación a comentarios </t>
  </si>
  <si>
    <t>Se presentó RT a todas las dependencias involucradas y esta en espera autorización de OAJ para publicación a comentarios.</t>
  </si>
  <si>
    <t>Documento conjunto de política sobre la ETH (MME OAAS, MME DH, ANH ETH) con la nueva estratégia</t>
  </si>
  <si>
    <t>Se iniciaron diálogos de acompañamiento con OAAS y ANH para tratar problemas del departamento del Putumayo. A la espera de lanzamiento de nueva ETH de la ANH.</t>
  </si>
  <si>
    <t>Se presentó la nueva ETH a través de la OAAS</t>
  </si>
  <si>
    <t>Empezó a implementar ETH através de la OAAS, actualmente se encuentra profunndizando estrategía en Putumayo, Meta y Casanare</t>
  </si>
  <si>
    <t>Seguimiento a la implementación de cada uno de los PPIIs ¨Cronograma Kalé¨</t>
  </si>
  <si>
    <t>El MME expidió la Resolución No. 40011 de 2021, por la cual se modifica la Resolución No. 40185 de 2020, lineamientos técnicos para el desarrollo de los PPII. El SGC expidió los lineamientos técnicos para el muestreo y análisis de materiales radioactivos de origen natural en los PPII.</t>
  </si>
  <si>
    <t>Primer diálogo territorial en desarrollo de los PPII en Puerto Wilches – Santander. Instalación del Subcomité Técnico de Sismicidad, hidrogeología y Normatividad Técnica de los PPII.</t>
  </si>
  <si>
    <t>Ver avances de las actividades de este indicador en el cronograma</t>
  </si>
  <si>
    <t>6,80%</t>
  </si>
  <si>
    <t>Centro de transparencia instalado y puesto en marcha</t>
  </si>
  <si>
    <t>Mesas de trabajo con ECP para recibir el producto de diseño del Centro de Transparencia.</t>
  </si>
  <si>
    <t>Se trabajó en la formulación del Convenio tripartita entre ANH, UN, MME para ejecución y puesta en marcha del Centro de Transparencia.</t>
  </si>
  <si>
    <t>Se trabajó en los ajustes del convenio tripartito para entregar el CdT a la operación de la U Nacional, se ajustaron visualizaciones y contenidos con la U Nacional, se espera que la Nacional inicie operación del mismo en Mayo de 2020</t>
  </si>
  <si>
    <t>Se entregó y recibió el primer MVP</t>
  </si>
  <si>
    <t>Contenido de azufre en diésel</t>
  </si>
  <si>
    <t>Durante el mes de abril de 2021, el diésel distribuido a nivel nacional presentó un contenido de azufre de 12,18 particulas por millón.</t>
  </si>
  <si>
    <t xml:space="preserve">Contenido de azufre en gasolina </t>
  </si>
  <si>
    <t xml:space="preserve">Durante abril de 2021, la gasolina distribuida en el país presentó un contenido de azufre de 52,83 particulas por millón.Este nivel de contenido de azufre en la gasolina que se distribuye a nivel nacional, indica que de acuerdo con lo establecido en el CONPES 3943 de 2018 para el mes de marzo de 2021 el nivel de azufre contenido es menor en un 47% del límite establecido en la norma vigente (100). </t>
  </si>
  <si>
    <t xml:space="preserve">Aumentar la inclusión financiera   </t>
  </si>
  <si>
    <t>Gestión créditos  a través del convenio Finagro (DME-DFM-ANM)</t>
  </si>
  <si>
    <t>Créditos</t>
  </si>
  <si>
    <t xml:space="preserve">Se articuló con la ANM la participación de FINAGRO en ANM Activa, con el fin de promover la línea en territorio, asistieron a Yopal en donde se realizaron 18 interacciones. Se recibió el primer informe del mes de enero para revisión. </t>
  </si>
  <si>
    <t>En proceso de elaboración del informe de seguimiento del mes de Diciembre y Enero. Se reactivaron las actividades de seguimiento semanal y supervisión. Se establecieron las acciones a adelantar con sus responsables. El 25-02-2021 Se realizó reunión de Seguimiento con el equipo de apoyo a la supervisión donde se establecieron acciones para fomentar los créditos. Finagro decide no asistir a Popayán, pero se concreta agendas de trabajo con los bancos.</t>
  </si>
  <si>
    <t>La secretaria Técnica en apoyo al Comité Administrativo, convoca la primera reunión trimestral del Comité en pleno, el cual se llevó a cabo el 15-03-201, se generan alertas ya que no se evidencian colocación de recursos provenientes de la LEC Minera, se generan compromisos estipulados en el acta.
El equipo técnico de Finagro, prestó apoyo en la supervisión del Convenio para lo cual se envían los comentarios y solicitudes sobre los informes mensuales presentados por Finagro</t>
  </si>
  <si>
    <t> En la información oficial de FINAGRO a través de su página web, al 30 de abril se ha ejecutado el 1% del presupuesto de la línea LEC MINERA, que corresponde a $ 24.671.650
Se realiza reunión extraordinaria a través de la Secretaría Técnica del Convenio FINAGRO del Comité Administrativo el 22-04-2021 para hacer seguimiento a los compromisos adquiridos, adicionalmente, se establece Definir con el Banco Agrario sobre la información que pueda remitir al MME y Finagro sobre cuantas personas están llegando al Banco a solicitar la LEC Minera, Realizar indicadores de seguimiento, Finiquitar los pendientes sobre los informes mensuales con las sugerencias realizadas e incluirlas en un capítulo del informe de marzo, Gestión de FINAGRO para  la legalización del Convenio sobre el web service con ANM e incluirá el cruce de información para identificar la bancarización en pro de la Lec Minera. Agendar reunión con el Fondo Nacional de Garantías FNG, para revisar la posibilidad de que puedan garantizar los créditos de la Lec Minera y validar cómo se puede estructurar.  DME, primera semana de mayo, Incluir cooperativas, Aso microfinanzas, identificar bancos pequeños, para promover la Linea Lec Minera, Apoyar a la CFA, incluir un contador de mineros interesados en la Linea Lec Minera, para lo cual se hará seguimiento y análisis en reuniones de seguimiento ordinarias, Seguir realizando las agendas con Gobernaciones, Secretarías de Minas, Agremiaciones, Bancos a través de las agendas programadas de DFM y DME, a las cuales el Comité Administrativo hará seguimiento, entre otras.</t>
  </si>
  <si>
    <t>Convenio Banca de las Oportunidades (Linea base de inclusión financiera) formalizado  (DME- DFM- ANM)</t>
  </si>
  <si>
    <t>Instrumento</t>
  </si>
  <si>
    <t>Se concretaron las líneas de trabajo del convenio y fue aprobado 29-01-2021 por Min comercio - Min Hacienda - Min Agricultura -  DNP – BDO. En proceso reuniones con la ANM para empezar proceso contractual.</t>
  </si>
  <si>
    <t xml:space="preserve">CONVENIO: El 17-02-2021 se realiza reunión de con la ANM y se determina avanzar en la construcción técnica y jurídica del convenio. Se envió para revisión de la ANM y de BDO el lunes 23-02-2021. 
LÍNEA BASE: Se estableció cronograma de trabajo del proceso contractual. Se realizó la Ficha técnica del proceso de línea base, fue revisada por el equipo jurídico y se realizaron los respectivos ajustes. </t>
  </si>
  <si>
    <t xml:space="preserve">Se estructura la ficha de necesidad, con el fin de realizar el proceso contractual: “Adquirir el estudio de inclusión financiera y/o bases de datos que permitan al Ministerio de Minas y Energía contar con información estadística e indicadores relacionados con la bancarización para la implementación y apoyo de la estrategia de dinamización del mercado de títulos en el marco del proyecto de inversión "Mejoramiento de la competitividad para el desarrollo del sector minero a nivel nacional”.” el cual se firmó y radicó el 3-03-2021.
Se realiza la solicitud de cotización, el memorando y el anexo económico para dar paso con el estudio de mercado correspondiente.
Posterior a los resultados del estudio de mercado, se realizan los estudios previos correspondientes.
El 10-03-2021 se realizó la presentación a contractual del convenio, el cual fue avalado y revisado por el equipo jurídico asignado. Para la segunda semana de abril se realizarán las mesas de trabajo para validar el convenio final y proceder a la revisión de Bancoldex y los jurídicos de ANM y MME. </t>
  </si>
  <si>
    <t xml:space="preserve"> El 13-04-2021 se realiza mesa de trabajo con BDO, ANM, MME para revisión y concertación del alcance, obligaciones y entregables del Convenio tripartito, ANM realiza el Estudio Previo, el cual es validado por MME quien estructura el Estudio Previo con base en los acuerdos, en su formato interno para ser evaluado por contractual y seguir con el proceso. </t>
  </si>
  <si>
    <t>Implementación Mecanismo Único de Verificación (VICE- ANM)</t>
  </si>
  <si>
    <t>Mecanismo</t>
  </si>
  <si>
    <t>La ANM se comprometió a entregar el MUV el 25-01-2021, y presentarlo en el marco de la reunión con Asobancaria. Lanzamiento el 10 de febrero de 2021</t>
  </si>
  <si>
    <t>Reunión el 10 de febrero con Asobancaria en la que se realizó el lanzamiento del Web Servicie y Muv. Se acordó: a) Agendas con bancos para capacitaciones a los oficiales de cumplimiento sobre Minería y las herramientas de control del sector (WebService – Muv – Rucom – Génesis). B) Realizar acuerdos de confidencialidad para implementar el Webservice (ANM) c) Solicitar Matrices de riesgos para análisis de la evaluación de qué mecanismos utiliza el sector para mitigar estos riesgos y evaluar cuáles contingencias
El 24-02-2021 se realizó con éxito la primera Agenda (virtual) con entidades financieras. Cooperativa Financiera de Antioquia (CFA) recibió sensibilización en el sector minero.
La ANM ha participado activamente en las sensibilizaciones se resalta el apoyo de Titulación y del personal de sistemas en este ejercicio. 
El 26-02-2021 se realizó la presentación de los avances en el MUV, WebService y la estrategia, a la SFC quien reunió a los Jefes y otros vinculados como las cooperativas que no pertenecen a Asobancaria. Se concretó ejecución de agendas con bancos, en donde el Superintendente se comprometió a acompañarnos</t>
  </si>
  <si>
    <t>Para el mes de marzo se realizaron 5 agendas con los bancos y se sensibilizaron un total de 77 personas de las áreas de riesgo, en temas relacionados con el sector Minero y en las herramientas de Web-Service y Muv y Guías metodológicas. Los bancos fueron: Banco Agrario, Banco Popular, banco de la República y Banco Davicienda
CFA está evaluando implementar el convenio y utilizar el Web-Service.
El 10 de marzo se enviaron a través de Asobancaria los convenios de Web-Service y Muv para ser remitidos a los Bancos.
Para el mes de abril se espera agenda de “Alto Nivel” con ITAÚ y Bancolombia, dada su importancia para el sector y la manifestación de algunos mineros sobre el cierre de cuentas de estos dos bancos.</t>
  </si>
  <si>
    <t>En este momento se encuentran en revisión en contratación para la firma del vice 2 convenios ya firmados por las entidades financieras Cooperativa financiera de antioquia y el banco cooperativo central, pendiente aprobación de a ANM</t>
  </si>
  <si>
    <t>Viabilización de mecanimos de financiamiento diferentes a banca (DME)</t>
  </si>
  <si>
    <t xml:space="preserve">Se entregó el resumen del registro de Facturas como preparatorio para la reunión de la Viceministra con hacienda. </t>
  </si>
  <si>
    <t xml:space="preserve">Se está trabajando en la estructuración del modelo a contratar en las sensibilizaciones y la implementación de los mecanismos de sensibilización diferentes a Banca
Equipo de trabajo contratado el 16-02-2021. </t>
  </si>
  <si>
    <t>Se presenta el plan de trabajo para REPO/CDM y el Registro de Facturas, para el cual se estará actualizando el cronograma conforme a los avances y requerimientos.
Se realizan reuniones con el equipo técnico y apoyo jurídico para determinar tareas, para lo cual se envían los documentos que permitan avanzar en la modificación del Decreto 1555 de 2017, para que se incluya al sector minero, con el fin de promover un piloto en Registro de Facturas, se envían
Se presenta el plan de trabajo para REPO/CDM, para el cual se estará actualizando el cronograma conforme a los avances y requerimientos.
Se programan y ejecutan reuniones con la BMC para determinar el Estado de la articulación a la fecha en REPOS/CDM para empresas carboneras y las mesas de trabajo para fuentes de precios de materiales de construcción y gravas, a fin de promover un piloto en alguna de estas empresas para negociar repo/CDM. Se establecen compromisos.
El factoring está incluido en las sensibilizaiones sobre las gúias metodológicas del mercado de capitales incluido en el punto de "sensibilizaciones"
Se realiza sensibilización con la Asociación Colombiana de Minería, en donde se les presenta la estrategia de inclusión financiera y los avances en el pilar de financiación, se hace la presentación y explicación sobre la Guía Metodológica del Mercado de Capitales, para que conozcan la herramienta y puedan acceder a algunos de los mecanismos como los repos/CDM.</t>
  </si>
  <si>
    <t xml:space="preserve"> Se realiza la ficha de necesidades para el mercado SPOT para consumo interno, se analiza os argumentos sobre el porque el mejor aliado es la BMC tomando como base la información de la Superfinanciera a través de SIMEV y se ralizan reuniones, para determinar la posibilidad de realizar un contrato o convenio interadministrativo von BMC
Se reprograman reuniones con las empresas carboneras para explicarles los mecanismos de financiaciación y desperatr el interés en los repos/CDM de BMC y la ficha de calidades para carbón que son suceptibles de negociar en este mecanismo
Posterior al envío de la Memoria Justificativa, la Propuesta de Ajuste al decreto 1555 de 2017 y los considerandos, se esperan los acercamientos con Min Hacienda de la Dirección para que se incluya el capítulo del sector minero en el Decreto 1555/2017
Se realizan reuniones con  FEDESMERALDAS, ACM, entre otras para explicarles la estrategia de inclusión financiera y las guías metodológicas del mercado de capitales. </t>
  </si>
  <si>
    <t>Sensibilización cierre de brechas mercado de capitales (DME- ANM- UPME)</t>
  </si>
  <si>
    <t>Programadas para el mes de Abril</t>
  </si>
  <si>
    <t>Se está trabajando en la estructuración del modelo a contratar en las sensibilizaciones y la implementación de los mecanismos de sensibilización diferentes a Banca</t>
  </si>
  <si>
    <t>Se estructura la ficha de necesidades del proceso contractual para las sensibilizaciones sobre las Guías Metodológicas del Mercado de Capitales.
Las sensibilizaciones pretenden despertar el interés acerca de los mecanismos de financiación que existen en el mercado de capitales, para promover un piloto en alguno de ellos.</t>
  </si>
  <si>
    <t> Se estructura la ficha de necesidades para la sensibilización de las Gúias Metodológicas del Mercado de Capitales, la cual quedó radicado en contractual el 23-04-2021 para seguir adelantando el proceso.
Estas sensibilizaciones se enfocan en el acceso a mecanismos de financiación del mercado de capitales, a través de la ejecución de doce (12) jornadas de sensibilizaciones virtuales en el territorio nacional.
Así mismo; con el fin de avanzar en la implementación de mecanismos diferentes a banca, posterior a las sensibilizaciones, se realizarán ocho (8) sesiones de trabajo y acercamiento con inversionistas, Bolsa de Valores de Colombia, Bolsa Mercantil de Colombia, Toronto Stock Exchange y/o comisionistas de bolsa, que promuevan el entendimiento común de las necesidades del sector financiero y la adopción de herramientas de financiación disponibles en el mercado de capitales.</t>
  </si>
  <si>
    <t>Gestión créditos no uso de mercurio - minería de oro (Confiar) (DFM)</t>
  </si>
  <si>
    <t xml:space="preserve">PNUD avanza en la firma de alianzas con el CFA para el cumplimiento de la meta </t>
  </si>
  <si>
    <t xml:space="preserve">Equipo de trabajo contratado el 16-02-2021. </t>
  </si>
  <si>
    <t>Conciliación jurídica del Clausulado del documento del Acuerdo de Partes</t>
  </si>
  <si>
    <t> Conciliación Jurídica FInalizada, en proceso de generación de documento técnico por parte de la Cooperativa Financiera de Antioquia</t>
  </si>
  <si>
    <t>Banco de Proyectos potenciales para financiamiento diferente a banca (DME- ANM)</t>
  </si>
  <si>
    <t>Banco</t>
  </si>
  <si>
    <t>Se programó reunión para articulación con la ANM, se presentó proyecto a la Viceministra quien avaló su ejecución, previa articulación con ANM</t>
  </si>
  <si>
    <t>Se realizó reunión con la DFM y el equipo consultor de Fomento concluyendo que esta iniciativa es uno de los servicios propuestos para trabajar en el Sector. Por lo cual podría establecerse su priorización con el BID y trabajar articuladamente con la ANM. Para el avance se realizó lo siguiente:
9-03-2021: Se realizó reunión con ANM para revisar la posible articulación para ejecutar el Banco de proyectos, pendiente reunión con Promoción
18-03-2021: se revisó con la ANM la posibilidad de hacer el banco de proyectos, sin embargo es importante revisar la articulación con el BID</t>
  </si>
  <si>
    <t xml:space="preserve"> El 23-04-2021 Se envió propuesta de Banco de proyectos a la DFM, se realizó la reunión con esta área para viabilizar su funcionamiento. La DFM realizó solicitud a la viceministra el 29-04-2021. 
El 28-04-2021 se revisó también la articulación con USAID, quien manifestó que es posible revisar el proyecto siempre y cuando esté alineado con los objetivos de USAID. </t>
  </si>
  <si>
    <t>Diseño de SARLAF para el sector minero (UPME- ANM-DME- DFM- VICE)</t>
  </si>
  <si>
    <t>Modelo</t>
  </si>
  <si>
    <t>Se adelantaron las reuniones para la definición de las actividades a desarrollar con la consultoría para el Diseño de SARLAFT</t>
  </si>
  <si>
    <t>Banco de proyectos (Sandbox)  Se encuentra en proceso reunión para establecer la articulación con la ANM la cual se hará el 9-03-2021</t>
  </si>
  <si>
    <t>El MME adelantó los acercamientos y apoyos para la cooperación con el diseño del SARLAFT, logrando:
o PNUD: Confirmó y separó presupuesto para capacitaciones
o BGI: En trámite TDR para apoyar a la ANM en los aspectos de SARLAFT de corto plazo
o Min Justicia: Se envió correo de intención para iniciar el proceso de supervisores
o INL: Confirmado el apoyo para el SARLAFT 
Se espera avanzar con el diseño en el mes de Abril.</t>
  </si>
  <si>
    <t xml:space="preserve"> Se gestionó apoyo de cooperación para el diseño de medidas para la prevención, monitoreo y control de riesgos LAFT que pueda aplicar la ANM en sus proceso de contratación y seguimiento (fiscalización), para lo cual nos encontramos a la espera de concretar el apoyo requerido mediante la contratación de expertos en la materia para avanzar en el desarrollo y definición de medidas.  </t>
  </si>
  <si>
    <t>Construcción de guías Metodologicas (sector financiero para sector minero) (VICE)</t>
  </si>
  <si>
    <t>Guia</t>
  </si>
  <si>
    <t>Se está definiendo la forma de cooperación de BGI que incluye la elaboración de las Guías</t>
  </si>
  <si>
    <t>El 15-02-2021 se presentó propuesta de Diseño de SARLAFT a los cooperantes.</t>
  </si>
  <si>
    <t>En proceso de definición de cronograma y estructura con el cooperante BGI de la cooperación económica de la embajada de Suiza en Colombia.</t>
  </si>
  <si>
    <t> BGI de la Embajada Suiza remite la guía prelimiar editada para revisión y ajustes finales, de ser el caso. Se valida uso de logo del MME. Se espera que en el próximo mes se cuenta con la guía finalizada para divulgación masiva.</t>
  </si>
  <si>
    <t xml:space="preserve">Elevar el número de estándares y  buenas prácticas implementados en el sector minero   </t>
  </si>
  <si>
    <t>Lineamientos de presas de relave y drenajes ácidos socializados</t>
  </si>
  <si>
    <t>Sociallizaciones</t>
  </si>
  <si>
    <t>1- Se realizó actividades relacionadas con los pagos pendientes a la empresa consultora ATG. Ltda.
2- Se enviaron comentarios a la empresa consultora ATG Ltda. relacionados con las cartillas de Presas de Relaves y drenajes Ácidos.
3- Se enviaron los productos de la consultoría (lineamientos y cartillas) a dependencias internas del Ministerio y entidades externas.</t>
  </si>
  <si>
    <t>Se realizó socialización a la Viceministra de Minas y al Presidente de la ANM, el 24 de febrero de 2021 a través de reunión virtual.</t>
  </si>
  <si>
    <t>1. Se solicitó a Comunicaciones y Prensa la publicación en la WEB del Ministerio de los documentos de los lineamiientos (Informes y cartillas).
2. Se realizó la programación de los cuatro (4) eventos para la socialización de los lineamientos durante los meses de abril, mayo, junio y julio.
3. El Grupo de Comunicaciones y Prensa elaboró la pieza publiictaria para el evento de socialización.
4. Se elaboró el lista de invitados para el primer evento de socialización el cual será dirigida para la región norte de Colombia.</t>
  </si>
  <si>
    <t>1. Se realizó el evento de socialización programado para el 22 de abril de 2021, en donde se presentaron las propuestas de lineamientos técnicos de política de buenas prácticas para estandarizar  proceso de minería relacionados con Presas de Relaves y Drenaje Ácido Minero.
2. Se realizó el planeamiento del próximo evento de socialización que se programó para el 27 de mayo de 2021 en donde solo se presentará los lineaminetos de política de buenas practicas para Presas de Relaves. El público invitado será todo el sector de la minería y entidades relaciondas e interesadas. </t>
  </si>
  <si>
    <t>Afianzar la cooperación internacional para adquirir buenas prácticas de operación y estándares para la mediana y pequeña minería.</t>
  </si>
  <si>
    <t>Alianza</t>
  </si>
  <si>
    <t>Sin avance a la fecha. En proceso de empalme entre grupos internos de trabajo</t>
  </si>
  <si>
    <t>Se realizó reunión de empalme definitiva el 4 de febrero. Se participó en la mesa de coordinación de cooperación internacional del Ministerio y el curso "Roles del asesor: Manejo de herramientas y comunicación asertiva con entidades de cooperación". En proceso la generación de la estrategia enfocada a las necesidades sector.</t>
  </si>
  <si>
    <t>Se trabajó con el equipo de cooperación internacional en el empalme y revisión de las actividades que se tienen a la fecha y en la posible estrategia para el 2021. Así mismo se revisaron los documentos relacionados con cooperación internacional.  Se preparó la presentación para la aprobación de la directora de los temas a trabajar en el 2021</t>
  </si>
  <si>
    <t xml:space="preserve"> El 16 de abril de 2021 se realizó reunión con representantes del Ministero de Minas de Perú y el equipo de Cooperación internacional de la DME,  posteriormente  la DME  priorizó temas a desarrollar en el marco de la Cooperación y se planteo premura dado el cambio de administración en julio, asi mismo se estructuró propuesta de plan de trabajo y se envió a Esperanza Enrriquez - GAI- el 30-04-2021, para que como es el conducto regular se envie a traves de ella al Ministerio de Perú a efecto de obetner la respectiva retroalimentación e iniciar la Cooperación.
Se realizó reunión con USAID 28-04-2021. Temas tratados: 
Revisar la participación y alineación dentro del MME (Nora)
Revisar la posibilidad de que el programa de Educación Financiera con USAID para el sector minero 
Programar reunión con ANM –BDO – MME – USAID para revisar el tema 
Banco de proyectos, es posible revisar el proyecto siempre y cuando esté alineado con los objetivos de USAID.
Recursos preferenciales para el sector: Fondo de inversión para el desarrollo de Minería verde (Reunión para revisar) - Pequeña Minería y Mediana Minería si atrae mineros a la legalidad.
           Estándar de Recursos y Reservas: Colateral para el tema financiero 
           Trazabilidad: Para reducir el riesgo operacional y reputacional para la banca.
           Garantías  </t>
  </si>
  <si>
    <t>Lineamientos de fiscalización minera realizado</t>
  </si>
  <si>
    <t>Lineamiento</t>
  </si>
  <si>
    <t>Se socializó Resolución No. 40008 del 14/01/2021, con el Grupo de Administración del Recurso y con la ANM</t>
  </si>
  <si>
    <t>Meta Cumplida</t>
  </si>
  <si>
    <t>Lanzamiento Agendas subsectores esmeraldas, materiales de construcción e industriales, oro y polimetalicos</t>
  </si>
  <si>
    <t>Agenda</t>
  </si>
  <si>
    <t xml:space="preserve">Las agendas no han sido formalmente lanzadas. Responsables: Oro: por definir. Materiales de Industriales y de Construcción: Juan Carlos Alcalá. Esmeraldas: Sebastián Alarcón </t>
  </si>
  <si>
    <t xml:space="preserve">Ya se definieron responsables y se tuvieron reuniones con gremios para trabajar en agendas de carbón y exploración. </t>
  </si>
  <si>
    <t>Agendas continuan siendo depuradas. Se realizaron reuniones con gremios en las agendas de Oro, Esmeraldas y Materiales de construcción. Aún está pendiente el lanzamiento de estas agendas.</t>
  </si>
  <si>
    <t xml:space="preserve">3 agendas mencionadas presentaron avances en seguimiento, incluyendo socializaciones de inclusión financiera con gremios. También se realizó la verificación de los hitos del primer trimestre. Aún está pendiente el lanzamiento de estas 3 agendas. Se espera lanzamiento de MACO en mayo, en alianza con ANM. </t>
  </si>
  <si>
    <t>Promover adopción de estandares de presas de relaves y drenajes ácidos</t>
  </si>
  <si>
    <t xml:space="preserve">Estandares </t>
  </si>
  <si>
    <t xml:space="preserve">1- Se acordó con la Directora - Dra. Tatiana  que antes de enviar formalmente a la ANM para su adopción, se debe realizar una reunión con la presencia del Presidente de la ANM y la Vicemin istra para exponerle el tema.
2- Se realizó reunión con la Viceministra de Minas el 26 de enero, en la cual se le expuso los productos de la consultoría. Se acordó que la empresa consultora le hará una presentación a ella y al Presidente de la ANM en el mes de Febrero. Aprobó el trabajo y las acciones siguientes como las de socialización y solicitud a la ANM para que adopte los mismos como estándares.
</t>
  </si>
  <si>
    <t>Reunión con Presidente y Vicepresidente de Seguimiento y Control de la ANM, donde la directora Dra. Tatiana les manifestó la importancia de que adopten formalmente estos estándares. En proceso de elaboración de comunicación formal dando a conocer los productos y pidiendo la adopción de los mismos.</t>
  </si>
  <si>
    <t xml:space="preserve">1. Se enviaron mediante comunicación formal los documentos de los lineamientos elaborados a las entidades ANM, UPME y SGC.
2. Se programó reunión con el Vicepresidente de Seguimiento y Control de la ANM, y la directora Dra. Tatiana para conocer la hoja de ruta de la adopción de los lineamientos por parte de la ANM. </t>
  </si>
  <si>
    <t>1. Se envió comunicación al presidente de la ANM en donde se le informó que desde la DME "Estamos muy interesados en conocer la hoja de ruta y plan de trabajo para la implementación de estos lineamientos técnicos de buenas prácticas, y confiamos que bajo su liderazgo den origen a los estándares necesarios que permitan mejorar la actividad minera apoyados en un aumento de la productividad y la seguridad, con el resultado esperado del mejoramiento de la competitividad del sector minero a nivel nacional." . Hasta la fecha no hemos recibido respuesta.
2. Se dió a conocer a los profesionales de la DME, a la DFM, OASS del vínculo para acceder a los documentos finales y cartillas de los lineamientso que fueron puestos en la página WEB del Ministerio.  </t>
  </si>
  <si>
    <t>Reglamentar cierre de minas</t>
  </si>
  <si>
    <t>Decreto</t>
  </si>
  <si>
    <t xml:space="preserve">Elaboración documento de lineamientos de Cierre de Minas 
Pendiente tramite a seguir con Decreto de cierre de minas </t>
  </si>
  <si>
    <t>Se pasó el documento realizado en 2014 sobre lineamientos de politíca  para actualizar.
Se socializo proyecto de decreto de cierre de minas con ACM
Pendiente concepto de MADS, 
Pendiente concepto de OAJ, para redacción del Decreto</t>
  </si>
  <si>
    <t>Se continua con elaboracion de proyecto de decreto de ciere de mias
Se socializo con MADS, el proyecto, no an enviado comentarios
pendiente tramite a seguir respecto a participacion de MADS</t>
  </si>
  <si>
    <t>Se llevó a cabo reunión con ACM sobre el decreto, quienes hicieron comentarios en aspectos como: garantía, según ACM debe ser por ley y no hay hoy en día facultad para ello (Debatible). 2. Revisar la provisión contable en vez de hacer aprovisionamientos que resultan insostenibles para el sector. 3. Revisar las escalas de minería: debe ser diferencial.
- La DME se reunió y encontró afinidad en varios de los puntos planteados por la ACM, para lo cual revisará el tema jurídico. Así mismo con cooperación internacional ver la posiblidad que el BM financie un estudio sobre aprovisionamiento donde se tenga en cuenta a los pequeños mineros. </t>
  </si>
  <si>
    <t>Estrategia para el aprovechamiento de estériles en el sector minero en el marco de la economía circular</t>
  </si>
  <si>
    <t>Se identifico con la Directora la necesidad y el alcance de esta actividad, la cual se desarrollará con el apoyo de los contratistas Oswald Maya y Tamara Romero.</t>
  </si>
  <si>
    <t>En elaboración plan de trabajo y estructura del documento técnico.</t>
  </si>
  <si>
    <t>1. Se presentó el documento con la propuesta de la estructura del estudio a realizar para elaborar el informe del estado actulal de la economía circular en el sector minero colombiano. Igualmente se presentó el plan de trabajo. Ambos documentos finalmente tuvieron el visto bueno de la Directora.
2.  Se realizaron reuniones con la OAAS y Ministerio del Medio Ambiente para conocer el alacnce de la Estrategia Nacional de Economía Circular.
3. Se tuvo reunión con la Dirección de Formalización Minera para presentarles el alcance del estudio a realizar por parte de la DME y solicitarles que enfocaran los recursos disponibles para realizar un estudio enfocado a la parte normativa de la economía circular en el sector minero.
3. Se presentó el primer avance del informe del estado actual de la economíia circular en el sector minero para revisión por parte de la Supervisión.</t>
  </si>
  <si>
    <t>1.  Se realizaron reuniones con varias empresa y universidades para concoer la experiencia que han tenido sobre la econcomía circular aplicada en los negocios y su visión con respecto a su aplicación en las actividades mineras. Esta información reforzará el estudio que se está realizando actualmente.
2. Se participó en la mesa intersectorial de la Estrategia Nacional de Economí Circular que tenia como fin identificar las iniciativas que cada una de las entidades invitada por la OAAS tiene hasta el momento con potencial para su desarrollo. Desde la DME se envió el mensaje sobre el estudio de actualización de la economía circular en el sector minero y la contratación de la consultoría para realziar los lineamientos técnicos de política de buenas prácticas para estandarizar este proceso.
3. Se elaboró el segundo avance del informe del estado actual de la economíia circular en el sector minero, el cual se encuentra en revisión. </t>
  </si>
  <si>
    <t>Aentar la procucción de carbónum</t>
  </si>
  <si>
    <t xml:space="preserve">Aumentar la producción de carbón con respecto a 2020   </t>
  </si>
  <si>
    <t>Gestión para la continuidad del proyecto carbón realizado</t>
  </si>
  <si>
    <t>seguimiento</t>
  </si>
  <si>
    <t xml:space="preserve">Se han participado en las reuniones para adelantar las acciones necesarias </t>
  </si>
  <si>
    <t>Se sostuvieron varias reuniónes en región para desarrollar acciones que permitan la sostenibilidad del proyecto Cerrejón. Propuesta estructurar un plan de acción similar al del Cesar.</t>
  </si>
  <si>
    <t>Cerrejón – Arroyo Bruno. Se avanzo en reuniones programadas para incertidumbre 1 y 7. Las demás programadas para abril.​
Cerrejón - Consulta Previa. Programada agenda de pre-consulta entre el  20 al 26 de abril.​
Cerrejón - Provincial. Avanza socialización de ANLA con comunidades para implementación del plan de monitoreo.​
Drummond – Integración RH y S. Pendiente entrega de minuta conciliada a Comité de Contratación.​
Drummond – Reasentamientos. ANLA emitió Resolución excluyendo comunidad de Boquerón.</t>
  </si>
  <si>
    <t>Cerrejón - Sentencia 698/ 2019 - Arroyo Bruno -  En construcción documento que resulve las 7 incertidumbres.  Pendiente cronograma de socialización a comunidades.
Cerrejón Sentencia T 704 (Consulta Previa) - Programación del mes de abril suspendida para identificación de impactos y pre consulta suspendida por restricciones de pandemia.
T614 de 2019 (Tutela Provincial) - Suspendido trabajo de campo por restricciones de pandemia.
Demanda de nulidad PMA - Proceso reactivado; en agenda del Consejo de Estado para definir medida cautelar de suspensión del PMA.
Drummond – Integración RH y S. Se lograron acuerdos finales en negociación. Minuta pendiente de aprobación por Comité de Contratación para firma.​
Drummond – Reasentamientos. ANLA emite resolución 640 del 07 de abril 2021, modificando R anterior en el sentido de que Comunidad de Boquerón ya no será reasentada. Auto 02382 del 23 de abril de 2021, ANLA requirió a las 3 empresas la presentación de un Programa de Trabajo individualizado  para el cumplimiento total del PAR de las comunidades de Plan Bonito y El Hatillo.</t>
  </si>
  <si>
    <t>Avance en la  implementación del  programa de buenas prácticas relacionadas con la calidad del aíre en la industria de producción de coque en Colombia.</t>
  </si>
  <si>
    <t>Se prepararon los estudios previos para la contratación de los cursos. Actividad encaminada al cumplimiento de las actividades que se tienen en el CONPES de calidad del aire.</t>
  </si>
  <si>
    <t>Enp receso la definición del alcance de la contratación</t>
  </si>
  <si>
    <t>Durante el mes de marzo se estrucuturo el proceso y se remitió al Grupo de Gestión Contractual, para revisión y estrucutración del estudio de mercado el cual esta en proceso.</t>
  </si>
  <si>
    <t>Durante el mes de abril se adelantó la gestión para la estructuración del estudio de mercado del proceso de contratación. Igualmente, se realizó la entrega del tema por parte de la funcionaria Alejandra Rodriguez y la contratación del profesional Horacio Estrada para el apoyo al mismo </t>
  </si>
  <si>
    <t xml:space="preserve">Ajuste en la metodología precio base para la liquidación de regalías </t>
  </si>
  <si>
    <t>Metodología</t>
  </si>
  <si>
    <t>Pendiente socialización estudio de la UPME, sobre mercado de carbón
ANM en base a resultados estudio de la UPME, planteara modificaciones a la metodología</t>
  </si>
  <si>
    <t>No se tiene avances
Pendiente socialización estudio UPME</t>
  </si>
  <si>
    <t>No se tiene avances.
Se realizo socializacion estudio UPME.</t>
  </si>
  <si>
    <t>Se espera cronograma actualizado por parte de la UPME y la ANM. La viceministra dió línea de tener nueva metodología propuesta antes de junio para que pueda ser implementada desde septiembre.</t>
  </si>
  <si>
    <t>Implementación de la Estrategia para la competitividad y diversificación productiva en el Cesar</t>
  </si>
  <si>
    <t>estrategia</t>
  </si>
  <si>
    <t>Se diseñó y aprobó la estrategia Plan Cesar</t>
  </si>
  <si>
    <t xml:space="preserve">Estructuración e implementación del Plan Cesar.
- Seguimiento Rta Prodeco renuncia.
- Empleabilidad en región.
Diversificación Minera.
- Permanencia en territorio.
Seguimiento a acciones.
</t>
  </si>
  <si>
    <t>1. Se realizó el 8 de marzo la reunión del Ministro de Minas y Energía con el Gobernador del Cesar (asistentes: bancada de parlamentarios del Cesar y la empresa Drumond), el objetivo era avanzar y fortalecer el relacionamiento. 2. Se avanzó en la propuesta del Plan Boquerón Avanza y Emprende, con la construcción del Plan de Acción de Proyectos Estratégicos definidos por la comunidad y con el liderazgo de la Agencia de Renovación del Territorio. 3. Se formuló y acordó el plan de trabajo para atender la problematica de empleabilidad a corto plazo, liderada por el Ministerio de Trabajo y con la participación del SENA y el Servicio Nacional de Empleo. Adicionalmente el Servicio Nacional de Empleo entregó la caracterización y perfilación de la población objeto de la estrategia (personsas desvinculadas de la empresa Prodeco), esto con el fin de estructurar el plan de atención que estará listo el 16 de abril.</t>
  </si>
  <si>
    <t>Por solicitud de Presidencia, el DNP liderará el PLan Cesar. Se realizó una (1) reunión con el subdirector sectorial del DNP para conocer la ruta a seguir para continuar con la ejecución de este Plan. En el marco de los acuerdos, se realizaron las siguientes acciones:
1. Se realizaron cuatro (4) reuniones para avanzar en los temas de la hoja de ruta de empleabilidad para Cesar (DNP, Mintrabajo, Servicio Público de Empleo, Mintransporte y MME). De estas reuniones salió la ruta para realizar una feria laboral el 27 de mayo de 2021.
2. Se realizó una (1) reunión  con el equipo de pacto funcional para acelerar la inclusión de proyectos de reactivación económica y social para el Cesar  en este Pacto (DNP y MME)
3. Se realizaron dos (2) reuniones para revisar el impacto de la renuncia de títulos de Prodeco en las regalías  (ANM, GEESE, DME y DNP).
Se definió que el Rol del del sector liderado por MME en el Plan Cesar será en los siguientes frentes:
1. Seguimiento Proceso Prodeco: evaluación rigurosa de la solicitud de renuncia y . cumplimiento de los compromisos de las empresas mineras (ambientales/sociales.
2. Transformación y Transición Minero-Energética
3. Diversificación Productiva de la mano del sector minero-energético</t>
  </si>
  <si>
    <t xml:space="preserve">Implementación de agenda de carbón </t>
  </si>
  <si>
    <t xml:space="preserve">Estructar las acciones de la agenda de carbón y establecer responsables </t>
  </si>
  <si>
    <t xml:space="preserve">Acercamientos con los responsables de las acciones (DFM, ANM y DME) , para  establecer las subacciones y las metas que se debe cumplir;  con gremios como Fenalcarbon y Asocarbonor para darles a conocer la agenda de trabajo  en cada uno de los trimestres del año 2021 </t>
  </si>
  <si>
    <t xml:space="preserve">
Se continuo con las reuniones de coordinación internas con OAAS DFM, OAJ y DME y externas IBINES, ACM, ANM, sobre actividades asignadas.
Socialización de agenda con ANM y UPME para articulación de acciones e identificación de canal de comunicación en el suministro de información.</t>
  </si>
  <si>
    <t>0,01</t>
  </si>
  <si>
    <t>Se termina versión más actualizada del documento de Hoja de Ruta de carbón. Entre DME y comunicaciones se tienen propuesta inicial de socialización del documento y la Hoja de Ruta.
Se solito a los responsables de las acciones que establecieron metas e hitos de las diferentes acciones planteadas en los ejes de la agenda, consignar los avances pertenecientes al primer trimestre de 2021, de igual forma y buscando el reporte de dichos avances se sostuvieron reuniones con la ANM, Upme, Fenalcarbón, Mincomercio, entero otros.
Se inició trabajo con el grupo de comunicaciones del Ministerio para estructurar el lanzamiento de los lineamientos de carbón, buscando los mensajes adecuados, objetivo principal y actores.</t>
  </si>
  <si>
    <t>Hoja de ruta oportunidades de reducción/compensación de emisiones en la cadena de carbón (trasnformación tecnologica o Hidrogeno)</t>
  </si>
  <si>
    <t>Hoja de Ruta</t>
  </si>
  <si>
    <t>En proceso de acuerdo con los resultados de la consultoría del BID</t>
  </si>
  <si>
    <t>En Marzo no hubo avances. Consultoria para hoja de ruta de hidrogeno fue lanzada el 6 de abril.</t>
  </si>
  <si>
    <t xml:space="preserve">Se participó en primer taller de construcción de estrategia de hoja de ruta de hidrógeno con los consultores. Aún no se tiene los primeros entregables. </t>
  </si>
  <si>
    <t xml:space="preserve">Aumentar con respecto a 2020 la IED en minería   </t>
  </si>
  <si>
    <t>Caracterización de proyectos (PINE+PIRE + EXPLORACIÓN) y estrategia metodológica de seguimiento implementada</t>
  </si>
  <si>
    <t>En proceso construcción y actualización de matriz de datos de los proyectos. Se identificaron 30 proyectos en desarrollo; 22 en exploración, 2 en C&amp;M, 4 en explotación y 2 en proceso.</t>
  </si>
  <si>
    <t>En proceso construcción y actualización de matriz de datos de los proyectos. Se incremento la matriz  a 38 proyectos en desarrollo.</t>
  </si>
  <si>
    <t>Se vienen sosteniendo reuniones con el equipo y con el profesional de apoyo en la construcción de base de datos (WIlfredo) para consolidar una matriz unificada.  Se programa reunión con la Directora en abril para presentación de estrategia.</t>
  </si>
  <si>
    <t>Se continua con la construcción de la matriz de información. Se migro información a repositorio en Sharepoint. Se han sostenido reuniones con 30 de los 45 proyectos seleccionados. Se presento estrategia de gestión de proyectos a Directora.</t>
  </si>
  <si>
    <t>Lanzamiento de la agenda de diversificación</t>
  </si>
  <si>
    <t>Evento</t>
  </si>
  <si>
    <t>Se está dando a conocer la agenda entre funcionarios y contratistas para saber sus necesidades de recursos y poder avanzar en el lanzamiento. En proceso.</t>
  </si>
  <si>
    <t>- El grupo de comunicaciones designado viene trabajando en el ABC de la exploración minera, para lo cual se hicieron varias reuniones internas y otra con Colective Mining quien junto con ACM mostraron su interés en colaborar.
- La VM realizó el lanzamiento de la agenda de exploración en Medellín con amplia participación de exploradores y empresas mineras. Se presentó la propuesta de exploración minera con comunidades del Chocó (modelo Chocó).</t>
  </si>
  <si>
    <t>En proceso. El grupo de comunicaciones trabaja en una propuesta sobre la fase de exploración, vienen recogiendo los insumos para hacer el lanzamiento. </t>
  </si>
  <si>
    <t>Lanzamiento del proceso se adjudicación de áreas estrategicas mineras realizado (cobre y fosfatos)</t>
  </si>
  <si>
    <t>En proceso ña estructuración del proceso de lanzamiento de las áreas estratégicas mineras</t>
  </si>
  <si>
    <t xml:space="preserve">El día Martes 9 de febrero se realizó prelanzamiento de la ronda por parte de la ANM, en el cual se presentó la plataforma en la cual las empresas podrá presentar su propuesta por los bloques ofertados. </t>
  </si>
  <si>
    <t>Se realizaron reuniones de seguimiento a las actividades realizadas por la ANM; estas reuniones contaron con el acompañamiento de la Vicemininistra y el presidente de la ANM.
Se está en el proceso de adjudicación de los bloques, para lo cual se han realizado multiples eventos de promoción, en los cuales ha participado Alejandra Rodríguez.</t>
  </si>
  <si>
    <t>1- Se ha asitido a las reuniones de seguimiento convocadas por la Viceministra y Directora respecto de este proceso. La ANM continua con el proceso de adjudicación de los bloques respectivos. </t>
  </si>
  <si>
    <t>Número Distritos metalogénicos con conocimiento por parte del SGC y entregados a la ANM</t>
  </si>
  <si>
    <t>Distritos</t>
  </si>
  <si>
    <t>El SGC informó a través de la Dirección de recursos minerales reportó que en el mes de enero se seleccionaron las áreas a estudiar en el año 2021 :“A 31 de enero se identificaron 20 nuevos distritos metalogénicos para adelantar la evaluación integral del potencial mineral el año 2021, con énfasis en minerales cupríferos, auríferos, polimetálicos, fosfatos, materiales de construcción, arcillas industriales y uranio”.</t>
  </si>
  <si>
    <t>A 28 de febrero se avanzó en la elaboración de informes diagnósticos de los distritos metalogénicos de Tarso, San Antonio, Ortega, y Roncesvalles</t>
  </si>
  <si>
    <t>A 28 de febrero se avanzó en la elaboración de informes diagnósticos de los distritos metalogénicos de Tarso, San Antonio, Ortega, y Roncesvalles (Pendiente Validar)</t>
  </si>
  <si>
    <t>Sin avance reportado por parte del SGC</t>
  </si>
  <si>
    <t>Lineamientos de política para el Conocimiento Geológico realizados, de acuerdo con la nueva ley de regalías</t>
  </si>
  <si>
    <t>En el mes de enero se hizo revisión del lineamiento general u orientación en cuanto a las actividades de conocimiento y cartografía geológica que establece el Art. 15 de la ley 2056 de 2020. Se estructuró el grupo de trabajo para el documento y se está en proceso de contracción de los profesionales de apoyo.</t>
  </si>
  <si>
    <t>Durante el mes de febrero se estableció el cronograma de las acciones para formular los lineamientos  de política para el Conocimiento Geológico.</t>
  </si>
  <si>
    <t>• La DME avanzó en la estructura y organización sobre el contenido del documento de lineamientos, el cual según cronograma se presentará una primera versión en la primera semana del mes de abril/21.
• En próximas semanas se informará al SGC de las mesas de trabajo para trabajar lineamientos de manera armónica y coordinada con esa entidad.
• Líneas que se están considerando:
- Avances cubrimiento Cartografía Geológica escalas multipropósitos (Terminar 1:100K, avanzar en 50K y 25K)
- Generación y consolidación del conocimiento geológico para el incremento de la exploración y explotación de minerales estratégicos (cubre Distritos metalogénicas, geoquímica, geofísica, mapa metalogénico, acá cabe Banco de Información Minera, Huella Minera)
- Apoyo en la consolidación de la cadena energética (investigación y consolidación cuencas hidrocarburíferos, gas asociado a carbón y avances identificación del potencial geotérmico)
• Los lineamientos se estructurarán teniendo como premisa la orientación que establece el artículo 15/ley 2056 de 2020</t>
  </si>
  <si>
    <t>Se realizó el primer borrador de lineamientos y Borrador de resolución de lineamientos
así mismo se realizó la Primera mesa de trabajo con Hidrocarburos (28-04-2021)</t>
  </si>
  <si>
    <t>Agendas sectorial para esmeraldas en implementación</t>
  </si>
  <si>
    <t>Ageda</t>
  </si>
  <si>
    <t>Se estaba estructurando la matriz del plan de acción de la agenda de esmeraldas</t>
  </si>
  <si>
    <t>En proceso la revisión y validación de las acciones de la agenda conjunta con la Dirección de Formalización Minera</t>
  </si>
  <si>
    <t>Se socializó la agenda con Sebastian de ACM , se empalmaron las acciones y responsables con ANM, se recibieron aportes de la dirección de formalización minera,
Se encuentra pendiente respuesta por parte d ela ANM acerca de la línea de acción de la VUCE
Y se encuentra pendiente de aportes por parte del equipo de Sandra de la DFM.
Se realizó mesa de trabajo con APRECOL  a escuchar las necesidades del gremio</t>
  </si>
  <si>
    <t> El desarrollo de éste mes radicó en que la Jefe logró un espacio en la presentación de la guía de Esmeraldas Colombianas (espacio de la ANM), en la cual abordó el ejercicio que se viene desarrollando desde la DME con la Agenda de Esmeraldas, así mismo el equipo asistió a la socialización de la misma a efecto de observar avances y retroalimentar la agenda denotando que la presentación de esta guía materializaba el cumplimiento de un hito, así mismo se recibió documento de la UPME en la que indicaron comentario en la acción de Estrategia de inclusión financiera, seguidamente se identificaron en la agenda las acciones transversales y las acciones contenidas en el plan de acción de Boyacá plasmándose en las observaciones. El 22 de abril de 2020 se envió la agenda de esmeraldas a Carlos Bermúdez para presentación de avances en sus líneas de acción que a la fecha no han sido diligenciados, así mismo se refiere que la falta de socialización de la agenda con el gremio no se ha surtido teniendo en cuenta que la ANM no ha dado respuesta a los varios acercamientos que ha surtido Juan Felipe para que reevalúen la responsabilidad del compromiso contenido en la agenda línea de acción No. 2.3. acción 2.3.4.-(VUCE), que fue identificada por el gremio como el principal cuello de botella y de la cual solicitaron mayor énfasis en el seguimiento a esta necesidad. Seguidamente en éste orden se resalta que se cumplió con el hito de socialización con el gremio acerca de la estrategia de inclusión financiera desarrollada el 27 de abril de 2021 a cargo de Leidy Soler y Andrés Ramos, a la cual los asistentes respondieron de manera positiva, seguidamente se elaboró presentación de socialización de la agenda de Esmeraldas y se socializó al interior de la DME el 30 de abril de 2020 y se recibieron comentarios de retroalimentación, ulteriormente se indica que se complementó la agenda con los avances relacionados y finalmente se volvió a solicitar a Carlos Bermúdez retroalimentación en cuanto a los avances de las líneas de acción competentes las cuales continúan aun sin diligenciar pero con compromiso por parte de la DFM de desarrollarlo, se realizó depuración continua de la matriz y reuniones del equipo y se indica que a petición de la Jefe Tatiana se van a hacer reportes de avances semanalmente con los cuales la agenda de Esmeraldas cumplió desde el momento mismo de la asignación de ésta responsabilidad.</t>
  </si>
  <si>
    <t>Cuantificación del valor de las reservas mineras del país realizada</t>
  </si>
  <si>
    <t>Se entregó la valoración de reservas a Grupo de Gestión Financiera y Contable  por parte del Grupo de Miguel Alfonso</t>
  </si>
  <si>
    <t xml:space="preserve">En el mes de noviembre se realizará la solicitud </t>
  </si>
  <si>
    <t xml:space="preserve"> En el mes de noviembre se realizará la solicitud </t>
  </si>
  <si>
    <t>Agenda para la diversificación (conocimiento, exploración, gestión proyectos) implementada</t>
  </si>
  <si>
    <t>agenda</t>
  </si>
  <si>
    <t>En proceso la definición de los responsables y líneas de la agenda</t>
  </si>
  <si>
    <t>Se realizó reunión con los diferentes grupos de la agenda: financiamiento, posicionamiento, PINES, a quienes se les indicó las acciones correspondientes al interior de la agenda.
- Se le envió la agenda al presidente de la ACM, quien presentará un listado de trámites importantes en proyectos en exploración que están retrasando la exploración en el país.</t>
  </si>
  <si>
    <t>- Se realizaron varias reuniones internas para afinar temas, hitos, avances tempranos. La agenda se dio a conocer a la ANM, OAAS, DFM toda vez que ellos tienen temas a cargo.
- La agenda fue socializada con la ACM.
- Se le socializó a ACM la estrategia de financiamiento: confianza, bancarización y financiamiento.</t>
  </si>
  <si>
    <t>Se han tenido reuniones internas entre las agendas donde se presentó la agenda de exploración, se mostraron los avances en temas como: estrategia de financiamiento, el avance en las AEM donde la ANM ofertó 5 bloques en La Guajira y el Cesar y se está en la revisión de los oferentes por parte de la autoridad minera.En materia de trámites mineros se enviaron a la ANM algunos de esos trámites relacionados con cesión de derechos,de área, de inscripción de contratos en el RMN. En la estrategia de relacionamiento se avanza con Antioquia, en particular los acercamientos con la alcaldía de Jericó y con la de Buriticá. En la estrategia con las FFMM se espera que la VM de Defensa envíe con las modifiaciones propuestas, el protocolo de seguridad para continuar avanzando. </t>
  </si>
  <si>
    <t>Concretar definición de agenda de trámites ambientales</t>
  </si>
  <si>
    <t>Resolución</t>
  </si>
  <si>
    <t>Dentro de la Agenda interministerial los temas a trabajar son: Sustracción de reservas forestales de Ley 2da de 1959, GMA, LA exploración, política ambiental del carbón</t>
  </si>
  <si>
    <t xml:space="preserve"> - En proceso de definir con la ANM qué trámites tienen ellos con las CARS.
- Por definir el paso a seguir en relación con la modificación de sustracción de reservas forestales de ley 2da de 1959.</t>
  </si>
  <si>
    <t>- Se realizó reunión con la OAAS toda vez que hay temas de la Agenda interministerial que se cruzan con la Agenda de exploración. Entre los temas comunes se tienen: cierre de minas (DME lidera propuesta de decreto), áreas estratégicas mineras (apoyo, lidera ANM), política ambiental del carbón (participa junto con la OAAS), guías minero ambientales (propuesta de adopción), licencia ambiental en exploración (DME- OAAS). Falta por definir economía circular toda vez que el tema no es solo de la DME.</t>
  </si>
  <si>
    <t>Con el MADS, ANM, UPME y el MME venimos trabajando en las GMA en particular se ha revisado la de exploración. Se enviaron los comentarios a GIZ. Así mismo se envió oficio a la OAJ sobrecompetencia de la adopción de las guías.En proceso. </t>
  </si>
  <si>
    <t>Desarrollar estrategia para el fortalecimiento de la seguridad rural para infraestructura minera</t>
  </si>
  <si>
    <t>En proceso</t>
  </si>
  <si>
    <t>Se trabajó de la mano con Mindefensa y el sector productivo en la actualización del Protocolo para la identificación y gestión de riesgos relacionados con la seguridad entre Fuerza Pública y empresas del sector minero. Actualmente pendiente de confirmación por parte de la Viceministra de Mindefensa para socialización con gremios y por regiones. En cualquier caso, MinDefensa ha acompañado los espacios que se han tenido con compañías exploradoras y ACM en el marco de la Agenda de Exploración.</t>
  </si>
  <si>
    <t>Con la llegada de la viceministra de Defensa, fueron sugeridos ajustes al protocolo y  en este momento se revisan temas en el marco de Derechos Humanos y otras temáticas para fortalecerlo. Para el cumplimiento de estos requerimientos desde el Viceministerio de Minas, se viene trabajando conjuntamente con la Dirección de Seguridad e Infraestructura.</t>
  </si>
  <si>
    <t>Estrategia de posicionamiento de la actividad minera en las regiones priorizadas para exploración minera y viabilización de proyectos</t>
  </si>
  <si>
    <t>Estretegia</t>
  </si>
  <si>
    <t>Se diseñó y aprobó la estrategia de Exploración y se priorizaron los territorios a atender con la estrategia</t>
  </si>
  <si>
    <t>Maria eugenia</t>
  </si>
  <si>
    <t xml:space="preserve">Incremento  en la producción de oro (por cuenta de titulares mineros)   </t>
  </si>
  <si>
    <t>Lineamiento de política y hoja de ruta para la explotación del oro y polimetálicos realizado</t>
  </si>
  <si>
    <t>Se está a la espera de la contratación del ingeniero de minas con experiencia en oro, para desarrollar este tema.</t>
  </si>
  <si>
    <t>Se realizó revisión de la versión preliminar que se tiene del documento.</t>
  </si>
  <si>
    <t>Nuevo proyecto  minero  de cobre en etapa de construcción y montaje (Quebradona)</t>
  </si>
  <si>
    <t>Proyecto</t>
  </si>
  <si>
    <t>Avanza evaluación de PTO en GA sobre requerimientos adicionales. 
Avanza evaluación de LA en ANLA a requerimientos adicionales solicitados</t>
  </si>
  <si>
    <t>Avanza evaluación de PTO en GA sobre requerimientos adicionales.
Avanza evaluación de LA en ANLA a requerimientos adicionales solicitados</t>
  </si>
  <si>
    <t>Se avanzó en el proceso de evaluación de PTO por GA. Posible pronunciamiento 22 de junio.
Se avanzó en el proceso de evaluación de LA en ANLA. Posible pronunciamiento en mayo.</t>
  </si>
  <si>
    <t>Nuevo proyecto  minero  de oro en etapa de construcción y montaje (Gramalote)</t>
  </si>
  <si>
    <t>Posible firmas del PAR entre abril a junio de 2021 (294 Unidades sociales). Inicio de C&amp;M (Abril o junio de2021). 
Concomitancia - 18-02 reunión entre ANLA y empresa; se solicitara información adicional. En proceso.</t>
  </si>
  <si>
    <t>Ajuste en fechas; posible firma del PAR entre mayo a junio de 2021 (294 Unidades sociales). Inicio de C&amp;M (septiembre de 2021).
Concomitancia - Requeirmientos ANLA. En proceso recopilación de información por empresa. Posible entrega en mayo.</t>
  </si>
  <si>
    <t>Reasentamientos - Posible firma del PAR entre mayo a junio de 2021 (294 Unidades sociales). Inicio de C&amp;M (septiembre de 2021). Suspendidas reuniones de concertación colestiva para el mes de abril por pandemia.
Concomitancia - Requeirmientos ANLA. Se avanzó en proceso de estructuración de documento de respuesta y recopilación de información por empresa. Posible entrega en mayo.</t>
  </si>
  <si>
    <t>Identificación de Corredores mineros y su caracterización</t>
  </si>
  <si>
    <t>Corredores</t>
  </si>
  <si>
    <t>En proceso conformación de grupo de trabajo e inicio de recopilación de información.</t>
  </si>
  <si>
    <t>Definición de corredores (Quinchía-Buriticá, Bagadó-Acandí y Puerto Berrío-Segovia); recopilación de información; construcción de primer esbozo y tabla de contenido del documento de caracterización</t>
  </si>
  <si>
    <t> Se confirmaron los tres corredores mineros, correspondientes a dos cinturones de oro y un cinturón de cobre. Se realizó revisión bibliográfica de documentos y mapa metalogénico del 2018 del SGC. Se programó reunión con el SGC en mayo para solicitar información geológica actualizada y solicitar shapes de cinturones.</t>
  </si>
  <si>
    <t>Prorroga, construcción y montaje sobre ampliación proyecto minero oro (caldas Gold)</t>
  </si>
  <si>
    <t>Cumplida</t>
  </si>
  <si>
    <t>Proyecto minero en ejecución San Matias - Puerto Libertador, Cordoba</t>
  </si>
  <si>
    <t>Avanza programa de perforaciones. 16-02 reunión con empresa para presentación del proyecto</t>
  </si>
  <si>
    <t>Programa de perforaciones del proyecto se ha visto interrumpido en varias ocasiones como consecuencia de bloqueos por las comunidades de mineros   e intervención de la fuerza pública. MME vienve trabajando como facilitador logrando acuerdos entre las partes para avanzar.</t>
  </si>
  <si>
    <t>Continua bloqueos por las comunidades de mineros al avance del Programa de perforaciones del proyecto. MME trabaja como facilitador entre empresa y comunidad para lograr acuerdos.</t>
  </si>
  <si>
    <t>Identificación y seguimiento a nuevos proyectos en desarrollo</t>
  </si>
  <si>
    <t>Se incluyeron 8 proyectos en desarrollo, incluidos en la matriz de diversificación para seguimiento</t>
  </si>
  <si>
    <t>En consolidación de matriz para determinar si se requiere la inclusión de nuevos proyectos.</t>
  </si>
  <si>
    <t xml:space="preserve">Se realizó la selección de 45 proyectos mineros, en los cuales se encuentran los proyectos denominados como PINE, PIRE y proyectos en etapa de exploración temprana específicamente de oro, cobre y polimetálicos. Se sostuvieron reuniones con 22 proyectos confirmando su participación. Se desarrolló una metodología de  seguimiento a los proyectos socializada ante la Viceministra de Minas. Actualmente el grupo se encuentra en proceso de consolidación de la matriz de información.  </t>
  </si>
  <si>
    <t xml:space="preserve">Herramienta de gestión de la Dirección con  información del sector minero implemetada   </t>
  </si>
  <si>
    <t>Cierre del proceso de empalme y liquidación de los convenios de delegación de funciones de fiscalización y conocimiento y cartografía</t>
  </si>
  <si>
    <t>Empalme y liquidación</t>
  </si>
  <si>
    <t>Se elaboran los informes finales de gestión del VI bimestre de 2020 y de Supervisión del año 2020</t>
  </si>
  <si>
    <t>Dentro del proceso de cierre, empalme y liquidación durante el mes de febrero se solicito al Grupo de Gestión Contractual la estructura para la realización de las actas de liquidación de cada uno de los convenios. Así mismo, se tiene un 90% del informe de la Gobernación de Antioquia y esta en proceso el desarrollo de las del SGC y ANM.</t>
  </si>
  <si>
    <t>1. Se reorganizó el informe de empalme de la G.A.
2. Reunión  de " Liquidación de los convenios interadministrativos suscritos con la Gobernación de antioquia"  con Roberto Conde   donde el aclaro inquietudes sobre la entrega de la info para el acta de  cierre.
3. Informe de supervisión de la G.A. y ANM se encuentran listos para radicar
5. Se avanza con el tema de Inventarios físicos de la ANM llevada a cabo los días 25 y 26 de marzo. Roger del MME realizó muestreo aleatorio al 40% de los activos de a ANM</t>
  </si>
  <si>
    <t> 
Se avanzó en la realización de los informes de gestión, supervisión y cierre de las delegadas. Para el mes de abril se radicó el informe de supervisión de la Gobernación de Antioquia con el radicado 3-2021-008179 del 23-04-2021. Es importante tener en cuenta que el proceso de liquidación se vió afectado por la solicitud de Administrativa de hacer inventarios físicos al 100% .</t>
  </si>
  <si>
    <t>Tableros de control  como parte del posicionamiento de la Central de Información  del Área implementados</t>
  </si>
  <si>
    <t>Tablero</t>
  </si>
  <si>
    <t>Esta en proceso la contratación del requipo para realizar la estructuración de los tableros de control</t>
  </si>
  <si>
    <t>Se esta priorizando la información para identificar los tableros de control</t>
  </si>
  <si>
    <t xml:space="preserve">Esta en proceso la elaboración del tablero de control de proyectos priorizados, el cual ya cuenta con la base de datos </t>
  </si>
  <si>
    <t>Durante el mes de abril se implementaron los tableros de control del plan de acción y prouectos mineros</t>
  </si>
  <si>
    <t>Informes periódicos sobre temas priorizados realzados</t>
  </si>
  <si>
    <t>En proceso la priorización</t>
  </si>
  <si>
    <t xml:space="preserve">Se estableció la necesidad de trabajar en 6 Informes periódicos sobre temas priorizados realizados, en el siguiente orden:
• Informe 1 (Inclusión Financiera)
• Informe 2 (Economía Circular)
• Informe 3 (Conocimiento Geológico)
• Informe 4 (Territorio)
• Informe 5 (Diversificación)
• Informe 6 (Agendas y avances del sector)
2.     El 22 de febrero se hizo reunión con comunicaciones donde se informó de la necesidad de hacer los informes.
3.     El 15 de Marzo se envió a comunicaciones la primera propuesta de informe de Inclusión Financiera
4.     El 29 de marzo se realizó mesa conjunta con comunicaciones para definir la forma y los ajustes en el documento
5.     A la fecha estamos a la espera de respuesta del equipo de diseño del informe final que será también la base para los siguientes. </t>
  </si>
  <si>
    <t> El 16-04-2021 se recibió la infografía del primer informe de los logros de inclusión financiera, la cual fue remitida al equipo técnico para su revisión y se recibieron comentarios. El 30-04-2021 se remite documento final con solicitud de ajustes a comunicaciones.
La directora solicita hacer el segundo informe del "ABC de la Exploración"</t>
  </si>
  <si>
    <t>Producción de oro en títulos mineros</t>
  </si>
  <si>
    <t>Toneladas Trimestral</t>
  </si>
  <si>
    <t xml:space="preserve">Durante el mes de abril, el Ministerio de Minas y Energía continuó adelantado gestiones con los proyectos priorizados. Se estuvo trabajando en estrategias de competitividad para afrontar los cambios en la demanda, promocionando carbón colombiano en nuevos mercados internacionales, generación de valor y encadenamientos. Así mismo, se trabajó en temas de adaptación y transición para responder de manera proactiva a las exigencias ambientales de reducción de emisiones (Impuesto al Carbono). Después que en 2020 la producción se contrajo un 38,6%, alcanzando un mínimo de 49,3 millones de toneladas, y que el precio del mineral alcanzó mínimos históricos inferiores a USD 40/ Ton, se espera que en 2021 se dé un repunte en la producción, jalonado por la demanda del mercado asiático, especialmente Turquía, Israel, Corea del Sur, India, China y Japón. lacionadas con la inclusión financiera, la promoción de una cadena de oro y polimetálicos legal, limpia y segura y el relacionamiento en las regiones de oro, donde haya lugar (énfasis exploración), entre otros temas importantes para el fortalecimiento de la actividad alrededor de la producción de oro. Con la entrada en operación de ZIJIN – CONTINENTAL GOLD en octubre del año pasado y con las inversiones previstas para 2021 anunciadas por compañías como Aris Gold, Newmont, Gold X, entre otros, se espera un incremento de la producción formal. Esto sumado a la mayor demanda de oro como refugio financiero, consecuencia de la incertidumbre en la actividad económica mundial.  </t>
  </si>
  <si>
    <t xml:space="preserve">Aumentar la producción de carbón con respecto a 2020  </t>
  </si>
  <si>
    <t xml:space="preserve">Producción de carbón </t>
  </si>
  <si>
    <t>Millones de Toneladas trimestral</t>
  </si>
  <si>
    <t xml:space="preserve">Durante el mes de abril, el Ministerio de Minas y Energía continuó adelantado gestiones con los proyectos priorizados. Se estuvo trabajando en estrategias de competitividad para afrontar los cambios en la demanda, promocionando carbón colombiano en nuevos mercados internacionales, generación de valor y encadenamientos. Así mismo, se trabajó en temas de adaptación y transición para responder de manera proactiva a las exigencias ambientales de reducción de emisiones (Impuesto al Carbono). Después que en 2020 la producción se contrajo un 38,6%, alcanzando un mínimo de 49,3 millones de toneladas, y que el precio del mineral alcanzó mínimos históricos inferiores a USD 40/ Ton, se espera que en 2021 se dé un repunte en la producción, jalonado por la demanda del mercado asiático, especialmente Turquía, Israel, Corea del Sur, India, China y Japón. </t>
  </si>
  <si>
    <t xml:space="preserve">Aumentar la inclusión financiera  </t>
  </si>
  <si>
    <t>Promedio móvil de la inversión extranjera directa en minería</t>
  </si>
  <si>
    <t>Millones de Dolares</t>
  </si>
  <si>
    <t xml:space="preserve">Durante el mes de abril el Ministerio de Minas y Energía de acuerdo con los procesos de planeación de 2021, se prioriza la gestión para que los proyectos regionales de importancia estratégica y los que se encuentran en etapa de exploración, superen los cuellos de botella que no permiten el normal funcionamiento de los mismos. Estas acciones están desarrollándose en una agenda que permita la articulación entre las entidades y los titulares para lograr aumentar inversión extranjera. Se espera que la IED en el sector Minero alcance los USD 2.700 millones, impulsada por nuevos proyectos de oro y cobre. Entre las iniciativas que se espera contribuyan a la inversión este año destacan los proyectos de cobre y oro Quebradona, de USD 1.400 millones; y de oro Gramalote, de USD 1.000 millones, ambos controlados por AngloGold Ashanti, así como la mina Marmato de USD 300 millones de Caldas Gold. </t>
  </si>
  <si>
    <t>Grupo de Ejecución  Estratégica del Sector Extractivo</t>
  </si>
  <si>
    <t xml:space="preserve">Número de documentos requeridos para fijar la política de transparencia del sector extractivo en el marco del Sistema General de Regalías (SGR).   </t>
  </si>
  <si>
    <t>Elaborar propuesta de la política de transparencia del sector extractivo en el marco del SGR.</t>
  </si>
  <si>
    <t>Número</t>
  </si>
  <si>
    <t xml:space="preserve">"Durante el mes de marzo finalizó el proceso de estudio de mercado de las consultorías de administrador independiente y de política, pendientes de ir a Comité de Contratación. Así mismo, se adelantaron dos jornadas de socialización del insumo que dejó como resultado la consultoría del año anterior para obtener aportes que permitan fortalecer la integración de la Política.
"
</t>
  </si>
  <si>
    <t xml:space="preserve">Durante el mes de abril se avanzó con las etapas iniciales del proceso de contratación, se estima presentar la primera semana de mayo a comité de contratación el proceso de Política de Transparencia, para ese misma semana proceder con la publicación del proyecto de pliegos. </t>
  </si>
  <si>
    <t>Adoptar la política de transparencia del sector extractivo en el marco del SGR.</t>
  </si>
  <si>
    <t>Durante el mes de abril se avanzó con las etapas iniciales del proceso de contratación, se estima presentar la primera semana de mayo a comité de contratación el proceso de Política de Transparencia, para ese misma semana proceder con la publicación del proyecto de pliegos.</t>
  </si>
  <si>
    <t>Socializar propuesta de la política de transparencia del sector extractivo en el marco del SGR.</t>
  </si>
  <si>
    <t>Durante el mes de abril  se adelantaron 4 talleres con Asociaciones, MHCP, Ecopetrol y Sociedad Civil, con el objetivo de socializar y discutir los parámetros para el desarrollo de la politica.</t>
  </si>
  <si>
    <t xml:space="preserve">Número de documento requeridos para la puesta en marcha del Incentivo a la Produccion 2021- 2022.   </t>
  </si>
  <si>
    <t>Elaborar el documento técnico que contenga la metodología para incentivar la producción y presentarlo ante la Comisión Rectora para su adopción.</t>
  </si>
  <si>
    <t>Durante el mes de febrero se realizaron mesas de trabajo en las cuales se evaluaron los comentarios de la Oficina Asesora Jurídica del MME y de Ministerio de Hacienda y Crédito Público sobre la metodología, la cual se remitirá para su adopción a la Comisión Rectora - CR, del SGR durante el mes de marzo.
Se elaboró proyecto de Resolución y se socializó para comentarios, se estima su expedición una vez adoptada la metodología por parte de la CR del SGR.</t>
  </si>
  <si>
    <t xml:space="preserve">"Durante el mes de marzo se presentó la propuesta de metodología ante la Comisión Rectora - CR para su adopción, las mesas se llevaron a cabo los días 5 y 15 de marzo de la vigencia, en esta última fecha se aprobó la publicación del proyecto de Acuerdo que incluye la metodología.
Así mismo, se publicó para comentarios el proyecto de Resolución, se estima su expedición para el mes de abril."
</t>
  </si>
  <si>
    <t>El 21 de abril se expido la resolución 40124 de 2021,  la cual  contiene la metodología adoptada por la Comisión Rectora del SGR paraincentivar  la producción para el bienio 2021-2022.</t>
  </si>
  <si>
    <t>Establecer la metodología de la asignación, distribución parcial y ejecución de los recursos del Incentivo a la Producción, Exploración y Formalización fuente rendimientos financieros bienio 2021- 2022.</t>
  </si>
  <si>
    <t>Realizar evento de Lanzamiento IP 2021-2022</t>
  </si>
  <si>
    <t>Durante el mes de enero no se tenía prevista la realización del evento de lanzamiento IP 2021-2022</t>
  </si>
  <si>
    <t>Durante el período se avanzó en la agenda tentativa del evento y las respectivas invitaciones.</t>
  </si>
  <si>
    <t xml:space="preserve">"Durante el período se avanzó en la agenda tentativa del evento y las respectivas invitaciones.
"
</t>
  </si>
  <si>
    <t>Comunicar a las entidades territoriales beneficiadas la Resolución de asignación, distribución parcial y ejecución de los recursos del Incentivo a la Producción, Exploración y Formalización fuente rendimientos financieros bienio 2021- 2022.</t>
  </si>
  <si>
    <t>Durante el mes de enero no se tenía previsto comunicarle a las entidades territoriales beneficiadas la Resolución de asignación, distribución parcial y ejecución de los recursos del Incentivo a la Producción para el bienio 2021- 2022.</t>
  </si>
  <si>
    <t>Se elaboró proyecto de Resolución y se socializó para comentarios, se estima su expedición y comunicación a las  entidades territoriales beneficiadas,  una vez adoptada la metodología por parte de la CR del SGR.</t>
  </si>
  <si>
    <t xml:space="preserve">Desde la formulación del Plan de Acción se programó "comunicar a las entidades territoriales beneficiadas la Resolución de asignación, distribución parcial y ejecución de los recursos del Incentivo a la Producción, Exploración y Formalización fuente rendimientos financieros bienio 2021- 2022" para marzo, sin embargo, de acuerdo con las situaciones que se presentaron especialmente en la programación de las jornadas de análisis de la metodología por parte de la Comisión Rectora del Sistema, se remitió a la OPGI el ajuste correspondiente para el mes de abril.
</t>
  </si>
  <si>
    <t>El 21 de abril se llevo acabo el lanzamiento IP 2021-2122 en la cuidad de Riohacha , La Guajira, a la cual asistieron algunos alcaldes y secretarios de planeación de manera virtual y presencial de los municipios beneficiarion del IP 2021 -2022. La comunicación formal para las entidades territoriales están programadas para el mes de mayo.</t>
  </si>
  <si>
    <t xml:space="preserve">Número de proyectos del sector Minero Energético aprobados con recursos del Incentivo a la Producción, Exploración y Formalización.   </t>
  </si>
  <si>
    <t>Acompañar a las entidades territoriales en la estructuración, presentación y aprobación de proyectos del sector Minero Energético financiados con recursos del Incentivo a la Producción, Exploración y Formalización.</t>
  </si>
  <si>
    <t>Durante el mes de febrero no se tenía prevista la aprobación de nuevos proyectos de inversión con cargo a los recursos del Incentivo a la Producción, no obstante, se realizó acompañamiento a las entidades territoriales en lo relacionado con la entrada en vigencia de la Ley 2056 de 2020 y el Decreto 1821 de 2021 participando en las jornadas de capacitación organizadas por el DNP.
Para este periodo se identifican 4 proyectos en alto estado de maduración (Arauquita, San Miguel, Palermo y Pto Caicedo) a los cuales, desde el GEESE, se les realiza el acompañamiento técnico y se estima sean aprobados al cierre del primer trimestre 2021.</t>
  </si>
  <si>
    <t xml:space="preserve">"Para este periodo se identifican dos proyectos en alto estado de maduración, 
Arauquita y Sabana de Torres, a los cuales se les continúa realizando el acompañamiento técnico requerido para que sean aprobados próximamente. "
</t>
  </si>
  <si>
    <t xml:space="preserve">Durante el mes de abril no se dio inicio a las sesiones de  OCAD PAZ, aunado a las fallas en el aplicativo SUIFP -SGR, en el cual se carga la información de los proyectos para el desarrollo del ciclo para su aprobación, razón por la cual no se realizó aprobación de nuevos proyectos de inversión con cargo a los recursos del Incentivo a la Producción que provienen de los rendimientos financieros del SGR y que se aprueban en dicha instancia.
No obstante lo anterior, se mantienen identificados dos (2) proyectos en alto estado de maduración del sector minero-energético, Arauquita y Sabana de Torres, a los cuales se les continúa realizando el acompañamiento técnico requerido para que sean aprobados próximamente. </t>
  </si>
  <si>
    <t xml:space="preserve">Número de proyectos de inversión de otros sectores aprobados con cargo a los recursos del Incentivo a la Producción, Exploración y Formalización.   </t>
  </si>
  <si>
    <t>Acompañar a las entidades territoriales en la estructuración, presentación y aprobación de proyectos de otros sectores financiados con recursos del Incentivo a la Producción, Exploración y Formalización.</t>
  </si>
  <si>
    <t>Durante el mes de febrero no se tenía prevista la aprobación de nuevos proyectos de inversión con cargo a los recursos del Incentivo a la Producción, no obstante para este periodo se identificaron 14 proyectos en alto estado de maduración, en los municipios de Arauca, Pto López, Corrales, Socota, San Juan de Betulia, Momil, San Andrés de Sotavento, San Carlos, Neiva, Pto Asis, Puerto Boyaca, Pore, Yaguará y San Luis de Palenque
En relación con las capacitaciones durante este período se avanzó en la elaboración de la presentación que se va a realizar de Incentivo, así como la invitación y se agruparon 17 dptos inicialmente
El Grupo de Comunicaciones del MME está apoyando la elaboración de  una plantilla de invitación</t>
  </si>
  <si>
    <t xml:space="preserve">Durante el mes de marzo no se tenía prevista la aprobación de nuevos proyectos de inversión con cargo a los recursos del Incentivo a la Producción, la meta se ajustó y  remitió a la OPGI (ajuste al PA del GEESE), no obstante, para este periodo se identificaron 19 proyectos en alto estado de maduración, en los municipios de Momil,  San Andrés de Sotavento, San Carlos, Neiva, Puerto Asis, Arauca, Puerto López, Tibú, Corrales, Socota, San Juan de Betulia, Puerto Nare, Puerto Triunfo, Cartagena, El Paso, Rio de Oro, Puerto Wilches, Yaguara y Pore en los cuales se intensificó el acompañamiento por parte del GEESE.
</t>
  </si>
  <si>
    <t>Durante el mes de abril no se dio inicio a las sesiones de  OCAD PAZ, aunado a las fallas en el aplicativo SUIFP -SGR, en el cual se carga la información de los proyectos para el desarrollo del ciclo para su aprobación, razón por la cual no se realizó aprobación de nuevos proyectos de inversión con cargo a los recursos del Incentivo a la Producción que provienen de los rendimientos financieros del SGR y que se aprueban en dicha instancia.
Asi mismo, en relación con los proyectos a ser financiados con los recursos de incentivo a la producción fuente funcionamiento se esta tramitando un ajuste a la distribución de los recursos asignados en el bienio 2019-2020, con ocasión al comportamiento del recaudo.
No obstante lo anterior, se mantienen identificados proyectos en medio y alto estado de maduración de diferentes sectores en municipios como: Arauca, Puerto López, Tibú, San Juan de Betulia,Cartagena, El Paso, entre otros.</t>
  </si>
  <si>
    <t>Capacitar a las entidades territoriales en la estructuración y formulación de proyectos del sector para ser  financiados con cargo a los recursos del IP.</t>
  </si>
  <si>
    <t xml:space="preserve">Desde la formulación del Plan de Acción se programaron las capacitaciones a partir del mes de marzo, sin embargo, de acuerdo con las situaciones que se presentaron especialmente en la programación de las jornadas de análisis de la metodología por parte de la Comisión Rectora del Sistema,  se remitió a la OPGI el ajuste correspondiente para el mes de abril.
</t>
  </si>
  <si>
    <t>A partir de la expedición de la Resolución 4 0124 del 21 de abril del 2021, se realizaron 14 capacitaciones de las cuales 13 fueron virtuales y 1 fue de manera presencial con las entidades territoriales beneficiadas con el recursos del IP Rendimientos Financieros 30% asignación 2021.</t>
  </si>
  <si>
    <t xml:space="preserve">Nuevos usuarios de energía eléctrica con recursos SGR (proyectos aprobados)   </t>
  </si>
  <si>
    <t>Nuevos usuarios de energía eléctrica con recursos SGR Acompañar a las entidades territoriales en la estructuración, presentación y aprobación de proyectos de energía eléctrica</t>
  </si>
  <si>
    <t xml:space="preserve">A partir de la solicitud remitida a la OPGI sobre el ajuste al PA del GEESE, para este periodo no se reportan proyectos aprobados para nuevos usuarios de energía, lo anterior teniendo en cuenta los procesos para la implementación del nuevo SGR, especialmente en lo relacionado con la expedición del Decreto de Cierre que determina los montos disponibles de las asignaciones del bienio anterior, así como los ajustes de los aplicativos en los cuales se carga la información de los proyectos, la actualización de certificaciones y demás documentos soporte conforme con la normativa vigente: Los nuevos procesos de revisión de los proyectos, la no activación del OCAD Paz y la revisión por instrucción de entes de control de los proyectos viabilizados en 2020 pendientes de aprobación, han generado demoras en los trámites para la presentación, viabilidad y aprobación de nuevos proyectos, por lo cual se hace necesario  ajustar la meta y reprogramar los períodos a partir de los cuales se prevé dar inicio a la aprobación de proyectos del sector minero-energético financiados con recursos del SGR.
</t>
  </si>
  <si>
    <t>Nuevos usuarios de energía eléctrica con recursos SGR (proyectos terminados) Acompañar  a las entidades territoriales en la ejecución y terminación de los contratos de los proyectos de energía eléctrica</t>
  </si>
  <si>
    <t xml:space="preserve">"Para este período se reportan 7 proyectos terminados para 1109 nuevos usuarios de energía así:
Vichada (247), Manaure (305), Labranzagrande (207), Unguia (154), Maicao (137), Recetor (7) e Iscuandé (52)"
</t>
  </si>
  <si>
    <t xml:space="preserve">Nuevos usuarios de gas domiciliario en proyectos aprobados con recursos del SGR.   </t>
  </si>
  <si>
    <t>Nuevos usuarios de gas domiciliario en proyectos aprobados con recursos del SGR.  Acompañar a las entidades territoriales en la estructuración, presentación y aprobación de proyectos para nuevos usuarios de gas domiciliario.</t>
  </si>
  <si>
    <t xml:space="preserve">"A partir de la solicitud remitida a la OPGI sobre el ajuste al PA del GEESE, para este periodo no se reportan proyectos aprobados para nuevos usuarios de gas.
Lo anterior teniendo en cuenta los procesos para la implementación del nuevo SGR, especialmente en lo relacionado con la expedición del Decreto de Cierre que determina los montos disponibles de las asginaciones de bienios anterior, así como los ajustes de los aplicativos en los cuales se carga la información de los proyectos, la actualización de certificaciones y demás documentos soporte conforme con la normativa vigente, los nuevos procesos de revisión de los proyectos y la no activación del OCAD Paz y la revisión, por instrucción de entes de control, de los proyectos viabilizados en 2020 pendientes de aprobación, se han generado demoras en los trámites para la presentación, viabilidad y aprobación de nuevos proyectos, por lo cual se hace necesario  ajustar la meta y reprogramar los períodos a partir de los cuales se prevé dar inicio a la aprobación de proyectos del sector minero-energético financiados con recursos del SGR."
</t>
  </si>
  <si>
    <t xml:space="preserve">Monto de los recursos de la Asignación Paz destinados a proyectos del sector (millones de pesos)   </t>
  </si>
  <si>
    <t>Monto de los recursos de la Asignación Paz destinados a proyectos del sector Acompañar a las entidades territoriales en la estructuración, formulación y aprobación de proyectos del sector para ser financiados con cargo a la Asignación para la Paz.</t>
  </si>
  <si>
    <t>Monto</t>
  </si>
  <si>
    <t>Durante el mes de enero no hubo citación para el OCAD Paz para la aprobación de alguno de los proyectos viabilizados durante el año 2020 (48 proyectos por $704.989 millones)
Adicionalmente, se han identificado 16 proyectos de energía eléctrica para 6.127 nuevos usuarios $108.237 millones, que se prevé sean financiados con recursos de Asignación para la Paz, en los cuales se ha intensificado el acompañamiento por parte del GEESE.
En relación con las capacitaciones durante este período se avanzó en la presentación que desde el Grupo Formulación complementará las capacitaciones de Incentivo para abordar el tema de Asignación para la Paz.</t>
  </si>
  <si>
    <t xml:space="preserve">"A partir de la solicitud remitida a la OPGI sobre el ajuste al PA del GEESE, para este periodo no se reportan recursos de la Asignación para la Paz destinados a proyectos del Sector.
Lo anterior teniendo en cuenta los procesos para la implementación del nuevo SGR, especialmente en lo relacionado con la expedición del Decreto de Cierre que determina los montos disponibles de las asignaciones del bienio anterior, así como los ajustes de los aplicativos en los cuales se carga la información de los proyectos, la actualización de certificaciones y demás documentos soporte conforme con la normativa vigente: Los nuevos procesos de revisión de los proyectos y la no activación del OCAD Paz y la revisión, por instrucción de entes de control, de los proyectos viabilizados en 2020 pendientes de aprobación, se han generado demoras en los trámites para la presentación, viabilidad y aprobación de nuevos proyectos, por lo cual se hace necesario  ajustar la meta y reprogramar los períodos a partir de los cuales se prevé dar inicio a la aprobación de proyectos del sector minero-energético financiados con recursos del SGR"
</t>
  </si>
  <si>
    <t>Capacitar a las entidades territoriales en la estructuración y formulación de proyectos del sector para ser financiados con cargo a la Asignación para la Paz.</t>
  </si>
  <si>
    <t xml:space="preserve">Desde la formulación del Plan de Acción se programaron las capacitaciones a partir del mes de marzo, sin embargo, de acuerdo con las situaciones que se presentaron especialmente en la programación de las jornadas de análisis de la metodología por parte de la Comisión Rectora del Sistema, se hace necesario ajustar los indicadores y el avance al mismo a partir del mes de abril.
</t>
  </si>
  <si>
    <t>A partir de la expedición de la Resolución 4 0124 del 21 de abril del 2021, se realizaron 14 capacitaciones de las cuales 13 fueron virtuales y 1 fue de manera presencial con las entidades territoriales beneficiadas con el recursos del IP Rendimientos Financieros 30% asignación 2021, en las cuales se incluyó lo relacionado con la estructuración y formulación de proyectos de energía electrica con cargo a los recursos de la asignación para la Paz.</t>
  </si>
  <si>
    <t xml:space="preserve">Número de socializaciones y entregas de proyectos financiados con recursos del Incentivo a la Producción, Exploración y Formalización acompañadas por el MME.   </t>
  </si>
  <si>
    <t>Acompañar en territorio las socializaciones de los proyectos de inversión financiados con recursos de Incentivo a la Producción, Exploración y Formalización especialmente con el proposito de resaltar la importancia del sector extractivo.</t>
  </si>
  <si>
    <t>Durante el mes de febrero se realizaron 3 socializaciones en los municipios (Cabuyaro, Guamal y Valle del Guamuez).
Se realizó el 12/02/2021 socialización en el Municipio de Cabuyaro, Meta. 
Se realizó el 17/02/2021 socialización en el Municipio de Guamal, Meta
Se realizó el 18/02/2021 socialización en Valle del Guamuez, Putumayo</t>
  </si>
  <si>
    <t xml:space="preserve">Se realizó la socialización de 6 proyectos en  los  municipios (Montelíbano, Puerto Asis (2),   Barrancabermeja, San Marcos, Saravena).  
</t>
  </si>
  <si>
    <t xml:space="preserve">Se realizó la socialización de 5 proyectos,  los  municipios fueron (Albania - La Guajira, Cicuco - Bolívar, Trinidad - Casanare, Purificación -Tolima y Colosó -Sucre). </t>
  </si>
  <si>
    <t>Acompañar la entrega de proyectos de inversión financiados con recursos de Incentivo a la Producción, Exploración y Formalización especialmente con el proposito de resaltar la importancia del sector extractivo.</t>
  </si>
  <si>
    <r>
      <rPr>
        <b/>
        <sz val="9"/>
        <rFont val="Calibri"/>
        <family val="2"/>
        <scheme val="minor"/>
      </rPr>
      <t xml:space="preserve">
</t>
    </r>
    <r>
      <rPr>
        <sz val="9"/>
        <rFont val="Calibri"/>
        <family val="2"/>
        <scheme val="minor"/>
      </rPr>
      <t>Durante el mes de febrero se realizaron 3 entregas en los municipios
 (Albania, Piedras y Aguazul).
Se realizó el 18/02/2021 entrega en el Municipio de Albania, La Guajira. 
Se realizó el 26/02/2021 entrega en el Municipio de Piedras, Tolima
Se realizó el 26/02/2021 entrega en el Municipio de Aguazul, Casanare</t>
    </r>
  </si>
  <si>
    <t xml:space="preserve">Se realizó la entrega de 8 proyectos en los municipios (San Martín , San Vicente de Chucuri, Puerto Lopez, Valle del Guamuez , San Marcos, Tauramena, Chiriguana, Palermo).
</t>
  </si>
  <si>
    <t>Así mismo, se realizó la entrega de 2 proyectos en los municipios Riohacha- La Guajira y Talaigua Nuevo- Bolívar)</t>
  </si>
  <si>
    <t xml:space="preserve">Comités Tripartitos Subnacionales conformados y sesionandos   </t>
  </si>
  <si>
    <t xml:space="preserve">Durante el mes de marzo se aprobaron los términos de referencia para avanzar con el proceso, el cual se inició enviando la invitación al estudio de mercado del proceso del Banco Mundial, estudio que concluyó con tres propuestas (EY , Inerco y JA&amp;A). Se obtuvo  respuesta positiva de prórroga por parte del Banco Mundial.  No obstante, hasta no obtener la respuesta formal, estará pendiente la continuación de los demás trámites.
</t>
  </si>
  <si>
    <t xml:space="preserve">
 Informes de Ejecución trimestrales, con el Análisis y los resultados de seguimiento a la información presupuestal</t>
  </si>
  <si>
    <t>Informes trimestrales</t>
  </si>
  <si>
    <t>Se inicia la revisión de los informes financieros del cierre de la ejecución del año 2019 y 2020, evaluando las  mejoras en el analisis y en el seguimiento de la ejecución.</t>
  </si>
  <si>
    <t xml:space="preserve">Se esta trabajando la mejoría en el analisis del informe financiero del cierre de la ejecución 2020, Desarrollando mejoras en la analitica historica y las proyecciones 2021, que permiten una oportuna toma de deciciónes, para mejorar la ejecución de la entidad, de la misma forma se  fortalecieron las reuniones y archivos de seguimiento mensual de ejecución Vs Pae que se inicaron a trabajar con las dependencias. </t>
  </si>
  <si>
    <t xml:space="preserve">Se generó el informe financiero del primer trimestre de 2021, Desarrollando un anexo correspondiente al analisis comparativo de la ejecución con recomendaciones de mejora potenciales para el nivel directivo, con el fin de permitir una oportuna toma de deciciónes, que conlleven a mejorar la ejecución de la entidad, Asi mismo se enviaron comunicación a todas las dependencias del Ministerio con el analisis y seguimiento de la Ejecución de la Vigencia Actual y la Reserva Presupuestal 2020 y se  desarrollaron  las reuniones y  de seguimiento del mes de abril de ejecución presupuestal Vs Pae con las dependencias. </t>
  </si>
  <si>
    <t>Implementación de la interoperabilidad del sistema SIIF Nación con la actualización de la información presupuestal con el sistema neón.</t>
  </si>
  <si>
    <t>% de implementación</t>
  </si>
  <si>
    <t>De acuerdo al contrato suscrito con Megasoft para la implementación de la interoperabilidad SIIF Neón, se desarrollaron las primeras reuniones para el levantamiento de requerimientos y el analisis de los documentos tecnicos para iniciar el desarrollo.</t>
  </si>
  <si>
    <t>De acuerdo al contrato suscrito con Megasoft para la implementación de la interoperabilidad SIIF Neón, se desarrollaron reuniones para aclarar procesos tecnicos del desarrollo y alcarar el procedimiento de las pruebas a realizar entre el Ministerio de Hacienda y Credito Publico (Sistema SIIF) y el Ministerio de Minas y Energía (Sistema Neón)</t>
  </si>
  <si>
    <t xml:space="preserve">De acuerdo al contrato suscrito con Megasoft para la implementación de la interoperabilidad SIIF Neón, se realizó el proceso de  pruebas satisfactorias de consultas de CDP´s desde el sistema neón en interfaz con el SIIF Nación del  Ministerio de Hacienda y Credito Publico </t>
  </si>
  <si>
    <t xml:space="preserve">Capacitar y promover la cultura de la legalidad en el 60% de los funcinarios y contratistas del MinEnergía, por medio de la exposición de temas realacionados con la transparencia, integridad y lucha contra la crrupción.   </t>
  </si>
  <si>
    <t>Campañas de promoción de la transparencia, fomento de la denuncia, conflictos de intereses y reflexión sobre la gestión pública con integridad.</t>
  </si>
  <si>
    <t>Sin programación</t>
  </si>
  <si>
    <t>En el mes de marzo se inició la campaña sobre "denuncias efectivas" por medio de piezas publicadas semanalmente por vivo energía.</t>
  </si>
  <si>
    <t>En el mes de abril se dio inicio a la campaña sobre conflictos de interés, de esta forma se promociona la lectura del código de integridad y transparencia donde los funcionarios pueden consultar el trámite.</t>
  </si>
  <si>
    <t>Jornadas de formación y capacitación a los servidores públicos que integran la entidad.</t>
  </si>
  <si>
    <t>El día 26 de febrero se realizó la acapacitación de "Gestión de conflcitos de interés" al GADPI.</t>
  </si>
  <si>
    <t>Se inició el plan de capacitación de Gestión de conflictos de interés. El 25 de marzo se capacitó a la Subdirección Administrativa y Financiera y a la Dirección de Hidrocarburos</t>
  </si>
  <si>
    <t>El 19 de abril se realizó la capacitación con la Oficina Asesora Jurídica. El 30 de abril se realizó la capacitación sobre conflictos de interés en la oficina de asuntos ambientales y sociales.</t>
  </si>
  <si>
    <t xml:space="preserve">Cumplir con el 100% de la estrategia de preparación, adecuación e implementación de la gestión disciplinaria, en el marco de la Ley 734 de 2002 y la entrada en vigencia del nuevo Código General Disciplinario (Ley 1952 de 2019.   </t>
  </si>
  <si>
    <t>Definición y desarrollo de la estrategia de preparación, adecuación e implementación del Codigo General Disciplinario, Ley 1952 de 2019.</t>
  </si>
  <si>
    <t>La estrategia fue definida y plasmada en un documento consolidado y aprobado por el Grupo de Gestión de Asuntos Disciplinarios y Promoción de la Integridad.</t>
  </si>
  <si>
    <t>La estrategia para el año 2021 tiene aprobado el indice y los 4 primeros capitulos que permiten tener un guía para la implementación del codigo general disciplinario.</t>
  </si>
  <si>
    <t>Estrategias jurídicas que garanticen la eficiencia, legalidad y oportunidad en el desarrollo de los procesos disciplinarios en primera instancia, en el marco de la ley 734 y del nuevo código general disciplinario, a través de las sesiones de instancia de impulso procesal.</t>
  </si>
  <si>
    <t>El día 22 de febrero se realizó la primera instancia de impulso procesal del GADPI</t>
  </si>
  <si>
    <t>En el mes de marzo se realizaron dos (2) instancias de impulso procesal y una instancia extraordinaria para revisión del expediente 569 de 2020.</t>
  </si>
  <si>
    <t>En el mes de marzo se realizaron dos (2) instancias de impulso procesa</t>
  </si>
  <si>
    <t>Capacitaciónes  técnicas, tecnológicas y jurídicas de los miembros del GADPI, dirigidas a la apliación del nuevo Código General Disciplinario.</t>
  </si>
  <si>
    <t>El día 26 de febrero se realizó la capacitación tecnica sobre  PRINCIPIOS GENERALES NUEVO CÓDIGO DISCIPLINARIO a cargo de María José Bolaño.</t>
  </si>
  <si>
    <t>El día 24 y 29 de febrero se realizó la capacitación jurídica y técnica sobre "medios de prueba en el nuevo código general disciplinario" a todos los integrantes del GADPI.</t>
  </si>
  <si>
    <t>El 22 de abril se realizó la capacitación sobre nulidades en el nuevo código general disciplinario.</t>
  </si>
  <si>
    <t>Avances para consolidación del documento de cartilla "Guía práctica para entender el proceso disciplinario", según la regulación de la ley 734 y la del nuevo Código General Disciplinario.</t>
  </si>
  <si>
    <t>En el mes de marzo se creó y aprobó el indice de la cartilla propuesta por el GADPI, avanzando así en el 5% del desarrollo de la meta.</t>
  </si>
  <si>
    <t>En el mes de marzo se avanzó en la elabración de la cartilla plasmando la intruducción y objetivos de la misma, siendo estos items aprobados por el GADPI.</t>
  </si>
  <si>
    <t xml:space="preserve">En el mes de abril se aprobaron los 3 primeros capitulos de la guia de asuntos disciplinarios </t>
  </si>
  <si>
    <t>Iniciativas con las autoridades disciplinarias del sector de minas y energía, dirigidas a la apliación del nuevo Código General Disciplinario.</t>
  </si>
  <si>
    <t xml:space="preserve">Diseño del sistema de información para cobro coactivo   </t>
  </si>
  <si>
    <t>Con el equipo técnico ejecutor del contrato GGC-0492-2020, en el marco de la implementación del SGDEA se evaluó y se encontró plena viabilidad para modelar el proceso coactivo, teniendo en cuenta los siguientes aspectos: La modelación del proceso es viable adelantarla mediante el uso del BPM integrado al SGDEA. Para el pleno de desarrollo de las funcionalidades y controles requeridos, dadas las condiciones propias del proceso y su alcance jurídico, es necesario adelantar desarrollos y servicios complementarios. El proceso de modelación implica el análisis de la estructura de datos y control de variables de acceso sobre el contenido del proceso y el flujo del mismo.</t>
  </si>
  <si>
    <t xml:space="preserve">Se adelantó la normalización plena de la data asociada a los expedientes, a fin de ser creados masivamente en el sistema ARGO, por parte del equipo de soporte de la Mesa de Ayuda. Se espera que en dichos expedientes se pueda iniciar el cargue de la documentación de cada tramite y disponer los mecanismos para controlar digitalmente el avance documental de los mismos.
La totalidad de expedientes de Jurisdicción Coactiva que a la fecha se encuentran activos y de los que se solicitó la creación masiva asociados a procesos coactivos en ARGO, ya están creados y disponibles para comenzar con el descargue de las comunicaciones.
Los expedientes actualmente abiertos y objeto de digitalización durante la vigencia 2020, en sus versiones digitales, fueron sometidos a revisión a fin de determinar las condiciones de migración de la data y cargue de las imágenes a la Plataforma
</t>
  </si>
  <si>
    <t>Se adelantó mesa de trabajo entre las dependencias a fin de establecer la estrategia de verificación de expedientes y confirmación de calidad del dato sobre la información objeto de digitalización previo al cargue de los documentos a ARGO.
Se adelantó revisión de la documentación digitalizada contrastándola con los expedientes físicos para una muestra representativa. Dependiendo de la valoración de los resultados se definen las acciones pertinentes.</t>
  </si>
  <si>
    <t xml:space="preserve">Desarrollo, producción y puesta en marcha de la Plataforma Digital   </t>
  </si>
  <si>
    <t>Sistema desarrollado, en producción y puesto en marcha.</t>
  </si>
  <si>
    <t>Documento Procedimiento Terminación Anticipada CPS con Persona Natura</t>
  </si>
  <si>
    <t>Documento Procedimiento Cesión CPS con Persona Natural</t>
  </si>
  <si>
    <t>Documento Procedimiento de Supervisión e Interventoría para apoyar a quienes ejercen esta función en la entidad</t>
  </si>
  <si>
    <t>Capacitar para fortalecer la capacidad de las servidoras y de los servidores públicos que participan en los comités evaluadores de procesos contractuales en: Aspectos importantes a tener en cuenta en la evaluación técnica de procesos contractuales. Evaluación</t>
  </si>
  <si>
    <t xml:space="preserve"> Implementar campos de datos de información y de plantillas en Aplicativo Neón para generar Memorandos de Supervisión.</t>
  </si>
  <si>
    <t xml:space="preserve"> Implementar campos de datos de información y de plantillas en Aplicativo Neón para generar Formato Integral de Supervisión de Informe Periódico y Pago.</t>
  </si>
  <si>
    <t xml:space="preserve"> Implementar campos de datos de información y de plantillas en Aplicativo Neón para generar Reportes de Equidad y Género.</t>
  </si>
  <si>
    <t xml:space="preserve"> Implementar campos de datos de información y de plantillas en Aplicativo Neón para generar Datos personales del proponente persona natural (factor RH, sexo, género, datos de contacto, perfil profesional + Reportes.</t>
  </si>
  <si>
    <t xml:space="preserve"> Implementar campos de datos de información y de plantillas en Aplicativo Neón para generar Instrumentos de Planificación y Acuerdos de Gestión con la OPGI.</t>
  </si>
  <si>
    <t xml:space="preserve">Incorporación de los lineamientos para la transversalización del enfoque de derechos humanos, género y diferencial étnico del sector Minero Energético   </t>
  </si>
  <si>
    <t xml:space="preserve">Porcentaje de cumplimiento en la actualización de la línea base sobre la composición personal de planta y contratistas [Ministerio de Minas y Energía - Adscritas], comparativo 2020-2021.  </t>
  </si>
  <si>
    <t>Proceso en contratación</t>
  </si>
  <si>
    <t>No se adelantaron actividades en el periodo</t>
  </si>
  <si>
    <t xml:space="preserve">Revisión de informacion a solicitar frente a la composion de personal de planta y contratistas en MME y adscritas. </t>
  </si>
  <si>
    <t>Se solicitó información sobre composición de planta y contratistas a MME y 7 entidades adscritas (Pendientes UPME,CREG). Una vez se cuente con toda la información se inicia el analisis correspondiente.</t>
  </si>
  <si>
    <t>Porcentaje de cumplimiento de benchmarks priorizadas en el diagnóstico derivado del Sello Equipares.</t>
  </si>
  <si>
    <t xml:space="preserve">Construción y concertación de plan de acción 2021 con dependencias, para el cumplimiento de benchmarks en las cinco (5) dimensiones. </t>
  </si>
  <si>
    <t>Construccion , validacion y socializacion del plan de acción. Aprobacion PNUD OK. Se realiza capacitación frente presupuestos con enfoque de género, con apoyo del DNP [trazador presupuestal]. Facilitación de insumos guía para lograr una comunicación sensible al género:
1. Facilitacion de insumos para lograr una comunicación sensible al genero ( Construccion de una cartilla sobre lenguaje inclusivo). Marzo 100%</t>
  </si>
  <si>
    <t>Construcción , validación y socialización del plan de acción. Aprobación PNUD OK. Avances en la dimension 1 y 2</t>
  </si>
  <si>
    <t>Número de proyectos con evidencia de inclusión del enfoque de género al interior del Ministerio de Minas y Energía.</t>
  </si>
  <si>
    <t>Unidad</t>
  </si>
  <si>
    <t>No se adelantaron actividades en el perido</t>
  </si>
  <si>
    <t xml:space="preserve">Definción terminos de referencias para contratacion con los consultores por parte del Banco Mundial </t>
  </si>
  <si>
    <t>Cooperación con banco mundial , para que la persona pueda apoyar al diagnostico a los 3 subsectores. Se define términos de referencia para contratación con los posibles consultores.</t>
  </si>
  <si>
    <t>Avance en la formulación de planes de acción con entidades adscritras y FENOGE, orientadas a garantizar la equidad de género en su gestión.</t>
  </si>
  <si>
    <t xml:space="preserve">25/02/2021: Reunión con enlaces de género de entidades adscritas para  socializar el plan de acción 2021 del Comité de Asuntos de Género, como lineamiento para las actividades a desarrollar. Se remite matriz que contiene plan de acción 2020. </t>
  </si>
  <si>
    <t>Se cuenta con 5 planes de accion entregadas por las adscritas. Validacion el dia 6 de abril para su aprobacion. Pendiente 1 UPME</t>
  </si>
  <si>
    <t xml:space="preserve">Se cuenta con 6 planes de acción entregadas por las entidades adscritas. </t>
  </si>
  <si>
    <t>Porcentaje de avance en la implementación de las acciones a corto y mediano plazo de la  estrategia de transversalización del enfoque de derechos humanos del Ministerio de Minas y Energía</t>
  </si>
  <si>
    <t>Se cuenta con una estructura inicial borrador de los  documentos *Compromiso politico con los DDHH del MinEnergia *Documento Marco de referentes y conceptos claves en DDHH y Empresas del Ministerio de Minas y Energía. Se realiza revisión de los referentes nacionales e internacionales existentes.</t>
  </si>
  <si>
    <t>Se encuentra aprobado con versión final (Documento marco que compila y explica los referentes y conceptos claves en DDHH que adopta el Ministerio).
Documento de compromiso en el que el Ministerio de Minas y Energía integra la protección y el respeto de los DDHH como parte de su objetivo misional. versión final.Se han realizado reuniones con Comunicaciones para revisar la estructura del contenido de los materiales asociados a DDHH. Se realizó una revisión de referentes y guías para recibir y gestionar quejas elacionadas con derechos humanos (Guía práctica para el diseño de sistemas de alerta y respuesta temprana de conflictos sociales - PNUD).
Construcción documento borrador sobre el sistema de alerta y respuesta temprana para el sector minero energético. Se desarrolla el documento "Identificacion de Riesgos para personas defensoras de derechos Humanos por actividades del MME".</t>
  </si>
  <si>
    <t>Porcentaje de avance en la implementación del plan de acción 2020 para la implementación de la política de derechos humanos junto con la ANH, ANM y UPME</t>
  </si>
  <si>
    <t xml:space="preserve">Se realiza el primer acercamiento con las adscritas . Se tiente definido plan de accion por parte de UPME y ANH. ANM se hizo una primera reunion , sin embargo no hay claridad frente a la persona delegada para el manejo de DDHH.Sesiones para la homolgacion de conocimeinto frente al mapa de Riesgos con la UPME. </t>
  </si>
  <si>
    <t>Las entidaes adscritas solicitaron mas tiempo para hacer la entrega de los planes de acción. Plazo Máximo.Sesiones para la homolgación de conocimeinto frente al mapa de Riesgos con la UPME, se realiza validación y retroalimentacion frente al mapa de riesgos desarrollado en la plataforma.</t>
  </si>
  <si>
    <t>Avance en la concertación de acciones con empresas y/o gremios para la implementación de los lineamientos de equidad de género en el sector minero energético.</t>
  </si>
  <si>
    <t xml:space="preserve">04/02/2021: Segunda sesión alianza equidad de género en la que se realizó la socialización del estudio sectorial como insumo para la construcción del plan de acción.  </t>
  </si>
  <si>
    <t>Participacion y asistencia a las sesiones conovcadas en el marco de la alianza minero energetica en el mes de Febrero y Marzo</t>
  </si>
  <si>
    <t xml:space="preserve">Participación y asistencia a las sesiones convocadas en el marco de la alianza minero energética en el mes de Abril </t>
  </si>
  <si>
    <t>Porcentaje de avance de la formulación e implementación de ruta de trabajo para la socialización y apropiación del ABC de la debida diligencia en derechos humanos para las empresas del sector minero energético</t>
  </si>
  <si>
    <t xml:space="preserve">Documento borrador frente a la estrategia de socializacion. </t>
  </si>
  <si>
    <t>Definición de la estrategia para la socialización y apropiación del ABC en debida diligencia empresarial en DDHH para las empresas del Sector. Se programa sesión con los grupos para sesiones practicas. Se cuenta con el Diseño de la metodologia y actividades para la socialización del ABC, sin embargo frente a la implementación de estas acciones a incorpar dentro de los planes de acción territorizados en el marco de EDRT  esta sujeto a la definición y asignación de grupos en cada uno de los territorios.</t>
  </si>
  <si>
    <t>Porcentaje de avances en la concertación e implementación de planes de trabajo 2020 con los Grupos de Trabajo de Derechos Humanos e Industria</t>
  </si>
  <si>
    <t>Frente a la estrategia de fortalecimeinto se cuenta con 3 planes de trabajo que apunta al fortalecimiento de procesos de debida diligencia en el sector. Coordinacion de reuniones con el equipo de enlace territorial y con el lider de estrategia de desarrollo  y relacionamiento, lideres de relacionamiento de hidrocarburos, mineria y energia para articular la hoja de ruta de DDHH con la estrategia.</t>
  </si>
  <si>
    <t>Se cuenta con los planes de trabajo apobados por las secretarias tecnicas ORO, COBRE, CARBON y ENERGIA. La próxima semana se espera contar con HIDROCARBUROS.
Se encuentra el borrador del documento frente a la estrategia para el fortalecimiento de la debida diligencia en DDHH.</t>
  </si>
  <si>
    <t>Espacios de intercambio con actores del orden subnacional [entidades territoriales, comunidad, organizaciones de la sociedad civil] para la implementación de los lineamientos para la equidad de género del sector minero energético.</t>
  </si>
  <si>
    <t xml:space="preserve">Se ha realizado gestiones para la consecución de recursos de cooperación itnernacional, incluidas reuniones con equipos [Banco Interamericano de Desarrollo, Banco Mundial, Embajada de Canadá] y la elaboración de fichas de solicitud y planes de acción. </t>
  </si>
  <si>
    <t>Paper enviado a la Embajada de Canada
Banco Mundial : Se envia perfil
GIZ: Terminos de referencia</t>
  </si>
  <si>
    <t>Proceso contratación profesional en temas de Genero en gestión.
Revisión con el equipo de Monica, Jovanny (contexto de territorios priorizados)
Adriana Sanchez (Validacion conextro territorios priorizados)
Nicolai (Integración estrategia putumayo)
Revision con oficina de planeacion y gestion internacional. No se ha recibido respuesta de operacion internacional frente a la ejecucion de la consultoria.</t>
  </si>
  <si>
    <t>Porcentaje de cumplimiento en actualización de la línea base sobre la transversalización del enfoque de género en empresas, discriminada por subsectores</t>
  </si>
  <si>
    <t xml:space="preserve">Durante el último trimestre de 2020, se realizó el levantamiento de la información correspondiente a 2019. 
En septiembre de 2021 se iniciará el levantamiento de la información correspondiente a 2020, para lo cual se están realizando gestiones para  la consecución de recuros de cooperación que apoyen el estudio. </t>
  </si>
  <si>
    <t xml:space="preserve">Se cuenta con el estudio sectorial del año 2020. Publicacion la cual se encuentra en la pagina web y en redes sociales </t>
  </si>
  <si>
    <t>Actividad inicia en el mes de Septiembre 2021</t>
  </si>
  <si>
    <t xml:space="preserve">Implementación del 38% del PIGCC ME 2019-2030   </t>
  </si>
  <si>
    <t>Actualización de resolución 40807 de 2018 (por la cual se adopta el PIGCCme), acorde a la actualizacipon de la Meta Nacionalmente determinada del año 2020</t>
  </si>
  <si>
    <t xml:space="preserve">Sin Actividades programadas </t>
  </si>
  <si>
    <t>Se cuenta con documento borrador. Sobre la tercera semana de Abril se realizará divulgacion del documento a las empresas y agremiaciones del sector minero, hidrocarburos y electrico, y diferentes oficinas del ministerio y unidades adscritas. ( Se trabaja sobre la identificacion del potencial de mitigacion para alcanzar las metas de reduccion de emisiones)</t>
  </si>
  <si>
    <t>0,3</t>
  </si>
  <si>
    <t>Se socializa documento en las mesas de cambio climatico. Se construye base de acuerdo a lo concertado en las mesas y se envia a las empresas y adscritas. Se realiza presentación por parte del Ministro sobre la estrategia y adopción de la norma.(PPT)</t>
  </si>
  <si>
    <t>Porcentaje de cumplimiento de las acciones establecidas en la resolución de emisiones fugitivas (emisiones de manejo de gas natural) para la Industria de Hidrocarburos</t>
  </si>
  <si>
    <t>El documento se encuentra en revision por parte de la direccion de Hidrocarburos</t>
  </si>
  <si>
    <t>El 30 de Marzo se presenta el borrador mas actualizado sobre la resolucion al ministro y se acuerda desarrollar una estrategia con la OAJ del ministerio para acelerar la publicacion del proyecto normativo.</t>
  </si>
  <si>
    <t>0,18</t>
  </si>
  <si>
    <t xml:space="preserve">Se realizaron reuniones con la OAJ para la revisión del documento acto normativo en conjunto con la direccion de hidrocarburos. Se realiza capacitacion virtual (PPT) - ANH </t>
  </si>
  <si>
    <t>Formulación de la estrategia de carbono neutralidad del sector minero energético 2050</t>
  </si>
  <si>
    <t>Documentos definitivos y aprobados para la alianza por la carbononeutralidad.</t>
  </si>
  <si>
    <t>Se cuenta con documento borrador. Sobre la tercera semana de Abril se realizara divulgacion del documento a las empresas y agramaciones del sector minero, hidrocarburos y electrico, y diferentes oficinas del ministerio y unidades adscritas. ( Benchmarking internacional lineamiento de carbononeutralidad)</t>
  </si>
  <si>
    <t>Desarrollo del capitulo especifico para todo el tema de la inclusión carbono neutralidad. Adicionalmente se cuenta con un concepto del equipo de cambio climático frente a la estrategia 2050. análisis generalizado de la posición del sector de la posición de los stakeholders frente a la estrategia carbono neutralidad</t>
  </si>
  <si>
    <t xml:space="preserve">Desarrollar Capacidades para la Gestión Técnica y del Conocimiento del Sector Minero Energético   </t>
  </si>
  <si>
    <t>Porcentaje de avance de la estrategia de inclusión de acciones ciudadanas para la incidencia en el cumplimiento de la política de Cambio Climático</t>
  </si>
  <si>
    <t xml:space="preserve">Se reprograma la mesa climatica para la tercera semana de abril (19 y 23 de Abril). En proceso revision documento tecnico final. </t>
  </si>
  <si>
    <t>0,19</t>
  </si>
  <si>
    <t xml:space="preserve">Se realizó la mesa de cambio climático. Se define documento borrador propuesta y contamos con 2 aliados (Colombia inteligente y Grupo de Gestión de la información y servicio al ciudadano).  </t>
  </si>
  <si>
    <t xml:space="preserve">Adopción de metodologías para realizar análisis de riesgo de desastres para procesos y subsectores priorizados </t>
  </si>
  <si>
    <t>Porcentage</t>
  </si>
  <si>
    <t>Se realiza solicitud de CDP a la oficina de Planeacion con justificacion tecnica para la realizacion de un nuevo convenio con PNUD.</t>
  </si>
  <si>
    <t>Se cuenta con CDP y se envía estudio previo a PNUD</t>
  </si>
  <si>
    <t>Estrategia de promoción de la Gobernanza de la GRD al interior para el sector minero energético
ejecutada</t>
  </si>
  <si>
    <t xml:space="preserve">Avance en la estructuracion de los modulos I y II , Se realizo gestion con la oficina de infraestructura tecnologica y gestión documental para la migración del curso cuando se encuentre desarrollado (moodle). Se presenta propuesta de diseño de imagen por parte del desarrollador al ministerio. </t>
  </si>
  <si>
    <t>Aprobación Modulo I. Etapa final revisión Modulo II. Se realiza asiganción de usuario con INNOVA HUB para iniciar construcción de curso en Moodle del Ministerio. Se realiza reunión con Gestion Humana, se descarta incentivos para el curso. Se cuenta con las piezas de divulgación del curso, que se realiza esta semana para el mininterior y entidades adscritas. Inicio de curso para el 18 de Mayo hasta el 18 de Junio.</t>
  </si>
  <si>
    <t xml:space="preserve">Potencializar la capacidad de respuesta del sector minero energético por medio del trabajo colaborativo intersectorial   </t>
  </si>
  <si>
    <t>Incorporación del trabajo colaborativo intersectorial con Instituciones del sector minero energético y otros actores institucionales de interés.</t>
  </si>
  <si>
    <t xml:space="preserve">Unidad </t>
  </si>
  <si>
    <t>Analisis por parte del equipo para revisar alianzas. Reporte  contrato MME-ANH. Avance alianzas en : MME-Mtrabajo-ANH. Avance Minterior-MME-ANH.</t>
  </si>
  <si>
    <t xml:space="preserve">Aprobación por Ministerio de trabajo , MME y ANH firmado convenio. (Abril). (Adriana Rueda). </t>
  </si>
  <si>
    <t xml:space="preserve">Actualización de  información prioritaria disponible en servidores para análisis de escenarios de riesgo y puesta a disposición de los  Sistemas de información del sector y de la SNGRD </t>
  </si>
  <si>
    <t>Se realiza reunion con el equipo Contractual, se define algunos lineamientos para el contrato con PNUD, se revisa recursos bajo un convenio nuevo. Pendiente finalizacion solicitud CDP</t>
  </si>
  <si>
    <t xml:space="preserve">Desarrollar Capacidades para la medición y evaluación en los resultados de desarrollo sostenible en el Sector Minero Energético   </t>
  </si>
  <si>
    <t>Porcentaje de avance en la formulación del modelo de evaluación frente al desarrollo sostenible que contribuya a la toma de decisiones</t>
  </si>
  <si>
    <t>Proceso de contratación</t>
  </si>
  <si>
    <t xml:space="preserve">Se encuentra en revision los terminos de referencia. En proceso de contratacion con el equipo consultor. </t>
  </si>
  <si>
    <t xml:space="preserve">Se encuentra en revisión los terminos de referencia. En proceso de contratación con el equipo consultor. </t>
  </si>
  <si>
    <t>Piloto enfocado en el despliegue del modelo de evaluación y desarrollo sostenible implementado.</t>
  </si>
  <si>
    <t xml:space="preserve">Se encuentra en revisión los términos de referencia. En proceso de contratación con el equipo consultor. </t>
  </si>
  <si>
    <t xml:space="preserve">Porcentaje de avance en la integración de la información socio ambiental del sector minero energético </t>
  </si>
  <si>
    <t>Lanzamiento de la herramienta para poder revisar funcionalidad del CRM (19 Marzo). Inicio de Revisión de Plataforma, Se cuenta con un Cargue  de informacion , y se encuentra en vivo para pruebas. Se encuentra cargado Mesa Cambio climatico, Est. Participacion ciudadana, Reto 2021,PIGME, Alertas y delimitacion y programa de paramos.</t>
  </si>
  <si>
    <t xml:space="preserve">Estandarizacion de información cada vez que se realice un cargue al CRM. Se realiza un primer cargue , se cuenta con el primer formato el cual se envió a la consultoria. El dia viernes se realiza lanzamiento de la herramienta. Se tuvo una primera sesion para resolución de dudas en cuanto al manejo del CRM. Se ha cargado el 50 % de la información identificada en el plan de trabajo. </t>
  </si>
  <si>
    <t xml:space="preserve">Implementación de política del programa de sustitución en áreas de páramo   </t>
  </si>
  <si>
    <t>Porcentaje de avance en la formulación de lineamientos del programa de sustitución en áreas de páramo</t>
  </si>
  <si>
    <t>Avance cumplidoen el periodo de reporte, se cuenta con documento preliminar de la priorizacion de areas objeto de los pilotos, documento sujeto a ajuste</t>
  </si>
  <si>
    <t>Se cuenta con la aprobacion del documento tecnico minero ambiental. Frente a la aprobacion de los lineamientos preliminares del programa de sustitucion de paramos se encuentran en ajustes finales. ANM DME DFM y OAAS seran los aprobadores de los lineamientos. Se esta trabajando con Min Ambiente referente a los lineamientos.</t>
  </si>
  <si>
    <t>0,6</t>
  </si>
  <si>
    <t xml:space="preserve">Revisión de Perfiles para confirmar aplicabilidad en el objeto del contrato.Se realizó el estudio de mercado pendiente respuesta frente a este contrato. </t>
  </si>
  <si>
    <t>Piloto para la validación de la formulación de gradualidad en el marco del programa de sustitución en páramos</t>
  </si>
  <si>
    <t>La definicion de recursos para el piloto, dependerá de la priorización, la formulacion de alcances tecnicos se encuentra en ajustes en mesas tecnicas con ANM y UPME.</t>
  </si>
  <si>
    <t xml:space="preserve">Se cuenta con documento preliminar en donde se prioriza las areas objeto del piloto. Frente a los alcances tecnicos se encuentran  en ajustes en mesas tecnicas con ANM y UPME </t>
  </si>
  <si>
    <t>Se cuenta con documento con las areas definidas para el objeto del piloto. Se realiza el estúdio de mercado, pendiente respueta de resultados. Se realiza Gestión con DNP y Javieriana . el estúdio de sondeo de mercado y documentos ya se publicaron en el SECOP.</t>
  </si>
  <si>
    <t xml:space="preserve">Política sectorial adoptada de Gestión del Riesgo de Desastres   </t>
  </si>
  <si>
    <t>Porcentaje de avance en la formulación y socialización de resolución mediante la cual se adopta la política sectorial de Gestión del Riesg de Desastres 2020-2050</t>
  </si>
  <si>
    <t>Se recibieron documentos ajustados en el marco del convenio de cooperacion GGC419 -2020 los cuales hacen parte de la consolidacion politica sectorial</t>
  </si>
  <si>
    <t>Se realizaron talleres con los subsectores de Energia y Mineria  para identificar retos y problematicas en la incorporacion de la gestion de riesgo. Adicional se diseña y se divulga formularios para priorizacion de escenarios de riesgo a actores claves de los subsectores (Energia, mineria e Hidrocarburos)</t>
  </si>
  <si>
    <t xml:space="preserve">se realizaron propuestas de ajustes a la estructura de la politica presentada por PNUD. Se socializaron avances de la politica a la DME y Formalizacion minera con el obejtivo de fortalecer su participacion en el proceso. Se reliza la 3 mesa sectorial para validar el componente general y estrategico de la politica. Se solicita a PNUD el documento consolidado. Se realiza 3 mesas de expertos (por cada subsector) con la finalidad de discutir sobre la medotologia del analisis de riesgos y la priorizacion de escenarios. </t>
  </si>
  <si>
    <t>0,21</t>
  </si>
  <si>
    <t xml:space="preserve">Se realiza reunión con PENTA, el cual apoya la consolidación del componente programatico. Se realiza reunión PNUD para discusión de lineas estrategicas. Se define una ruta de trabajo para poder construir el acto administrativo </t>
  </si>
  <si>
    <t xml:space="preserve">Articular Instancias de coordinación   </t>
  </si>
  <si>
    <t>Instancias de coordinación sectorial para la gestión ambiental y territorial articuladas (según territorios priorizados - Mesas de alto nivel Sectoriales)</t>
  </si>
  <si>
    <t xml:space="preserve">PINES: Se identifican cuellos de botella en el comité  tecnico del 3 febrero y 17 de Febrero. Se prepara una presentacion al Ministro indicando las alertas y el estado de avance de los proyectos para los 3 subsectores como preparacion al CIIPE del 3 Marzo </t>
  </si>
  <si>
    <t xml:space="preserve">Se realizó un comité tecnico en el mes de Marzo en el cual se definieron pasos a seguir para resolucion  de cuellos de botella, seguimiento de los nuevos PINES energias renovables y seguimiento para cada uno de los 3 subsectores </t>
  </si>
  <si>
    <t>Se detecta errores con la información del DNP. Se gestiona reporte para estas novedades (instancia Presidencia- DNP).Lentidud en la gestion de los tramites . Problemática en Corpo Guajira, novedad por temas de COVID-19. Revisar como hacer una gestión de apoyo técnico para dar resolución a los tramites pendientes.</t>
  </si>
  <si>
    <t>Informes del estado de avance  de las acciones priorizadas a implementarse en 2021 de la Agenda Estratégica Intersectorial MME - MADS</t>
  </si>
  <si>
    <t>Se realizaron 3 Reuniones de concertacion del plan de accion al interior del sector 
acciones sectoriales hidrocarburos: Min Energia ( Dir Hidrocarburos y OAAS), Min Ambiente y ANH.
Acciones sectoriales de Energia: Min Energia, OAAS , Min Ambiente y UPME.</t>
  </si>
  <si>
    <t>Energia: se realiza reunion con minambiente, hay una propuesta de ajuste , pendiente visto de Min ambiente. De 11 productos , 10 se encuentran concertados en el plan de accion.se realizó el primer comité tecnico llega a una aprobación parcial del plan de accion.
Hidrocarburos: de 7 acciones sectoriales quedo pendiente 1.se realizó el primer comité técnico llega a una aprobación parcial del plan de accion. Se realiza sesion para validación de los planes de accion priorizados. Se define hitos producto de la priorizacion que se realizo al interior del sector. Se  realiza informacion frente a la validacion, concertacion y priorizacion de hitos por sector.
Mineria: se obtuvo la aprobacion de 8 acciones sectoriales  de 10 avanzando en un 88% . Se concertaran las 2 pendientes en un nuevo encuentro para envio a aprobacion al comité tecnico. se realizo el primer comité tecnico llega a una aprobacion parcial del plan de accion.
Transversales: De 14 acciones sectoriales se aprobaron 7 acciones avanzando en un 50%. se realizo el primer comité tecnico llega a una aprobacion parcial del plan de accion.</t>
  </si>
  <si>
    <t>Energia: se cuentan con 11 acciones sectoriales, y 18 productos.
Hidrocarburos: 7 acciones sectoriales, la cuales quedaron con  17 Productos.
Mineria : Se cuenta con 10 acciones sectoriales, con 12 productos.
Trasnversales : Se cuenta con 14 acciones sectoriales y 26 productos.
Se realiza informe correspondiente al entregable</t>
  </si>
  <si>
    <t xml:space="preserve">LINEA BASE DE LOS INDICADORES FORMULADOS   </t>
  </si>
  <si>
    <t>Porcentaje de avance en la construcción de línea base y medición de indicadores</t>
  </si>
  <si>
    <t>En compañia del PNUD se desarrollo una linea base para el municipio de Jericó en donde se contemplan 6 dimensiones las cuales tienen en cuenta contexto social, territorial, economico y otras que impacten a la region.</t>
  </si>
  <si>
    <t xml:space="preserve">Se realiza presentación por parte de PNUD frente al dashboard de indicadores para territorio. Se considera aplicable, sin embargo es necesario un programador para que se pueda ajustar los indicadores a los demas territorios. Se realiza análisis de la linea base general aplicados a otros territorios. En construcción levantamiento de información frente a indicadores puntuales de los territorios. En construcción documento teniendo en cuenta el proceso diagnóstico Puerto Wilches y Putumayo. Pendiente revisión Guajira. </t>
  </si>
  <si>
    <t xml:space="preserve">Adoptar la estrategia de relacionamiento territorial 2021   </t>
  </si>
  <si>
    <t>Reporte de avance de la adopción de la estrategia de relacionamiento territorial del sector minero energético</t>
  </si>
  <si>
    <t xml:space="preserve">Se envió para firmar del señor Ministro el documento final de la estrategia </t>
  </si>
  <si>
    <t>Ok aprobado por ministro el 18 de Marzo. se firma de documento el 12 de Abril donde se hace lanzamiento oficial lanzamiento por parte de comunicaciones.
Se realiza presentacion de la estrategia al equipo OAAS. Se realiza socializacion con el ViceMinisterio de Minas y la UPME.</t>
  </si>
  <si>
    <t xml:space="preserve">Se realiza firma en el evento de la Jugada del Equipo 10, donde se expone la EDRT. Se cuenta con dos piezas de comunicación :
1. Campaña de expectativa. Se publicó y queda OK.
2. Campaña de agradecimiento. Enviar corre de agradecimiento el dia 12 de Abril.
Socialización de la EDRT para el 20 de Abril. Se ha realizado socializacion en la Viceministerio de Minas  y UPME. Pendiente ANM, direccion hidrocarburos y energia.
 </t>
  </si>
  <si>
    <t xml:space="preserve">Conformar Mesa técnica de articulación intersectorial del sector Minero Energético   </t>
  </si>
  <si>
    <t>Reporte de seguimiento de mesa  técnica de articulación intersectorial del sector Minero Energético conformada</t>
  </si>
  <si>
    <t>Se realiza Instalación de la mesa técnica de articulación intersectorial. Se realizará el 20 de Mayo el primer acercamiento para realizar analisis de la conflictividad.Se Realiza la próxima mesa el 22 de Junio para revisión planes de trabajo.</t>
  </si>
  <si>
    <t xml:space="preserve">Formular Planes de acción con enfoque de género, derechos humanos y enfoque diferencial en territorios priorizados   </t>
  </si>
  <si>
    <t xml:space="preserve">Avance en la fomulación de planes de acción que impulsen el desarrollo territorial garantizando la inclusión del enfoque de derechos humanos y diferencial </t>
  </si>
  <si>
    <t>En gestión con los territorios priorizados</t>
  </si>
  <si>
    <t xml:space="preserve">Desarrollar piloto de proyectos referente a las soluciones basadas en la naturaleza funcionando   </t>
  </si>
  <si>
    <t xml:space="preserve">Porcentaje de avance en la implementación de piloto de desarrollo de proyectos referentes a las soluciones basadas en la naturaleza 
</t>
  </si>
  <si>
    <t xml:space="preserve">Se cuenta con un documento borrador el cual está siendo validado por el equipo técnico </t>
  </si>
  <si>
    <t xml:space="preserve">Documento Informe técnico final Beneficios integrales. diagnóstico y estúdio de prefactibilidad. Stakeholders identificados PAREX. Se retomo la conversación con la gente de la empresa Urrá y se está desarrollando el plan de trabajo. Pendiente definir hito o actividades del plan para su respectivo seguimiento. </t>
  </si>
  <si>
    <t xml:space="preserve">Implementar los lineamientos sociales para el desarrollo de los proyectos PPII   </t>
  </si>
  <si>
    <t xml:space="preserve">Conformación de la mesa territorial de diálogo y seguimiento en un PPII con plan de trabajo aprobado </t>
  </si>
  <si>
    <t>No se tenían programadas y no se ejecutaron acciones de este componente en enero</t>
  </si>
  <si>
    <t>No se tenían programadas y no se ejecutaron acciones de este componente en febrero</t>
  </si>
  <si>
    <t>Se definieron los terminos de referencia. Se abre la convocatoria publica con FUPAD (Operador ANH) primer corte 5 de Abril. Aprobacion del cronograma por parte del subcomite social, se adopta la metodologia de conformacion de las mesas.</t>
  </si>
  <si>
    <t xml:space="preserve">27 de Abril se firma contrato de Luis Carlos Pacheco Coordinador Territorial de Magdalena Medio (ANH-FUPAD)
Selección y entrevista contrato enlace comunitario (Angela Martinez ) a 1 de Mayo.
Pendiente contratación de 2 personas.Aprobacion del cronograma por parte del subcomite social,se adopto metodologia de conformacion de las mesas.
Asignacion de cronograma con los enlaces comunitarios para la ejecucion del mismo. </t>
  </si>
  <si>
    <t xml:space="preserve">Porcentaje de ejecución de los dos dIálogos  territoriales según la face previa o concomitante de los PPII </t>
  </si>
  <si>
    <t>Balance de las sesion inagural del primer diologo territorial de puerto wilches en el subcomite social y de transparencia de los PPII.
Adopcion de cronograma para continuar con la ejecución del primer dialogo territorial en el subcomite.
Articulación con el subcomité de aguas superficiales ecosistemas y biodiversidad  de los PPII para la ejecución de los encuentros ambientales en el marco del primer dialogo territorial de los PPII.
Articulacion con Subcomité de sismicidad, hidrogeología y normatividad técnica</t>
  </si>
  <si>
    <t>Articulación con el subcomité de aguas superficiales ecosistemas y biodiversidad, y subcomité sismicidad hidrogeologia y normatividad tecnica de los PPII para la ejecución de los encuentros ambientales en el marco del primer diálogo territorial de los PPII.</t>
  </si>
  <si>
    <t xml:space="preserve">Generar condiciones que permitan incidir en la inclusión de la variable  minero energética en el ordenamiento ambiental en los territorios priorizados   </t>
  </si>
  <si>
    <t>Instancias de coordinación Nación - Territorio  que permitan el análisis y diálogo alrededor de la inclusión de la variable minero energética en los esquemas de ordenamiento del territorio atendidas</t>
  </si>
  <si>
    <t xml:space="preserve">Avance en el analisis minero ambiental de las areas priorizadas en el departamento de Corboda. Se cuenta con el diagnostico de los esquemas de los territorios de Cordoba y se cuenta con un avance frente a Antioquia. </t>
  </si>
  <si>
    <t>Se cuenta con diagnósticos de los esquemas  territoriales de  acuerdo al análisis minero ambiental de las areas priorizadas en el departamento de Corboda y antioquia. En construcción Cesar y Guajira</t>
  </si>
  <si>
    <t>Información sectorial generada y analizada para la toma de decisiones en relación con la inclusión de la variable minero eneretica en los torritorios priorizados</t>
  </si>
  <si>
    <t>Se realizó priorización con el equipo de la estrategia de relacionamiento territorial, donde se define los departamentos de Cordoba y Antioquia para adelantar el diagnostico de esquemas de ordenamiento territorial , se revisa el plan de ordenamiento departamental de Antioquia y revisión de instrumentos de ordenamiento territorial y ambiental en Cordoba.</t>
  </si>
  <si>
    <t>Se brinda apoyo para el análisis del municipio de Cantagallo en reunión con MinVivienda. Avance en el análisis minero ambiental de las areas priorizadas en el departamento de Corboda y antioquia. En construcción Cesar y Guajira.</t>
  </si>
  <si>
    <t>Instrumentos de coordinación con autoridades municipales o distritales (OAAS)</t>
  </si>
  <si>
    <t>Durante el mes de abril de 2021, las Agencias realizaron las siguientes reuniones: Agencia Nacional de Minería: surtió doce (12) espacios de coordinación y concurrencia. • Se desarrollaron de acuerdo a las lineas de acción del Programa de Relacionamiento con el Territorio con los municipios de Repelón (Atlántico), Pácora, Aránzazu y San José (Caldas), Paujil (Caquetá), La Plata (Huila), Distracción, Hatonuevo y Riohacha (La Guajira), El Peñón y Barichara (Santander) y Natagaima (Tolima). Agencia Nacional de Hidrocarburos: realizó tres (3) reuniones de coordinación y concurrencia: • Reunión de coordinación y concurrencia Alcaldía de Saldaña-Tolima. Presentación empresa Hocol Área de E&amp;P COR 9. Reunión de coordinación y concurrencia Alcaldía de Cunday - Tolima. Presentación empresa Hocol Área de E&amp;P COR 9 y Reunión de coordinación y concurrencia Alcaldía de Carmen de Apicalá -Tolima. Presentación empresa Hocol Área de E&amp;P COR 9</t>
  </si>
  <si>
    <t xml:space="preserve">Incremento de capacidad de generación eléctrica con fuentes no convencionales renovables   </t>
  </si>
  <si>
    <t>Capacidad de generación de energía eléctrica a partir de Fuentes No Convencionales de Energía Renovable comprometida</t>
  </si>
  <si>
    <t>La energía comprometida proveniente de FNCER se cumplió con la subasta de contratos de largo plazo y la subasta de Cargo de  Confiabilidad (CxC) no se presenta modificación (2083 MW del 2020)</t>
  </si>
  <si>
    <t>Las consideraciones son iguales a las del mes anterior</t>
  </si>
  <si>
    <t>Durante el mes de abril, se estuvo trabajando en la tercera subasta de contratos de largo plazo dirigida a proyectos FNCER, en este proceso durante este mes se publicaron comentarios del proyecto de resolución que convoca a la subasta y se pretende publicar en firme la resolución que modifica las reglas.</t>
  </si>
  <si>
    <t>Subasta de contratos de largo plazo (renovables)</t>
  </si>
  <si>
    <t>subasta</t>
  </si>
  <si>
    <t>La actividad está programada para meses siguientes</t>
  </si>
  <si>
    <t>Actualmente desde este ministerio nos encontramos trabajando en la tercera subasta de contratos de largo plazo dirigida a proyectos FNCER, en este proceso durante este mes se publicó ha comentarios el proyecto de resolución que convoca a la subasta y se pretende publicar en firme la resolución que modifica las reglas</t>
  </si>
  <si>
    <t xml:space="preserve">Avance en las políticas de movilidad sostenible y eficiencia energética diseñadas   </t>
  </si>
  <si>
    <t>Número de vehículos eléctricos o híbridos en el país</t>
  </si>
  <si>
    <t>vehículo</t>
  </si>
  <si>
    <t>Se avanza en reglamentación relacionada con infraestructura de carga pública de vehículos eléctricos (3634 del 2020)</t>
  </si>
  <si>
    <t xml:space="preserve">Corte información de vehículos eléctricos marzo 2021. Evaluación de incentivos como la contribución para estaciones de carga. Revisión con juridica del Proyecto de Resolución “Por la cual se establecen las condiciones mínimas de estandarización y de mercado para la implementación de infraestructura de carga para vehículos eléctricos en Colombia”,  en esta resolución, se define el prestador de servicio de carga pública para vehículos eléctricos, al igual que la actividad de carga privada, se establece un estándar mínimo de conector para estaciones de carga pública para vehículos eléctricos, la información mínima que deberá estar disponible al público en las estaciones de carga,  y condiciones de mercado para seguir impulsando el despliegue de esta tecnología. </t>
  </si>
  <si>
    <t>Proyectos piloto implementados de promoción de eficiencia energética</t>
  </si>
  <si>
    <t>proyecto piloto</t>
  </si>
  <si>
    <t>Pendiente la inauguración del proyecto iniciativa de ciudades energéticas</t>
  </si>
  <si>
    <t>Se sigue avanzando en la implementación de proyectos de ciudades energéticas</t>
  </si>
  <si>
    <t>Se sigue avanzando en la implementación de proyectos de ciudades energéticas y evaluando la implementación del programa nacional de ciudades energéticas.</t>
  </si>
  <si>
    <t>Elaboración de documento de política con lineamientos de movilidad sostenible</t>
  </si>
  <si>
    <t>avance</t>
  </si>
  <si>
    <t>Se cuenta con un capítulo de transporte sostenible acordado por la MITS para estar en el CONPES de transición energética, falta validar si solo esta será la herramienta o si se trabajara igualmente en un documento de estrategia</t>
  </si>
  <si>
    <t>Se han realizado 5 talleres bajo el CONPES de Transición energética del capítulo de movilidad sostenible que incluye los energéticos de bajas y cero emisiones</t>
  </si>
  <si>
    <t>Evaluación de estudio para determinar lineamientos técnicos en eficiencia energética</t>
  </si>
  <si>
    <t>Se entrega documento de estudio el cual evalúa las posibles medidas de eficiencia energética que pueden ser obligatorias para el país, que incluye todos los sectores consumidores</t>
  </si>
  <si>
    <t>Se revisa las medidas de eficiencia energética que pueden ser obligatorias en los distintos sectores (industrial, transporte, residencia, terciario) de acuerdo con el estudio de consultoría realizado en 2020. Se proponen líneas de acción relacionadas con estas medidas obligatorias para ser parte del CONPES de Transición energética.</t>
  </si>
  <si>
    <t>Espacios de concertación realizados para el diseño y estructuración de incentivos que promuevan la movilidad eléctrica fluvial en la Amazonía</t>
  </si>
  <si>
    <t>reunión</t>
  </si>
  <si>
    <t xml:space="preserve">De acuerdo a los compromisos sostenidos con la Mesa Regional Amazónica, para dar cumplimiento al indicador de sostener un (1) espacio de concertación con delegados con los 6 departamentos de la Amazonía para el diseño y/o estructuración de incentivos que promuevan la movilidad eléctrica fluvial en territorios de la Amazonía, se estuvo consolidando el plan de trabajo para ser presentado al secretario de la Mesa Regional Amazónica y al coordinador de la OPIAC y se estuvo coordinando con la Oficina de Asuntos Ambientales y Sociales el espacio para la validación del plan de trabajo. En este momento nos encontramos a la espera de confirmación por parte de la OAAS para sostener este espacio de co-construcción del plan de acción con la Mesa Regional Amazónica. </t>
  </si>
  <si>
    <t xml:space="preserve">Usuarios con equipos de medición inteligente instalados </t>
  </si>
  <si>
    <t>usuario</t>
  </si>
  <si>
    <t>Se envió solicitud de información de despliegue de medidores avanzados a los OR, con corte a 31 de diciembre 2020, se cuenta con 18 empresas reportadas, se espera que el mes de febrero se cuente con reporte de corte a 2021</t>
  </si>
  <si>
    <t>Durante el mes de abril de 2021, se recibió el reporte de medidores inteligentes instalados con corte a 31 de diciembre de 2020.</t>
  </si>
  <si>
    <t xml:space="preserve">Incremento de capacidad de generación eléctrica instalada   </t>
  </si>
  <si>
    <t>Capacidad instalada de generación de energía eléctrica</t>
  </si>
  <si>
    <t>Índice de confiabilidad de suministro de demanda</t>
  </si>
  <si>
    <t>Se actualizó la demanda del mes de enero (5.568 kWh-mes) evidenciándose un reducción con respecto a la proyección de UPME (6.198 kWh-mes)</t>
  </si>
  <si>
    <t>Indicador desactivado</t>
  </si>
  <si>
    <t>Desarrollo del observatorio de tarifas</t>
  </si>
  <si>
    <t>Se desarrolló una herramienta para estimar el aumento en la tarifa por las inversiones en expansión de cobertura. Se están realizando ajustes a la herramienta de cálculo del componente C</t>
  </si>
  <si>
    <t>Se avanzó en la obtención de la información del SUI directamente y se está trabajando junto con el área de TI en la visualización y tratamiento de datos</t>
  </si>
  <si>
    <t xml:space="preserve">Implementación de hoja de ruta para la transformación energética   </t>
  </si>
  <si>
    <t>Proyectos normativos elaborados relacionados con recursos energéticos y mercados de energía eléctrica</t>
  </si>
  <si>
    <t>proyecto normativo</t>
  </si>
  <si>
    <t>En sesión de Precreg se discutió la reforma del MEM que contempla más aprticipacion de la demanda y nuevos agentes.
Los lineamientos de política de DERs fueron revisados por la OAJ y el Vice, y se estan realizando los ajustes pertinentes</t>
  </si>
  <si>
    <t>Proyectos normativos elaborados relacionados con gas natural</t>
  </si>
  <si>
    <t>Proyecto normativos elaborado relacionado con medición inteligente</t>
  </si>
  <si>
    <t>Tras el análisis financiero y económico de la propuesta, el tema fue discutido en sesión CREG. La resolución fue revisada por la SIC y actualmente la CREG está haciendo las modificaciones pertinentes para poder emitirla en firme</t>
  </si>
  <si>
    <t>Proyecto normativo elaborado relacionado con integraciones horizontales/verticales</t>
  </si>
  <si>
    <t>Como parte del análisis de comentarios de la hoja de ruta de la misión de transformación, se está analizando la viabilidad de hacer esto en el corto plazo.</t>
  </si>
  <si>
    <t xml:space="preserve">Avance del desarrollo y actualización normativa para el uso seguro de materiales radiactivos y nucleares   </t>
  </si>
  <si>
    <t>Proyectos de normatividad presentados para concepto de OAJ. (GSR3, Import, Dosim)</t>
  </si>
  <si>
    <t>No se registró actividad</t>
  </si>
  <si>
    <t>El 3 de marzo, se realizó reunión con el SGC, el cual presentó el 9 de marzo observaciones extemporáneas a proyecto de resolución sobre Seguridad Física.</t>
  </si>
  <si>
    <t>En fecha 30 de abril, se remitió al SGC el Análisis de Impacto Normativo y el texto del proyecto de resolución sobre seguridad física.</t>
  </si>
  <si>
    <t>Proyecto de norma presentada a otras autoridades. (Autorizaciones individuales)</t>
  </si>
  <si>
    <t>El 26 de marzo, en reunión virtual con MinCIT, se presentó el proyecto de norma para importación y exportación de MR, para la revisión del concepto de reglamento técnico. MinCIT expresó que no se trata de un reglamento técnico.</t>
  </si>
  <si>
    <t>No hubo actividades relacionadas con el proyecto de de norma para importación y exportación de materiales radiactivos. En abril 28, se adelantó reunión virtual con experto de la región, abordando el tema de la necesidad de normatividad para autorizaciones individuales, en particular para las prácticas médicas.</t>
  </si>
  <si>
    <t>Normatividad expedida de acuerdo con procedimiento del MME</t>
  </si>
  <si>
    <t>Normas</t>
  </si>
  <si>
    <t>En aras de aclarar lo observado por el SGC, junto con OAJ, en marzo 31 se realizó reunión con la División de participación, transparencia y servicio al ciudadano del DAFP.</t>
  </si>
  <si>
    <t>El 19 de abril, se realizó reunión con el SGC para discutir los aspectos asociados con sus observaciones al proyecto de seguridad fisica. Se contó con la participación del DAFP aclarando que la Entidad ejecutora de la función, debe contar y presentar ante el DAFP un Manifiesto de Impacto Regulatorio.</t>
  </si>
  <si>
    <t xml:space="preserve">Grado de avance de las actividades con organismos internacionales en materia nuclear.   </t>
  </si>
  <si>
    <t>Solicitudes tramitadas realizadas por las contrapartes de proyectos ante OIEA</t>
  </si>
  <si>
    <t>Solicitudes tramitadas</t>
  </si>
  <si>
    <t>Se han atendido todas las solicitudes de las contrapartes de proyectos de cooperación con el OIEA</t>
  </si>
  <si>
    <t>Se han atendido todas las solicitudes de las contrapartes de proyectos de cooperación con el OIEA.</t>
  </si>
  <si>
    <t>Reportes de las salvaguardias de los materiales nucleares en Colombia remitidos al OIEA</t>
  </si>
  <si>
    <t>Reportes</t>
  </si>
  <si>
    <t xml:space="preserve">Ante la no realización de inspección por los inspectores de salvaguardias del OIEA, en ene-10 y ene-13 se reportaron los inventarios de los materiales objeto de salvaguardias, lo cual incluyó las fuentes recibidas durante 2020 en el marco del proyecto de consolidación. </t>
  </si>
  <si>
    <t xml:space="preserve">El 4 de marzo, se remitió al OIEA la declaración de materiales objeto de salvaguardias, correspondientes al cuarto trimestre de 2020. </t>
  </si>
  <si>
    <t>Informes elaborados de cumplimiento de acuerdos y tratados internacionales</t>
  </si>
  <si>
    <t>Se remitió a OPGI, en fecha feb-23 la matriz sobre cumplimiento de tratados internacionales correspondiente al segundo semestre de 2020.</t>
  </si>
  <si>
    <t>El reporte de cumplimiento de tratados internacionales, se realiza nuevamente en el tercer trimestre del año. Se dirigió comunicación a OPGI expresando interés en continuar el trámite del proyecto de Ley, sobre la Convención Conjunta del Combustible Gastado. Se tramitó ante OIEA la adhesión de Colombia a seis (6) proyectos ARCAL.</t>
  </si>
  <si>
    <t>El reporte de cumplimiento de tratados y acuerdos internacionales, tiene lugar en el primer y tercer trimestre del año. Por lo tanto, este indicador no registra actividad.</t>
  </si>
  <si>
    <t xml:space="preserve">Grado de avance de la gestión reguladora en asuntos nucleares del MME   </t>
  </si>
  <si>
    <t>Trámites finalizados de Autorizaciones para Instalaciones nucleares y radiactivas operadas por el SGC</t>
  </si>
  <si>
    <t>Autorizaciones</t>
  </si>
  <si>
    <t>En fecha ene-26, se adelantó reunión con el Laboratorio de Radioquímica y Preparación de Muestras – RQP, para aclarar aspectos de notificación de uso de materiales radiactivos.
El SGC solicitó autorización para trasvase de fuente de Co-60 categoría 1, se solicitaron aclaraciones adicionales.</t>
  </si>
  <si>
    <t>En fecha feb-25, se comunica al SGC aceptación de notificación de actividades de instalación categoría 5 – Laboratorio RQP.
La autoridad reguladora canadiense solicitó consentimiento de la autoridad reguladora colombiana para proveer al SGC con fuente de Co-60 categoría 1.</t>
  </si>
  <si>
    <t>En fecha 24 de marzo, se expidió la Autorización al Laboratorio Secundario de Calibración Dosimétrica del SGC, LSCD-002.</t>
  </si>
  <si>
    <t>En fecha 20 de abril se expidió autorización a Importrans Radiactivos Ltda, para el transporte de fuente de Co-60 desde la terminal de carga del aeropuerto El Dorado a la ICGDR del SGC. El 23 de abril se dio visto bueno en la VUCE para la importación de la fuente antes referida.</t>
  </si>
  <si>
    <t>Inspecciones realizadas a las instalaciones nucleares y radiactivas operadas por el SGC</t>
  </si>
  <si>
    <t>Inspecciones</t>
  </si>
  <si>
    <t>Trámites finalizados de Autorizaciones  e inspecciones para Empresas de servicios de protección radiológica</t>
  </si>
  <si>
    <t>Actividades
reguladoras</t>
  </si>
  <si>
    <t>A Sievert SAS, se remitieron dosímetros de cuerpo entero y extremidades con tecnologías TLD y OSL, como parte del ejercicio de intercomparación con el LSCD del SGC.
Se recibió solicitud de renovación de autorización de la empresa prestadora de servicios de dosimetría personal de Care Dosimetry.</t>
  </si>
  <si>
    <t>El 5 de marzo, se autorizó a Importrans el transporte de la fuente de Co-60 ubicada en Santa Marta con destino a la ICGDR del SGC.
A Radproct SAS se le autorizó en VUCE la importación de fuente de Co-60 para calibración de instrumentos de protección radiológica.</t>
  </si>
  <si>
    <t xml:space="preserve">En fecha 14 de abril, A Sievert SAS, se le expidieron las autorizaciones SV-003 y SV-004, para la prestación de servicios de dosimetría personal mediante tecnologías TLD y OSL </t>
  </si>
  <si>
    <t>Actividades de seguimiento y/o direccionamiento realizadas a la delegación de las funciones de autorización, vigilancia y control</t>
  </si>
  <si>
    <t>Actividades</t>
  </si>
  <si>
    <t>En fecha ene-29, se solicitó al SGC información de segunda fuente de Cs-137 hallada en chatarra de la firma DIACO GERDAU</t>
  </si>
  <si>
    <t>El 17 de marzo, se realizó reunión con el SGC para acordar los parámetros objeto de revisión sobre la delegación de funciones. El 26 de marzo se remitió comunicación al SGC, listando las solicitudes pendientes de solución para 2020 y lo corrido de 2021. También el 26 de marzo se adelantó reunión para acceso del MME al sistema de información Xué del SGC. El 31 de marzo, se envió documento que establece los requerimientos de consulta automática para todos los repositorios de datos asociados con la delegación de funciones.</t>
  </si>
  <si>
    <t>En abril 7 se solicitó al SGC el listado de instalaciones de gammagrafía industrial que poseen 4 o más proyectores y el listado de instalaciones de diagrafía de pozos con fuentes de Am-241 cuya actividad sea mayor a 592GBq (16Ci). El 19 de abril se realizó reunión de seguimiento a los compromisos establecidos en las reuniones del mes de marzo.</t>
  </si>
  <si>
    <t xml:space="preserve">Participación de mujeres colombianas en eventos del sector nuclear.   </t>
  </si>
  <si>
    <t>Cantidad de eventos con participación de mujeres colombianas</t>
  </si>
  <si>
    <t>Eventos</t>
  </si>
  <si>
    <t>Se invitó a personal femenino de Cancillería, INC y SGC a participar el 2 de marzo en el evento de IE University: "Why is gender equality a smart business?"</t>
  </si>
  <si>
    <t>En el evento “Why is gender equality a smart business”, que tuvo lugar vía web el 2 de marzo de 2021, hubo participación de 4 mujeres de Colombia (SGC, Cancillería y 2 de OARE). participó personal femenino del Instituto Nacional de Cancerología, del Servicio Geológico Colombiano y de la Cancillería. Se abordaron temas de igualdad de género, empoderamiento y liderazgo femenino en el crecimiento económico, entre otros; y se planteó una discusión, sobre las diferentes acciones que pueden ayudar a las empresas a lograr la igualdad e inclusión de género al tiempo que impulsan su productividad.</t>
  </si>
  <si>
    <t>Se atiende invitación para participación femenina en panel sobre generación nucleo-eléctrica, en el mes de junio.</t>
  </si>
  <si>
    <t xml:space="preserve">Porcentaje de avance de las actividades para la inclusión de FNC de energía   </t>
  </si>
  <si>
    <t>Actividades realizadas para definir la hoja de ruta para el uso de hidrógeno como FNC</t>
  </si>
  <si>
    <t>Se adelanta el documento: "Actividades clave consultoría para la hoja de ruta del hidrógeno en Colombia" y la elaboración de la matriz de hojas de ruta del hidrógeno verde como complemento a las actividades de benchmarking con los países referentes.
Se hicieron comentarios y socialización de los artículos de hidrógeno en el Proyecto de Ley de transición energética.
Se ha realizado acompañamiento para coordinar las entidades involucradas en el proyecto piloto Transmilenio – Ecopetrol.</t>
  </si>
  <si>
    <t>En el mes de marzo el BID contrató la firma consultora, basado en los términos de referencia propuestos por la Oficina, se revisó la propuesta del consultor, el arranque y el cronograma de actividades.
Se adelantó el documento de contrapartes para el desarrollo de la hoja de ruta.
Junto con la OAJ, se trabajó sobre el articulado de hidrógeno y captura, almacenamiento y uso de carbono y se incorporaron los comentarios de los agentes consultados.</t>
  </si>
  <si>
    <t> Se solicitó concepto de la política de tratamiento de datos para la consulta preliminar de	la hoja de ruta de hidrógeno.
Junto con UPME, Ecopetrol, DANE y OAAS se hizo seguimiento	y coordinación de los insumos	requeridos por la firma consultora para la hoja	 de ruta del hidrógeno, en la elaboración de los modelos de producción, demanda y Emisiones.
Se dio respuesta a la encuesta remitida por la Agencia	Internacional	de Energía para el	estudio sobre hidrógeno en Latinoamérica.</t>
  </si>
  <si>
    <t>Acciones realizadas para la promoción de la Geotermia como FNC de energía</t>
  </si>
  <si>
    <t>En feb-19 se adelantó reunión con ANLA para ampliar comentarios relacionados con términos de referencia para elaboración de estudios de impacto ambiental en proyectos de exploración geotérmica.</t>
  </si>
  <si>
    <t xml:space="preserve">No se registró actividad
</t>
  </si>
  <si>
    <t>La promoción de la Geotermia como Fuente de Energía No Convencional–FNC en el País, está en cabeza del Despacho del Viceministro de Energía y de la Dirección de Hidrocarburos. El 8 de abril, se adelantó reunión con DIMAR revisando el tema de concesiones para proyectos eólicos offshore.</t>
  </si>
  <si>
    <t>Actividades realizadas para promover el uso de la nucleoenergía en Colombia y sus aplicaciones.</t>
  </si>
  <si>
    <t>Se inició gestión para realización de taller con el OIEA sobre legislación nuclear.
Se hizo selección inicial de criterios para revisión del estado de la nucleoenergía en la región, como punto de partida para la identificación de aspectos relevantes en la implementación de un programa nuclear.</t>
  </si>
  <si>
    <t>El 24 de marzo, ante el grupo de Carbono-neutralidad del MME, se realizó presentación sobre aspectos de la nucleo-energía en Colombia y cómo contribuye a la reducción de emisiones de CO2.</t>
  </si>
  <si>
    <t>Se realizó solicitud al OIEA para vincular al MME como parte del proyecto RLA2017 el cual tiene los productos: Capacidades para evaluar estrategias energéticas para mitigación del cambio climático; Estudio sobre el posible pale de la nucleoenergía en los países de la región; y Estudios integrales sobre desarrollo energético realizados en la región.</t>
  </si>
  <si>
    <t xml:space="preserve">Porcentaje de avance en las actividades realizadas afines a los materiales radiactivos de origen natural en los PPII, y en el sector mineroenergético   </t>
  </si>
  <si>
    <t>Actividades realizadas en la participación de los Pilotos de Exploración con Fracturación Hidráulica</t>
  </si>
  <si>
    <t>En feb-25, se adelantó reunión con el área de radiación natural del Consejo de Seguridad Nuclear – CSN de España, en busca de colaboración para conceptuar sobre contenido de los documentos generados dentro de la metodología para caracterizar los radionucleidos de origen natural en los PPII.</t>
  </si>
  <si>
    <t>En fechas 19 y 25 de marzo, se adelantó reunión con ANLA revisando las observaciones sobre el documento de criterios de protección radiológica para los PPII.</t>
  </si>
  <si>
    <t>En fecha 15 de abril, se realizó reunión con ANLA para tratar temas de radionucleidos de origen natural en diferentes biotas y se dio continuación a la revisión de los criterios de protección radiológica para los PPII.</t>
  </si>
  <si>
    <t>Actividades realizadas para visibilizar al tema de Materiales Radiactivos de Origen Natural en el sector Mineroenergético</t>
  </si>
  <si>
    <t>En fecha feb-4 se realizó reunión donde MME presentó a ANLA la metodología para caracterizar radionucleidos de origen natural en los PPII.</t>
  </si>
  <si>
    <t>Promovido por OAAS el 23 y 24 de marzo, GENCAN participó en Taller de Validación de escenarios accidentales priorizados (sectores: hidrocarburos, minería y energía eléctrica). En el marco de la estructuración de la política sectorial en gestión del riesgo, se presentó el tema de materiales radiactivos naturales desde la óptica de la injerencia en los sectores de hidrocarburos, minería y energía eléctrica.</t>
  </si>
  <si>
    <t>Se remitió documento de criterios de protección radiológica para los PPII, para revisión de experto de la región.</t>
  </si>
  <si>
    <t xml:space="preserve">Avance cumplimiento del Objetivo   </t>
  </si>
  <si>
    <t>Informe de Auditoria de riesgos elaborado</t>
  </si>
  <si>
    <t>Este informe se efectuara en el cuarto trimestre de 2021</t>
  </si>
  <si>
    <t>Este informe se efectuara en el cuarto trimestre de 2021 (Octibre)</t>
  </si>
  <si>
    <t>Mesas de análisis y valoración de riesgos realizada</t>
  </si>
  <si>
    <t xml:space="preserve">La programacion de estas mesas inicia en el primer trimestre de 2021 </t>
  </si>
  <si>
    <t>Se realizó MARC-2021-001 Al Grupo de Comunicaciones y Prensa y las evidencias se encuentran registradas en la carpeta:  Oficina_Control_Interno\\172.17.0.150\c0)(Z:)</t>
  </si>
  <si>
    <t xml:space="preserve">La programacion de estas mesas se elaborarran a partir de tercer trimetre de  2021 </t>
  </si>
  <si>
    <t>Mesas de mejoramiento y prevención realizada</t>
  </si>
  <si>
    <t xml:space="preserve">La programacion de estas mesas inicia en el segundo trimestre de 2021 </t>
  </si>
  <si>
    <t>Informe de seguimiento atención a la CGR Elaborado</t>
  </si>
  <si>
    <t>Este informe se efectua de manera semestral en febrero y julio de 2021</t>
  </si>
  <si>
    <t>Se relizo informe de seguimiento, medicion, analisis y evaluacion a la relacion con la CGR, con el siguiente numero de informe OCI-INF-2021-026, que se encuentra publicado en el siguiente enlace:  https://www.minenergia.gov.co/en/auditorias-internas-independientes.</t>
  </si>
  <si>
    <t>El próximo informe se efectuara en el mes de Julio de 2021</t>
  </si>
  <si>
    <t>Avance del Programa de Auditoria Interna Independiente</t>
  </si>
  <si>
    <t xml:space="preserve">Estos documentos de seguimeinto inician en  febrero de 2021 </t>
  </si>
  <si>
    <t>Se realizo seguimiento, medicion, analisis y evaluacion al porgrama de Auditoria Interna Independiente PAII del ministerio de Minas y Energía a 31 de diciembre de 2020. SEGUIMIENTO- 2021-002 que se encuentra publicado en el portal Web de la entidad.</t>
  </si>
  <si>
    <t>El próximo documentos de seguimiento se efectuara en el mes de abril de 2021</t>
  </si>
  <si>
    <t>Se realizo seguimiento, medicion, analisis y evaluacion al porgrama de Auditoria Interna Independiente PAII del ministerio de Minas y Energía a 31 de marzo de 2021. SEGUIMIENTO- 2021-008 que se encuentra publicado en el portal Web de la entidad.</t>
  </si>
  <si>
    <t>Mesas de seguimiento a la gestión por área organizacional Documentadas</t>
  </si>
  <si>
    <t>Estas mesas de seguimiento se encuentran programadas para el tercer trimestre de 2021</t>
  </si>
  <si>
    <t>Programa de Auditoría Interna Independiente Formulado</t>
  </si>
  <si>
    <t>Mediante correo electronico del 15 de enero de 2021 se realizó propuesta inical de formulacion  del programa de Auditoria Independiente- PAII 2021, para consideracion de la jefe de la OCI y del Grupo de trabajo. La propuesta se encuentra ubicada en la carpeta Oficina_Control_Interno\\172.17.0.150\c0)(Z:) carpeta programa auditoria interna 2021.</t>
  </si>
  <si>
    <t>Mediante correo electronico del 11 y 17 de febrero  de 2021, se presentaron las consideraciones relevantes de la formulacion al programa  de Auditoria Independiente- PAII 2021. La propuesta se encuentra ubicada en la carpeta Oficina_Control_Interno\\172.17.0.150\c0)(Z:) carpeta programa auditoria interna 2021.</t>
  </si>
  <si>
    <t>META CUMPLIDA, Toda vez que el Programa se formuló en el mes de enero de 2021</t>
  </si>
  <si>
    <t>Cooperación tecnica recibida para consultorias, estudios y proyectos</t>
  </si>
  <si>
    <t>Dólares</t>
  </si>
  <si>
    <t xml:space="preserve"> $     20.000,00</t>
  </si>
  <si>
    <t>1. Cooperación técnica no reembolsable del Banco Mundial para una consultoría en implementación de política de género del sector en Colombia.</t>
  </si>
  <si>
    <t>Este mes si bien se gestionaron propuestas de cooperación no se recibieron confirmaciones de aprobación por parte de los cooperantes</t>
  </si>
  <si>
    <t>Cooperación tecnica recibida para fortalecimiento de capacidades</t>
  </si>
  <si>
    <t>1. Sesión de intercambio de conocimiento con la Fundación Rockefeller para conocer su experiencia en procesos de reconstrucción a ser aplicados en el caso de Providencia.
2. Intercambio de experiencias con la Embajada de UK en eólicos Offshore.
3. En el marco de la cooperación con la IEA se pudo acceder a una sesión de introducción al Curso en Línea sobre Eficiencia Energética en Edificaciones.</t>
  </si>
  <si>
    <t>1.En el marco de la cooperación con la IEA se pudo acceder a una sesión de introducción sobre el curso de indicadores de eficiencia energética.
2. Se coordinó con la Embajada de Noruega en Colombia  capacitaciones lideradas por ICH Noruega y ACOLGEN en temas de  hidrógeno y geotermia.
3. Se continuó con las sesiones de capacitación con empresas danesas sobre eficiencia energética, realizando la segunda sesión enfocada en Distritos Térmicos, con participación de funcionarios del Ministerio y de FENOGE.</t>
  </si>
  <si>
    <t>Numero de participaciones del ministro, viceministros o directores en espacios internacionales de alto nivel</t>
  </si>
  <si>
    <t>Número de participaciones</t>
  </si>
  <si>
    <t xml:space="preserve">3/03/21 CERAWEEK Foro para América Latina 9/03/21 -  PDAC
15/03/21 - Encuentro de ministros de minas PDAC
16/03/21 Asamblea del BID
16/03/21 Berlin Energy Transition - Dialogue 2021
16/03/21 Berlin Energy Transition Dialogue - BDI
15/03/21 First Commission Meeting IEA </t>
  </si>
  <si>
    <t>13/04/21 - 2021 BNEF Summit New York
14/04/21 BID - Congreso del Hidrógeno para América Latina y el Caribe (H2LAC).</t>
  </si>
  <si>
    <t>Numero de participaciones del ministerio en eventos o actividades desarrolladas en el marco de iniciativas internacionales u organizaciones internacionales</t>
  </si>
  <si>
    <t xml:space="preserve">05/03/21 WEF- Energy Transition Roundtable: Latin America
9/03/21 - Reunión sobre los Energy COMPACTS con la Secretaría del Dialogo de Alto Nivel
sobre energía.
11/03/21 - Reunión de los Global Champions de Transición Energética del Dialogo de Alto Nivel sobre energía.
17/03/21 - Reunión de Comité de Coordinación - RELAC
24/03/21 - Discusión de los foros ministeriales del Dialogo de Alto Nivel
•  26/03/21 - Reunión técnica de los Global Champions en transición energética en el Diálogo de Alto Nivel. </t>
  </si>
  <si>
    <t>14/04/21 Segunda reunión del grupo técnico de trabajo de la temática de Transición Energética del Diálogo de Alto Nivel sobre Energía
20/04/21 Taller introductorio de los Energy Compacts en el marco del Diálogo de Alto Nivel sobre Energía
22/04/21 Reunión bilateral con el equipo de Naciones Unidas que coordina los Energy Compacts.</t>
  </si>
  <si>
    <t>Ejecutar ciclo de auditorías internas 2021</t>
  </si>
  <si>
    <t>ciclo de auditorías</t>
  </si>
  <si>
    <t>Realizar revisión por la alta dirección</t>
  </si>
  <si>
    <t>Revisión por la alta dirección</t>
  </si>
  <si>
    <t>Jornadas pedagógicas enfoque a procesos, ISO 9001, MIPG y Riesgos</t>
  </si>
  <si>
    <t>Numero de jornadas</t>
  </si>
  <si>
    <t>Se realizaron dos jornadas academicas enfocadas en los temas: 
1. Beneficios y Fortalecimiento del sistema de gestión de calidad
2. Aspectos clave de la ISO 9001:2015
Alos líderes MECI-Calidad del MME</t>
  </si>
  <si>
    <t>Lanzamiento modulo documental</t>
  </si>
  <si>
    <t>Módulos en producción</t>
  </si>
  <si>
    <t>Los módulos Documental y Plan de Acción se encuentran en ambiente de producción</t>
  </si>
  <si>
    <t>Lanzamiento modulo PAA</t>
  </si>
  <si>
    <t>Desarrollo y lanzamiento módulo auditorías</t>
  </si>
  <si>
    <t>Desarrollo y lanzamiento módulo riesgos</t>
  </si>
  <si>
    <t>Sendas intervenidas en el ministerio</t>
  </si>
  <si>
    <t>Sendas</t>
  </si>
  <si>
    <t>Mesas técnicas con las dependencias para recolectar evidencias del FURAG</t>
  </si>
  <si>
    <t>Matrices Furag</t>
  </si>
  <si>
    <t>Se crearon 20 mesas técnicas con los líderes de políticas del Modelo Integrado de Planeación y Gestión, en las que interactuaron representantes de los diferentes dueños de procesos en varias reuniones para cada mesa, a fin de atender de manera colaborativa el Formulario Único de Reporte y Avance de Gestión FURAG correspondiente a la gestión realizada en 2020 y asegurando que tanto las respuestas como las evidencias aportadas, cumplieran con características de calidad, coherencia, y consistencia.  Cada mesa contó adicionalmente con asesores de la Oficina de Planeación y Gestión Internacional para orientar el proceso que se consolidó en bases de datos y luego fueron consignadas en el aplicativo del DAFP.</t>
  </si>
  <si>
    <t>Diligenciamiento de herramienta FURAG</t>
  </si>
  <si>
    <t>Herramienta Furag</t>
  </si>
  <si>
    <t xml:space="preserve">El Formulario Único de Reporte y Avance de Gestión FURAG fue atendido de acuerdo al cronograma establecido por el Departamento Administrativo de la Función Pública en un 100% en el aplicativo destinado para este fin, tal como lo evidencia el certificado emito por dicha entidad con un nivel de diligenciamiento identificado como "COMPLETO", lo que indica que todas las 479 preguntas y 23 preguntas de tipo perceptual o informativas fueron respondidas y todas las evidencias requeridas fueron igualmente consignadas.
</t>
  </si>
  <si>
    <t>Recibir resultados por parte de la función publica</t>
  </si>
  <si>
    <t>Puntaje</t>
  </si>
  <si>
    <t>Publicar avances presupuestales y el cronograma de actividades de conformidad con el ciclo presupuestal</t>
  </si>
  <si>
    <t>Informes presupuestales</t>
  </si>
  <si>
    <t xml:space="preserve">Se realizó el informe trimestral de Ejecución Presupuestal a Marzo 2021 y se publico en la página web. </t>
  </si>
  <si>
    <t>Generar un mecanismo de seguimiento de los recursos de inversión regionalizados y focalizados</t>
  </si>
  <si>
    <t>Construir la base de datos</t>
  </si>
  <si>
    <t>Base de datos construida</t>
  </si>
  <si>
    <t>Se cumplió el mes anterior</t>
  </si>
  <si>
    <t>Construcción de propuestas</t>
  </si>
  <si>
    <t>Propuestas</t>
  </si>
  <si>
    <t xml:space="preserve">Se realizó la propuesta de Informe de BI sobre la Ejecución Presupuestal recursos de Inversión y Funcionamiento, Regionalización, Focalización e Indicadores de Producto y Gestión descritos en el aplicativo SPI. </t>
  </si>
  <si>
    <t>Implementación de propuesta acorde</t>
  </si>
  <si>
    <t>Grupo de Gestión Financiera y Contable</t>
  </si>
  <si>
    <t xml:space="preserve">Crear guía de seguimiento a los  recursos en administracion, con el fin de llevar un mejor control de los activos que tiene la entidad.
</t>
  </si>
  <si>
    <t>Se ha dado inicio a prueba piloto para documentar y como soporte  para hacer la guia</t>
  </si>
  <si>
    <t>Sin avance</t>
  </si>
  <si>
    <t>Automatizacion del tramite para las obligaciones de avace y legalizacion para  la gestion de viatcos tanto de funcionaros como contratistas a traves de la NEON
1. Guia de seguimiento  elaborada e implementada.</t>
  </si>
  <si>
    <t>Hemos avanzado en la parametrización tecnica de la solución informatica, y esperamos que en losproximos meses podamos tener un producto finalen pruebas</t>
  </si>
  <si>
    <t xml:space="preserve">Procesos documentales soporte de trámites y servicios estratégicos de alto impacto optimizados   </t>
  </si>
  <si>
    <t>Aplicativos y/o sistemas de información gestores de procesos o tramites institucionales  integrados con el SGDEA</t>
  </si>
  <si>
    <t>Se han priorizado para la presente vigencia, en el SGDEA – ARGO el desarrollo de funcionalidades y servicios asociados al Proceso coactivo, de los cuales se ha adelantado la creación efectiva de los expedientes en gestión,</t>
  </si>
  <si>
    <t>Proceso coactivo, de los cuales se ha caracterización documental de la información producida y
 al citado aplicativo, los cuales se encuentran actualmente disponibles para cargue de documentos producidos en razón al trámite.</t>
  </si>
  <si>
    <t xml:space="preserve">Como resultado de la evaluación técnica de potencialidades de los aplicativos y pertinencia integración del aplicativo SGDEA con soluciones complementarias frente a la prestación de servicios, se ha priorizado la integración al aplicativo SIPOS que permitirá la confirmación de entrega efectiva de las comunicaciones físicas.. l planteamiento se encuentra contemplado en la ficha técnica del proceso precontractual en curso. Radicada ante el GGC mediante consecutivo 3-2021-006946 de fecha 31-mar-2021.  </t>
  </si>
  <si>
    <t>Con base en el levantamiento de información previo, se adelantó el modelamiento del requerimiento de integración de aplicativos. Los requerimientos específicos se encuentran en etapa de sondeo de mercado mediante la referencia SIP-027-2021, sobre los cuales se espera confirmar resultados con corte al 07 de mayo.</t>
  </si>
  <si>
    <t>Procesos o tramites institucionales modelados en el SGDEA</t>
  </si>
  <si>
    <t>De conformidad con la valoraciòn de importancia tècnica y estratègica, se priorizò la modelaciòn del proceso de atenciòn de requerimientos de Agnetes de Cadena</t>
  </si>
  <si>
    <t xml:space="preserve">Proceso/tramite/Servicio priorizado: Gestión de Acreditaciones Agentes de Cadena - SICOM 
Se han adelantado mesas de trabajo de modelación de requerimientos con las áreas que funcionalmente gestionan dicho proceso, así como con el contratista que soporta los tramites. Esta gestión se encuentra en etapa de análisis sin implicar materialización total ni parcial del servicio, por cuanto e mantiene el reporte numérico de la meta en 0. </t>
  </si>
  <si>
    <t xml:space="preserve">Como resultado de la evaluación técnica de potencialidades de los aplicativos y pertinencia del desarrollo de soluciones integrales se ha priorizado la modelación de los procesos Coactivo y Disciplinarios para desarrollo en el marco de la presente vigencia en el SGDEA. El planteamiento se encuentra contemplado en la ficha técnica del proceso precontractual en curso. Radicada ante el GGC mediante consecutivo 3-2021-006946 de fecha 31-mar-2021  </t>
  </si>
  <si>
    <t>Con base en el levantamiento de información previo, se adelantó el formulación del requerimiento de modelado de procesos. Los requerimientos específicos se encuentran en etapa de sondeo de mercado mediante la referencia SIP-027-2021, sobre los cuales se espera confirmar resultados con corte al 07 de mayo.</t>
  </si>
  <si>
    <t>Servicio de consulta web de reguimiento a las comunicaciones radicadas</t>
  </si>
  <si>
    <t xml:space="preserve">Servicio a desarrollar durante la vigencia 2021, se encuentra actualmente en etapa de formulación de los componentes precontractuales. </t>
  </si>
  <si>
    <t xml:space="preserve">El planteamiento se encuentra contemplado en la ficha técnica del proceso precontractual en curso. Se radicó ante el Grupo de Gestión Contractual documentación para la contratación mediante consecutivo 3-2021-006946 de fecha 31-mar-2021  </t>
  </si>
  <si>
    <t>Con base en el levantamiento de información previo, se adelantó el formulación del requerimiento de consulta web. Los requerimientos específicos se encuentran en etapa de sondeo de mercado mediante la referencia SIP-027-2021, sobre los cuales se espera confirmar resultados con corte al 07 de mayo.</t>
  </si>
  <si>
    <t xml:space="preserve">Archivos de Gestión Priorizados Digitalizados e indexados en SGDEA   </t>
  </si>
  <si>
    <t>Inventarios de archivos  actualizados</t>
  </si>
  <si>
    <t>Actualmente se adelanta proceso pre-contractual, estudios previos y ficha tecnica, en los cuales se involucra la actividad.</t>
  </si>
  <si>
    <t>Se tiene previsto  la radicación de la ficha técnica para el mes de marzo y la posterior entrega de los estudios previos.</t>
  </si>
  <si>
    <t>Se realizó un levantamiento de información con el fin de cuantificar en metros lineales la volumetría actual de los archivos de gestión, lo cual aporto en la construcción del anexo técnico del proceso pre-contractual, estudios previos y ficha técnica.
Se radica ficha técnica. Se radica ficha técnica ante el Grupo de Gestión Contractual con radicado No. 3-2021-006390 el 23 de marzo de 2021.</t>
  </si>
  <si>
    <t>Inventarios de archivos  organizados</t>
  </si>
  <si>
    <t>Se realizó un levantamiento de información con el fin de cuantificar en metros lineales la volumetría actual de los archivos de gestión, lo cual aporto en la construcción del anexo técnico del proceso pre-contractual, estudios previos y ficha técnica. Se radica ficha técnica.</t>
  </si>
  <si>
    <t>Inventarios de archivos  digitalizados</t>
  </si>
  <si>
    <t>Se realizo un levantamiento de información con el fin de cuantificar en metros lineales la volumetría actual de los archivos de gestión, lo cual aporto en la construcción del anexo técnico del proceso pre-contractual, estudios previos y ficha técnica.
Se radica ficha técnica.</t>
  </si>
  <si>
    <t xml:space="preserve">Carga operativa de las áreas técnicas disminuida en la atención de peticiones de primer nivel   </t>
  </si>
  <si>
    <t>Procedimiento para la clasificacion de solicitudes de  menor complejidad o primer nivel.</t>
  </si>
  <si>
    <t>Se están adelantando las mesas de trabajo con las áreas técnicas para definir los procesos suceptibles de atención en primer nivel</t>
  </si>
  <si>
    <t>Se realizó la actuación del PROCEDIMIENTO PARA ATENCIÓN Y CONTROL DE LOS   DERECHOS DE PETICIÓN, QUEJAS, RECLAMOS Y SOLICITUDES DE INFORMACIÓN – PQRS, el cual fue presentado a la Oficina de Planeación y Gestión Internacional con el fin de ser aprobado dentro del Sistema de Gestión de calidad del Ministerio. La nueva versión del procedimiento es la siguiente: Código: SC-P-01, Fecha: 30-03-2021, Versión: 4.</t>
  </si>
  <si>
    <t xml:space="preserve">Meta cumplida en el mes de marzo de 2021, al contar con el PROCEDIMIENTO PARA ATENCIÓN Y CONTROL DE LOS DERECHOS DE PETICIÓN, QUEJAS, RECLAMOS Y SOLICITUDES DE INFORMACIÓN - PQRS (Código: SC-P-01, Fecha: 30-03-2021, Versión: 4). Desde el 19 de abril de 2021, se inició la atención de solicitudes de primer nivel con los modelos de plantilla avalados por la Dirección de Hidrocarburos. </t>
  </si>
  <si>
    <t>Modelos de respuestas estandarizadas.</t>
  </si>
  <si>
    <t>Se tienen las plantillas para atender temas relacionados con subsidios de GLP y procedimiento de corrección de información de GNCV</t>
  </si>
  <si>
    <t>Se cuenta con seis modelos de plantillas digitalizadas para atender consultas de primer nivel. Se realizará la validación de todos los documentos con el fin avalarlos e iniciar la atención de peticiones.</t>
  </si>
  <si>
    <t>Se cuenta con 10 plantillas digitalizadas para dar respuesta a solicitudes de información de primer nivel. 
Al mes de abril de 2021, se atendieron 20 solicitudes de primer nivel con los modelos de plantilla avalados por la Dirección de Hidrocarburos. El promedio diario de PQRDS de primer nivel atendidas desde el 19 abril al 30 de abril de 2021, es de 3 comunicaciones, cumpliendo con los tiempos determinados por Acuerdos de Niveles de Servicio - ANS (2 días hábiles). Igualmente se está enviando la encuesta de medición de satisfacción junto con cada respuesta notificada al ciudadano.</t>
  </si>
  <si>
    <t>Nivel de satisfacción de los ciudadanos y grupos de valor con el nuevo modelo de operación.</t>
  </si>
  <si>
    <t>Una vez establecido el procedimiento para la clasificacion de solicitudes de  menor complejidad o primer nivel y se empiece a dar respuesta, se medirá el nivel de satisfacción de los ciudadanos y grupos de valor con el nuevo modelo de operación.</t>
  </si>
  <si>
    <t>En el nuevo PROCEDIMIENTO PARA ATENCIÓN Y CONTROL DE LOS   DERECHOS DE PETICIÓN, QUEJAS, RECLAMOS Y SOLICITUDES DE INFORMACIÓN – PQRS, se incluyó la atención de peticiones de primer nivel, se cuenta con seis modelos de plantillas para avalar y una vez se inicie al proceso de atención, se realizará medición de la satisfacción de los usuarios.</t>
  </si>
  <si>
    <t xml:space="preserve">Desde el 19 abril de 2021, se inició la atención de PQRDS de primer nivel y junto con la respuesta se está enviando la encuesta de medición de satisfacción.  Se estima que en el segundo semestre se conozca el "Nivel de satisfacción de los ciudadanos y grupos de valor con el nuevo modelo de operación" </t>
  </si>
  <si>
    <t xml:space="preserve">Ejercicios de prototipado o implementacion de ideas    </t>
  </si>
  <si>
    <t xml:space="preserve">Energy Innovation Tank </t>
  </si>
  <si>
    <t>Se cuenta con el programa de innovacion por parte de la Secretaria General, el cual se espera socializado al interior de la entidad durante el primer cuatrimestre de 2021</t>
  </si>
  <si>
    <t>Desde la Secretaria General se realizará el lanzamiento del programa de innovación, el cual contempla como uno de las acciones el Energy Innovation Tank, en donde todas las áreas y colaboradores del MinEnergía podrán participar con iniciativas de innovación para la mejora de sus procesos y servicios.</t>
  </si>
  <si>
    <t>Se estima que el lanzamiento del programa de innovación durante la semana de la Nueva Energía, a realizarse en mayo de 2021, en donde uno de los espacios contempla el lanzamiento de un reto en el marco del Energy Innovation Tank, en donde todas las áreas y colaboradores del MinEnergía podrán participar con iniciativas de innovación para la mejora de sus procesos y servicios.</t>
  </si>
  <si>
    <t xml:space="preserve">Prototipado o  Implementación realizada de acuerdo a los retos y soluciones planteados </t>
  </si>
  <si>
    <t xml:space="preserve">
Desde el Grupo de Gestión de la Información y Servicio al Ciudadano - GGISC, se dio inicio con la investigación de mercados con entidades  como  INNPULSA, GRUPO N, MILAB, Minciencias y laboratorios de innovación, con el fin de ampliar la visión  con otras entidades en temas y alianzas de innovación.
• Se realizó reunión el 03 y 26 de Marzo con Francisco Sarmiento, líder del Reto Cultura Energética Colombia 2020 de la Oficina de Asuntos Ambientales y Sociales, para iniciar con la estructuración del proceso de innovación 2021 y articular esfuerzos desde el GGISC en cuanto a innovación y participación ciudadana, contemplando las fases de:
- Formulación del reto 2021
- Convocatoria
- Seminarios y Webinars
- Mentoria
- Evaluación
- Premiación
- Seguimiento
Para el reto Legal Design Thinking se realizó reunión el 23 de marzo con Leydy Soler, donde fue informado el inicio del proceso de actualización con el Mockup de la sección de Trámites y Servicios.</t>
  </si>
  <si>
    <t>Fue realizado el Anexo técnico para el proceso de innovación 2021, para  el cual  se realizaron  sesiones de trabajo para la definición del objetivo "Aunar esfuerzos técnicos, administrativos, financieros y de gestión para el desarrollo, de un proyecto de innovación abierta que involucre la participación de la ciudadanía en los retos planteados, promoviendo la generación de soluciones energéticas para las comunidades que lo requieran”
Se realizaron reuniones con  Colombia Inteligente, Grupo de Gestión de la información, Oficina de Asuntos Ambientales y Sociales, INNPULSA, Quid LAB, ruTA N los dias  6, 8, 9, 16, 19, 22, 23, 26, 29 y 30 de Abril, con el fin de entender procesos y metodologias de trabajo y alimentar el documento Anexo técnico</t>
  </si>
  <si>
    <t xml:space="preserve">Espacios intervenidos, porcentaje de reduccion y piezas de campañas   </t>
  </si>
  <si>
    <t xml:space="preserve">Adecuar los espacios  del MME en concordancia con la transformación cultural, espacios abiertos y coworking que promuevan el trabajo colaborativo Número de Espacios intervenidos Bimestralmente </t>
  </si>
  <si>
    <t xml:space="preserve">Durante el mes de marzo se realizaron intervenciones a 5 dependencias
Asesores 1, Control interno Disciplinario, Coactivos, Participación Ciudadana, coworking carrera 50
Estos espacios fueron modificados redistribuyendo puestos de trabajo, retirando paneles divisorios, redistribuyendo sofás y retirando elementos como mesas y gavetas que generaban obstaculización de movilidad, al igual que se centralizó el espacio de impresión para los funcionarios y contratistas que hacen uso de la sede carrera 50, con la adecuación de nuevos puestos de trabajo colaborativo se optimizó el uso de los puntos de red que anteriormente no se encontraban uso, mejorando así las condiciones de estos espacios, como se ve en los archivos anexos </t>
  </si>
  <si>
    <t xml:space="preserve">Durante el primer bimestre del 2021 se realizaron intervenciones a 21 dependencias:
Asesores 2, Bid, Control interno, Contractual 2
Energía, Formalización minera, Hidrocarburos,
Minería, Nuclear, Asuntos Ambientales, Servicios administrativos, Tics, Ttthh, Contractual, Prensa, Unidad de resultados, Transformación, Jurídica, Participación, Planeación,  Regalías.
Estos espacios fueron modificados redistribuyendo puestos de trabajo, retirando paneles divisorios, redistribuyendo sofás y retirando elementos como mesas y gavetas que generaban obstaculización de movilidad, con la finalidad de que sean espacios abiertos, donde se promueva el trabajo en equipo, para esto se diseñaron espacios con equipos de escritorio y para uso de portátiles (coworking), como se ve en el archivos anexos </t>
  </si>
  <si>
    <t>Durante el mes de abril se inicio el proceso de mantenimiento y mejoramiento de pasillos y zonas comunes, este tiene como actividades resanar y pintar, este proceso va en un avance del 50%</t>
  </si>
  <si>
    <t>Reducir y hacer eficiente el consumo de servicios públicos, bienes y consumibles  en el Ministerio de Minas y Energía</t>
  </si>
  <si>
    <t>% de reducción</t>
  </si>
  <si>
    <t xml:space="preserve">El consumo de energía eléctrica proporcionada por Enel, para el primer bimestre del año 2021 presento un ahorro del 6.2% respecto al consumo de la vigencia 2020 y de un 11.4% respecto al consumo de la vigencia 2019, debido a las condiciones climáticas del mes de marzo la generación de energía de los paneles fotovoltaicos no ha llegado a sus niveles máximos.
En el primer trimestre de 2021 se presentó un ahorro del 10.2 % respecto al consumo de la vigencia 2020 y del 20.4% respecto a la vigencia 2019, esto debido a que se continúa con la medida de contingencia por COVID 19, la variabilidad del consumo durante el mes de marzo fue de solo un 7 % comprado con el consumo del mes de febrero, lo cual indica que con una afluencia de entre 70 y 90 funcionarios al día, se espera que al finalizar la medida de contingencia por COVID 19 el aumento del consumo mensual sea de un 50% en comparación con el consumo promedio actual.  </t>
  </si>
  <si>
    <t>Con la instalación y puesta en funcionamiento de los paneles fotovoltaicos, el consumo de energía eléctrica proporcionada por Enel, para el primer bimestre del año 2021 presentó un ahorro del 4.2% respecto al consumo de la vigencia 2020 y de un 7.6% respecto al consumo de la vigencia 2019, se debe tener en cuenta que este valor puede tender a cambiar dependiendo de las condiciones climáticas. 
En el primer bimestre de 2021 se presentó un ahorro del 6.6 % respecto al consumo de la vigencia 2020 y del 13.4% respecto a la vigencia 2019, esto debido a que se continua con la medida de contingencia por COVID 19, donde la mayoría de los funcionarios están adelantando ttrabajo en casa. En el mes de marzo se espera que este valor aumente debido al piloto de retorno a la prespecialidad.</t>
  </si>
  <si>
    <t>0,11</t>
  </si>
  <si>
    <t>El consumo de energía eléctrica proporcionada por Enel, para el periodo entre enero y abril del año 2021 presento un ahorro del 9% respecto al consumo de la vigencia 2020 y de un 15.5 respecto al consumo de la vigencia 2019, se observa como los días donde no se presentaron lluvias mejoro la generación de energía de los paneles.
Para el periodo de enero a abril del 2021 se presentó un ahorro del 13.4% respecto al consumo de la vigencia 2020 y del 26.5% respecto a la vigencia 2019, esto debido que se continua con la medida de contingencia por COVID 19.</t>
  </si>
  <si>
    <t>Crear cultura de planeación y trámite de comisiones</t>
  </si>
  <si>
    <t>Campañas</t>
  </si>
  <si>
    <t>ESTE INDICADOR LO VAN A ELIMINAR - n espera de la solicitud</t>
  </si>
  <si>
    <t>Reduccion de huella de carbono con respecto al año base 2018 y generacion residuos ordinarios</t>
  </si>
  <si>
    <t>% de reducción de huella de carbono</t>
  </si>
  <si>
    <t xml:space="preserve">Con el piloto de retorno realizado durante el mes de marzo se observó que la generación de residuos por parte de los funcionarios es mínima, esto viéndose representado en el aumento del 16% de los residuos aprovechables.
A la fecha la reducción de la huella de carbono es del 16,5%, esto teniendo en cuenta la reducción en los consumos de energía y gasolina </t>
  </si>
  <si>
    <t xml:space="preserve">Este dato será registrado en marzo, ya que debido ha que la generación de residuos a sido mínima, el servicio de recolección de residuos aprovechables se solicitará en el mes de marzo.
La reducción de la huella de carbono a la fecha es proporcional a la reducción del consumo de energía que es 4,2% </t>
  </si>
  <si>
    <t xml:space="preserve">A la fecha la reducción de la huella de carbono es del 18,1% esto teniendo en cuenta la reducción en los consumos de energía y gasolina </t>
  </si>
  <si>
    <t xml:space="preserve">Ejecución de los Planes y Programas para el desarrollo del capital Humano del Ministerio de Minas y Energía   </t>
  </si>
  <si>
    <t>Porcentaje de implementación del plan de bienestar</t>
  </si>
  <si>
    <t xml:space="preserve">porcentaje </t>
  </si>
  <si>
    <t>Para este mes no corresponde avance a este indicador</t>
  </si>
  <si>
    <t>Durante el mes de marzo se realizó tramites para la consecución de recursos para el desarrollo de las actividades programadas para esta vigencia, el día 8 de marzo se realizó charla con Sylvia Escobar especial día de la mujer, mediante la circular 40004 se establecieron los lineamientos para acceder al desacanso compensado por turnos de semana santa, se ha otorgado a los funcionarios que cumplen años un día compensatorio, a través de la circular 40006 del 8 de marzo se definieron los lineamientos para el regreso parcial presencial a la entidad, contando con la tienda de la confianza y nuevos espacios y adecuaciones en la entidad.</t>
  </si>
  <si>
    <t>El día 26 de abril se llevo a cabo la celebración saludo y homenaje a las secretarias se ofrecio actividad virtual y debido a la emergencia sanitaria la actividad pesencial se programo para el mes de mayo.</t>
  </si>
  <si>
    <t>Porcentaje de implementación del Plan Institucional de Capacitación</t>
  </si>
  <si>
    <t>En el mes de marzo se desarrollo la jornada de inducción y reinducción para todos los funcioncrios y colaboradores de la entidad, se esta desarrollando el programa de bilinguismo con tres grupos para un totsal de 24 funcionarios, se realizó el relanzamiento de la universidad de la nueva energia, se inicio el desarrollo de las capacitación de Enfoque de Género para el Sector Minero Energético y el de Integridad transparencia y Lucha contra la Corrupción.</t>
  </si>
  <si>
    <t>Durante el mes de abril se desarrollo el curso de Concientización sobre Genero, con una participación promedio de 20 servidores, igualmente el día 14 de abril se desarrollo el taller Como Comnunicarte con lenguaje inclusivo con una participación de 46 funcionarios.</t>
  </si>
  <si>
    <t>Porcentaje de ejecución del plan de Seguridad y Salud en el Trabajo</t>
  </si>
  <si>
    <t>Dentro de las actividades desarrolladas en el mes de marzo se encuentra; Webinar: COMBATIENDO EL VIRUS DEL MIEDO , Webinar: 123 DEL COVID-19,  Pausa Activa: ACTIVA TU CUERPO, Sesión de Yoga, se realizó el Seguimiento a condiciones de salud de los servidores y colaboradores por medio del reporte diario, igualmente seguimiento telefónico a casos positivos para Covid-19, afiliaciones a ARL de nuevos contratistas y programación del plan de trabajo con la fisioterapeuta.</t>
  </si>
  <si>
    <t>Durante el mes de Abril se han desarrollado las actividades para dar cumplimiento al programa de SST entre las que se incluyeron 5 Secciones para auditoría interna AON “Diagnostico Sistema de Gestión de Seguridad y Salud en el Trabajo según resolución 0312 del 2019”; Igualmente dentro del ciclo de Webinar -  #EstarBien2021 se llevaron a cabo 4 actividades así: COMBATIENDO EL VIRUS DEL MIEDO, La vida resultado de nuestras elecciones, Reconocernos y reconocer al otro desde la imperfección, La magia: situaciones al límite que nos impulsan. Se continuo con el seguimiento a condiciones de salud de los servidores y colaboradores por medio del reporte diario y la autorización de ingresos a las instalaciones del Ministerio según condiciones de salud.</t>
  </si>
  <si>
    <t>Porcentaje de implementación del Plan de Incentivos</t>
  </si>
  <si>
    <t>Mediante la circular 40004 se establecieron los lineamientos para acceder al desacanso compensado por turnos de semana santa, se ha otorgado a los funcionarios que cumplen años un día compensatorio, a través de la circular 40006 del 8 de marzo se definieron los lineamientos para el regreso parcial presencial a la entidad, contando con la tienda de la confianza y nuevos espacios y adecuaciones en la entidad.</t>
  </si>
  <si>
    <t>Se informo a los jefe sobre el día de la familia que se llevará a cabo en el mes de may, igualmente se hicieron las reuniones para el plan de incentivos de los servidores de carrera en el 2021</t>
  </si>
  <si>
    <t>Número de informes de ejecución del plan estratégico de Talento Humano</t>
  </si>
  <si>
    <t>Para este mes no corresponde avance a este indicador, el informe se elabora de manera semestral.</t>
  </si>
  <si>
    <t>Plan anual de vacantes elaborado</t>
  </si>
  <si>
    <t>Se encuentra elaborado y publicado el Plan Anual de vacantes</t>
  </si>
  <si>
    <t>Porcentaje de novedades de personal incorporadas en el sistema para la nómina mensual dentro del plazo establecido.</t>
  </si>
  <si>
    <t>Para el mes de enero se recibieron novedades de 13 entidades las cuales se incorporaron y tramitaron oportunamente</t>
  </si>
  <si>
    <t>Durante el mes de febrero se recibieron novedades de 9 entidades las cuales se incorporaron y tramitaron oportunamente</t>
  </si>
  <si>
    <t>Durante el mes de marzo se recibieron novedades de 7 entidades las cuales se incorporaron y tramitaron oportunamente</t>
  </si>
  <si>
    <t>Durante el mes de abril se recibieron novedades de 10 entidades las cuales se incorporaron y tramitaron oportunamente</t>
  </si>
  <si>
    <t>Porcentaje total de solicitudes prorrogadas dentro del mes correspondiente al Grupo de pensiones y entidades liquidadas</t>
  </si>
  <si>
    <t xml:space="preserve">En el mes de enero no se prorrogó ninguna solicitud, todas se respondieron de manera oportuna </t>
  </si>
  <si>
    <t xml:space="preserve">En el mes de febrero no se prorrogó ninguna solicitud, todas se respondieron de manera oportuna </t>
  </si>
  <si>
    <t>Se prorrogo 1 solicitud, teniendo en cuenta que se debe hacer consulta de expedientes para dar respuesta a la misma</t>
  </si>
  <si>
    <t>7,2%</t>
  </si>
  <si>
    <t>De las 69 solicitudes atendidas  se prorrogaron 5  solicitudes, teniendo en cuenta que debido a las  medidas de protección de contagio al convid 19 - no se ha podido consultar los expedientes respectivo para dar respuesta a las mismas</t>
  </si>
  <si>
    <t>casos de uso implementados aplicando criterios de disponibilidad, calidad, oportunidad de Datos</t>
  </si>
  <si>
    <t>caso de uso</t>
  </si>
  <si>
    <t>SICOM: Fortalecimiento reportes dashboard (BI). </t>
  </si>
  <si>
    <t>SICOM: Fortalecimiento reportes dashboard (BI). 
1. Se realizó el desarrollo de consultas para modelo de alertas de desabastecimiento.
2. Capacitación personal del nuevo personal del MME. Se realizó en dos sesiones capacitación sobre la arquitectura y solución BI desarrollada para el MME.</t>
  </si>
  <si>
    <t xml:space="preserve">modelo de Gestión y Analitica de datos formulado y casos de uso implementados -  </t>
  </si>
  <si>
    <t>modelo</t>
  </si>
  <si>
    <t>Se recibieron propuestas el 12 y 19 de marzo. Y se realizaron las evaluaciones de proponentes y contratación</t>
  </si>
  <si>
    <t>Fab. 2 Se realizaron las evaluaciones de proponentes para la contratación, proceso pendiente de adjudicar y a la espera de selección de interventoría.</t>
  </si>
  <si>
    <t xml:space="preserve">% procesos de Inteoperabilidad  inter-sectorial liderados e implementados   </t>
  </si>
  <si>
    <t>Modelo de interoperabilidad e integración definido y casos de uso de interoperabilidad implementados</t>
  </si>
  <si>
    <t>AS2: Mejorar la planeación y abastecimiento de combustibles​.
Release 1: (8 casos de uso) ​
Release 2: (3 casos de uso) ​
Release 3: (8 casos de uso)​
AS3: Optimizar la trazabilidad de precios y tarifas de combustibles y energía​
Release 4: 7 casos de uso​
Release 5: 7 casos de uso​
Release 6: 8 casos de uso​</t>
  </si>
  <si>
    <t>Fab 1. Se trabaja en las activididades de la AS2: Mejorar la planeación y abastecimiento de combustibles​.
-Verificación de datos y Fuentes de Información disponibles.(Entregado)
- Implementación de casos de uso para la ambición sectorial:
Release 3. (8 casos de uso). 6 casos de analitica, 2 casos de analítica avanzada (En ejecución)
-Ajustes a la operación de la ambición sectorial.(En ejecución)
AS3: Optimizar la trazabilidad de precios y tarifas de combustibles y energía​.
- Verificación de datos y Fuentes de Información disponibles (Entregado).
-  Implementación de casos de uso para la ambición sectorial. (En ejecución).
 Release 4 ( 7casos de uso). 3 casos de uso de integración, 4 de interoperabilidad.
Release 5 ( 7 casos de uso). Analitica y 2 analitica avanzada.
- Ajustes a la operación de la ambición sectorial. (En ejecución).</t>
  </si>
  <si>
    <t xml:space="preserve">% de optimizacion Modelo AE de TI   </t>
  </si>
  <si>
    <t>Plan de Uso y Apropiacion ajustado e implementado</t>
  </si>
  <si>
    <t>capacitacion</t>
  </si>
  <si>
    <t xml:space="preserve">Se estructuró cronograma de actividades, hitos y definicion de actividades, iniciando en el mes de abril y finalizando en junio del 2021. </t>
  </si>
  <si>
    <t>Se realizó el diagnóstico del estado actual del proyecto y se inicia el trabajo conjunto en la caracterización, formas y  proyección de formatos necesarios para la implementación de la estrategia.</t>
  </si>
  <si>
    <t>Actividades de políticas de tecnologías de información implementadas</t>
  </si>
  <si>
    <t>catalogo</t>
  </si>
  <si>
    <t>Reuniones de divulgación de modelo de gobierno de TI, con las dependecias y secretaria General. Borrador sobre Oficina TIC.</t>
  </si>
  <si>
    <t xml:space="preserve">Revisión oficina jurídica:
1. Presentación para aprobación y ajustes.
2. Aprobación por parte del Ministro para publicación.
3. Publicación Resolución en el portal web como parte de la agenda regulatoria. </t>
  </si>
  <si>
    <t xml:space="preserve">% ruta de Transformación Digital Facilitada tecnologicamente   </t>
  </si>
  <si>
    <t>heramientas habilitadas para relacionamiento con grupos de interes</t>
  </si>
  <si>
    <t>soluciones habilitadas</t>
  </si>
  <si>
    <t xml:space="preserve"> Reunión a partir de la semana del 5 de abril para validar el cargue de la información y ejecución del proyecto, así como definir los pasos a seguir para la implementación de un formulario para registro de información de actividades referentes a los entes territoriales.</t>
  </si>
  <si>
    <t>1. Reunión para validar el cargue de información y ejecución del proyecto.
2. Definir los pasos a seguir para la implementación de un formulario para registro de información de actividades referentes a los entes territoriales.</t>
  </si>
  <si>
    <t>Porcentaje de satisfaccion en los grupos de interes</t>
  </si>
  <si>
    <t>% de grupos de interés satisfechos</t>
  </si>
  <si>
    <t xml:space="preserve">Elaborar proyecto con base en insumos recibidos para implementar el proceso con uso de herramientas tecnológicas de 4a generación, a gran escala y con otros minerales. </t>
  </si>
  <si>
    <t>Se solicitó por parte de la oficina de asuntos ambientales y sociales y el grupo de ejecución estratégica del sector extractivo, reunión para validar el cargue de la información y ejecución del proyecto.</t>
  </si>
  <si>
    <t xml:space="preserve"> %iniciativas de otras dependencias con componente tecnologico apoyadas tecnicamente de manera efectiva   </t>
  </si>
  <si>
    <t>indice de acompañamiento efectivo a soluciones trasversales</t>
  </si>
  <si>
    <t>acompañamientos efectivos</t>
  </si>
  <si>
    <t xml:space="preserve"> 
SITH: Se definió una historia de usuario para generar un reporte consolidado de liquidación de impuestos por Operador, periodo y tramo. Es decir dará la posibilidad al usuario para que en un unico reporte se refleje toda la información de los tramos.
SISEG: Se envió al líder de usuarios el listado de requerimientos que componen el Producto Mínimo Viable - PMV para efectos de la ejecución de pruebas de aceptación.
El Ambiente de pruebas se encuentra desplegado a disposición de los usuarios
SICOM: Reunión  técnica de interoperablidad de fabrica y desarrollo, segunda reunion el 7 de abril para programar semana de prueabas y decirle a  fabrica desarrollo que ya pueden utilizar esa base de datos de réplica.</t>
  </si>
  <si>
    <t>SITH: Puesta en producción.
1. Se llevó a cabo el sprint 1.  Donde se hizo revisión del error en la autorización de actualización, Filtros por URL, revisión y configuración del Jaspert, Modificación de Crud para administración de tramos y se realizaron ajustes en firma digital y en liquidación=0. Se buscaba generar reportes para que cada operador de red pueda visualizar solo su información y  se desarrolló la H12 de Socicitud de Autorización por los operadores para actualización de volúmenes de tramos.
2. Salió a pruebas y despliegue.
3. Se inició con el sprit 2, con HU en Modificación del diseño del reporte de liquidación de impuestos, Eliminación de 42 registros de la B.D. Ajustes en el formato de cargue masivo de volúmenes , reporte de liquidación de impuestos, restablecimiento de contraseña y finalización de sesión.
SIGI: En producción y mejoras
Fondo de becas:
SISEG: Pruebas y despliegue:
1. Se realizaron pruebas de desarrollo del sprit 2.
Realizadas las HU para permitir generar la distribución anual  de subsidios  para operador SIN; Quitar el boton de aprobación FOES y SIN - Proceso Carga mensual y trimestral; General correo de alerta de solicitudes  y visualización de alertas - Proceso registrar operador y Proceso de distribución mensual del operdor SIN.
2. Se realizó desarrollo del Sorint 3. Con elaboración de HU para permitir la visulizar las solicitudes de extemporaneidad de forma ordenada; Visualizar solicitudes de pre-registro de los operadores; Ordenar solicitudes - Proceso carga trimestral; y Ordenar solicitudes- Proceso registrar operador.
3. Se diseñó documento de alternativas de seguridad de información para el cargue de la misma de 3 años atrás.
4. Análisis de pruebas funcionales de (21) HU del Sprint 2. Diseño de de (10) HU producto del review Sprint 2, Diseño de (10) Muckups producto del review Sprint 2.
SICOM:</t>
  </si>
  <si>
    <t xml:space="preserve">% de operación de la infraestructura del Ministerio   </t>
  </si>
  <si>
    <t>% de satisfaccion de solicitudes</t>
  </si>
  <si>
    <t>MONITORO DE RED: Falta monitorear 4 servidores, tenemos 3 pendientes en bases de datos y programda reunión para finalizarlos.
De las app, la de reuniones efectivas ya esta lista, falta publicación.
    Sobre app de aforo se están arreglando unos errores que esta presentando con el proveedor.</t>
  </si>
  <si>
    <t xml:space="preserve">%Modelo de Seguridad y Privacidad de la informacion actualizado e implementado   </t>
  </si>
  <si>
    <t>% modulos implementados del  GRC</t>
  </si>
  <si>
    <t>modulo GRC</t>
  </si>
  <si>
    <t xml:space="preserve"> Elaboración de fichas técnicas y estudios previos para sondeo de mercado, se lanzó el evento de cotizació para sondeo de mercado a través de SECOP II, con vencimiento al 9 de abril.  Se adelantó proceso de contratación con recursos del Préstamo BID 3594/OC-CO, suscribiéndose el Contrato GGC-560-2020. ​
Herramienta RSA ARCHER. Módulos:  Activos, Riesgos, BIA, Incidentes, Eventos, Planes, Normatividad, Cumplimiento, Balanced  score card, Arquitectura Empresarial y Ciberseguridad.​</t>
  </si>
  <si>
    <t>Informe de seguimiento semanal del avance y cuellos de botella de los objetivos transformacionales.</t>
  </si>
  <si>
    <t>Número de informes</t>
  </si>
  <si>
    <t>Se realizó seguimiento semanal y se presentaron en comités directivos de los días lunes al señor Ministro</t>
  </si>
  <si>
    <t>Se realizó seguimiento semanal y se presentaron en comités directivos de los días lunes  y en los seguimientos semanales para seguimientos específicos con el señor Ministro</t>
  </si>
  <si>
    <t xml:space="preserve">Revisión y análisis de documentos técnicos estratégicos que le apunten al progreso o cumplimiento de los objetivos transformacionales. </t>
  </si>
  <si>
    <t>% de requerimientos de análisis de documentos atendidos</t>
  </si>
  <si>
    <t>Durante el periodo se revisaron y analizaron todos los documentos técnicos pertinentes al cumplimiento de los objetivos transformacionales, los cuales se encuentran en detalle en el registro de la UR</t>
  </si>
  <si>
    <t>Reuniones de seguimiento y coordinación con la Alta Consejería para el Cumplimiento.</t>
  </si>
  <si>
    <t># de reuniones</t>
  </si>
  <si>
    <t>Se realizó reunión con la Alta Consejería para el Cumplimiento, cierre SIGOB 2020 revisión metas Hato Grande 2021</t>
  </si>
  <si>
    <t>Se realizó reunión con la Alta Consejería para el Cumplimiento, revisión de seguimiento hitos SIGOB enero 2021</t>
  </si>
  <si>
    <t>Se realizó reunión con la Alta Consejería para el Cumplimiento, revisión de seguimiento hitos SIGOB febrero, nuevos caminos al cumplimiento y fichas presidencia</t>
  </si>
  <si>
    <t>Se realizó reunión con la Alta Consejería para el Cumplimiento, revisión de seguimiento hitos SIGOB marzo, nuevos caminos al cumplimiento y fichas presidencia</t>
  </si>
  <si>
    <t>Actualización en SIGOB del seguimiento al cumplimiento de los indicadores de objetivos transformacionales del sector mineroenergético.</t>
  </si>
  <si>
    <t># de actualizaciones</t>
  </si>
  <si>
    <t>Se actualizó el Sistema SIGOB para todos los hitos vigentes a la fecha de corte</t>
  </si>
  <si>
    <t>Ante la actualización de los indicadores en el sistema SIGOB se reportó la información a través de las fichas del presidente.A la espera de activación por parte de Presidencia del aplicativo</t>
  </si>
  <si>
    <t>Talleres para el análisis y formulación de mejoras al seguimiento del cumplimiento de los objetivos transformacionales que realiza la UR.</t>
  </si>
  <si>
    <t># de talleres</t>
  </si>
  <si>
    <t>No aplica para el periodo</t>
  </si>
  <si>
    <t>Se realizó taller de revisión en el que se decide integral seguimientos que permitan contar con avances cuantitativos aproximados de los objetivos transformacionales y una nuevo esqueme visual para la presentación de los seguimientos.</t>
  </si>
  <si>
    <t>Apoyar la mejora continua de los procesos del Ministerio.</t>
  </si>
  <si>
    <t># de informes trimestrales</t>
  </si>
  <si>
    <t>- Se desarrolló herramienta en Power Bi para seguimiento de la Meta 100K de la Dirección de Energía Eléctrica
- Se apoya al equipo de gestores de consulta previa en La Guajira con la implementación de formularios para el registro único de la información y se avanza en el desarrollo de un tablero de power BI para la consulta de esta información.</t>
  </si>
  <si>
    <t>Realizar seguimiento a los requerimientos de control Político del Congreso de la República</t>
  </si>
  <si>
    <t>Durante el mes de enero de 2021   la Oficina Asesora Jurídica apoyo a las dependecias del MME que lo solicitaron mediante en la revisión de seis (6) proyectos normativos, regulatorios y legislativos del sector minero energético</t>
  </si>
  <si>
    <t>Durante el mes de febrero de 2021   la Oficina Asesora Jurídica apoyo a las dependecias del MME que lo solicitaron mediante en la revisión de  un (1)  proyecto normativo, regulatorio y legislativo del sector minero energético</t>
  </si>
  <si>
    <t>Durante el mes de marzo de 2021   la Oficina Asesora Jurídica apoyo a las dependecias del MME que lo solicitaron mediante en la revisión de cinco (5) proyectos normativos, regulatorios y legislativos del sector minero energético</t>
  </si>
  <si>
    <t xml:space="preserve">Durante el mes de enero de 2021   la Oficina Asesora Jurídica no resolvió    solicitudes y recursos de reposición de aplazamiento de fecha de entrada en operación de proyectos sector eléctrico </t>
  </si>
  <si>
    <t xml:space="preserve">Durante el mes de febrero de 2021   la Oficina Asesora Jurídica no resolvió    solicitudes y recursos de reposición de aplazamiento de fecha de entrada en operación de proyectos sector eléctrico </t>
  </si>
  <si>
    <t xml:space="preserve">Durante el mes de marzo de 2021   la Oficina Asesora Jurídica resolvió ocho (8)   solicitudes y recursos de reposición de aplazamiento de fecha de entrada en operación de proyectos sector eléctrico </t>
  </si>
  <si>
    <t>Durante el mes de enero de 2021   la Oficina Asesora Jurídica  resolvió  una (1)  solicitud de declaración de áreas de utilidad pública e interés social proyectos eléctricos y áreas  necesarias para su construcción y protección</t>
  </si>
  <si>
    <t>Durante el mes de febrero de 2021   la Oficina Asesora Jurídica no resolvió solicitudes de declaración de áreas de utilidad pública e interés social proyectos eléctricos y áreas  necesarias para su construcción y protección</t>
  </si>
  <si>
    <t>Durante el mes de marzo de 2021   la Oficina Asesora Jurídica  resolvió cuatro (4) solicitudes de declaración de áreas de utilidad pública e interés social proyectos eléctricos y áreas  necesarias para su construcción y protección</t>
  </si>
  <si>
    <t>Durante el mes de enero de 2021, la Oficina Asesora Jurídica recibió tres (3) solicitudes de conceptos jurídicos y emitió dos (2) conceptos jurídicos relacionados con temas del sector minero-energético</t>
  </si>
  <si>
    <t>Durante el mes de febrero de 2021, la Oficina Asesora Jurídica recibió ocho (8) solicitudes de conceptos jurídicos y emitió siete (7) conceptos jurídicos relacionados con temas del sector minero-energético</t>
  </si>
  <si>
    <t>Durante el mes de marzo de 2021, la Oficina Asesora Jurídica recibió doce (12) solicitudes de conceptos jurídicos y emitió doce (12) conceptos jurídicos relacionados con temas del sector minero-energético</t>
  </si>
  <si>
    <t>Durante el mes de enero de 2021, los Grupo de Defensa y Constitucional la Oficina Asesora Jurídica realizaron cinco (5) actuaciones procesales ante los diferentes despachos judiciales</t>
  </si>
  <si>
    <t>Durante el mes de febrero de 2021, los Grupo de Defensa y Constitucional la Oficina Asesora Jurídica realizaron treinta y nueve (39) actuaciones procesales ante los diferentes despachos judiciales</t>
  </si>
  <si>
    <t>Durante el mes de marzo de 2021, los Grupo de Defensa y Constitucional la Oficina Asesora Jurídica realizaron cincuenta y cuatro (54) actuaciones procesales ante los diferentes despachos judiciales</t>
  </si>
  <si>
    <t>Durante el mes de enero de 2021, los los diferentes despachos judiciales emitieron dos (2)  fallos favorables a los intereses del MME</t>
  </si>
  <si>
    <t>Durante el mes de febrero de 2021, los los diferentes despachos judiciales emitieron veintitrés (23) fallos favorables a los intereses del MME</t>
  </si>
  <si>
    <t>Durante el mes de marzo de 2021, los los diferentes despachos judiciales emitieron veinticinco (25) fallos favorables a los intereses del MME</t>
  </si>
  <si>
    <t>Cuatro (4) documentos programados para marzo, junio, septiembre y noviembre</t>
  </si>
  <si>
    <t>Durante el mes de marzo de 2021 se entregaron dos (2) documetnos de lineamientos técnicos</t>
  </si>
  <si>
    <t>Programado para marzo 2021</t>
  </si>
  <si>
    <t>Programación y Seguimiento de metas mensuales</t>
  </si>
  <si>
    <t>Si Programación</t>
  </si>
  <si>
    <t>Sin Avance</t>
  </si>
  <si>
    <t>Ministerio de Minas y Energía
Seguimiento Plan de Acción
Primer Trimestre 2021</t>
  </si>
  <si>
    <t>No se registra avance de la actividad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</si>
</sst>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
  </numFmts>
  <fonts count="21">
    <font>
      <sz val="11"/>
      <color theme="1"/>
      <name val="Calibri"/>
      <family val="2"/>
      <scheme val="minor"/>
    </font>
    <font>
      <sz val="11"/>
      <color theme="1" tint="0.249977111117893"/>
      <name val="Calibri"/>
      <family val="2"/>
      <scheme val="minor"/>
    </font>
    <font>
      <sz val="11"/>
      <color theme="1" tint="0.499984740745262"/>
      <name val="Calibri"/>
      <family val="2"/>
      <scheme val="minor"/>
    </font>
    <font>
      <sz val="18"/>
      <color theme="0"/>
      <name val="Calibri"/>
      <family val="2"/>
      <scheme val="minor"/>
    </font>
    <font>
      <b/>
      <sz val="7"/>
      <color theme="0"/>
      <name val="Arial"/>
      <family val="2"/>
    </font>
    <font>
      <b/>
      <sz val="8"/>
      <color theme="1" tint="0.34998626667073579"/>
      <name val="Calibri"/>
      <family val="2"/>
      <scheme val="minor"/>
    </font>
    <font>
      <b/>
      <sz val="10"/>
      <color theme="0"/>
      <name val="Calibri"/>
      <family val="2"/>
      <scheme val="minor"/>
    </font>
    <font>
      <b/>
      <sz val="12"/>
      <color theme="0"/>
      <name val="Calibri"/>
      <family val="2"/>
      <scheme val="minor"/>
    </font>
    <font>
      <sz val="11"/>
      <name val="Calibri"/>
      <family val="2"/>
      <scheme val="minor"/>
    </font>
    <font>
      <b/>
      <sz val="11"/>
      <name val="Calibri"/>
      <family val="2"/>
      <scheme val="minor"/>
    </font>
    <font>
      <sz val="9"/>
      <name val="Calibri"/>
      <family val="2"/>
      <scheme val="minor"/>
    </font>
    <font>
      <sz val="11"/>
      <color theme="1"/>
      <name val="Calibri"/>
      <family val="2"/>
      <scheme val="minor"/>
    </font>
    <font>
      <b/>
      <sz val="11"/>
      <color theme="1"/>
      <name val="Calibri"/>
      <family val="2"/>
      <scheme val="minor"/>
    </font>
    <font>
      <u/>
      <sz val="9"/>
      <name val="Calibri"/>
      <family val="2"/>
      <scheme val="minor"/>
    </font>
    <font>
      <sz val="8"/>
      <name val="Calibri"/>
      <family val="2"/>
      <scheme val="minor"/>
    </font>
    <font>
      <sz val="9"/>
      <name val="Calibri"/>
      <family val="2"/>
    </font>
    <font>
      <b/>
      <sz val="9"/>
      <name val="Calibri"/>
      <family val="2"/>
      <scheme val="minor"/>
    </font>
    <font>
      <sz val="18"/>
      <name val="Calibri"/>
      <family val="2"/>
      <scheme val="minor"/>
    </font>
    <font>
      <sz val="9"/>
      <name val="Work Sans"/>
      <family val="3"/>
    </font>
    <font>
      <sz val="9"/>
      <color theme="0"/>
      <name val="Calibri"/>
      <family val="2"/>
      <scheme val="minor"/>
    </font>
    <font>
      <b/>
      <sz val="16"/>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5"/>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4" tint="0.79998168889431442"/>
        <bgColor rgb="FF000000"/>
      </patternFill>
    </fill>
    <fill>
      <patternFill patternType="solid">
        <fgColor theme="0"/>
        <bgColor rgb="FF000000"/>
      </patternFill>
    </fill>
  </fills>
  <borders count="37">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rgb="FF000000"/>
      </right>
      <top style="thin">
        <color rgb="FF000000"/>
      </top>
      <bottom style="thin">
        <color rgb="FF000000"/>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style="medium">
        <color indexed="64"/>
      </right>
      <top style="thin">
        <color rgb="FF000000"/>
      </top>
      <bottom/>
      <diagonal/>
    </border>
    <border>
      <left/>
      <right style="thin">
        <color rgb="FF000000"/>
      </right>
      <top style="thin">
        <color rgb="FF000000"/>
      </top>
      <bottom/>
      <diagonal/>
    </border>
  </borders>
  <cellStyleXfs count="2">
    <xf numFmtId="0" fontId="0" fillId="0" borderId="0"/>
    <xf numFmtId="43" fontId="11" fillId="0" borderId="0" applyFont="0" applyFill="0" applyBorder="0" applyAlignment="0" applyProtection="0"/>
  </cellStyleXfs>
  <cellXfs count="259">
    <xf numFmtId="0" fontId="0" fillId="0" borderId="0" xfId="0"/>
    <xf numFmtId="14" fontId="0" fillId="0" borderId="0" xfId="0" applyNumberFormat="1"/>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12" fillId="6" borderId="0" xfId="0" applyFont="1" applyFill="1" applyAlignment="1">
      <alignment horizontal="center"/>
    </xf>
    <xf numFmtId="0" fontId="3" fillId="3" borderId="4" xfId="0" applyFont="1" applyFill="1" applyBorder="1" applyAlignment="1">
      <alignment vertical="center"/>
    </xf>
    <xf numFmtId="0" fontId="3" fillId="3" borderId="5" xfId="0" applyFont="1" applyFill="1" applyBorder="1" applyAlignment="1">
      <alignment vertical="center"/>
    </xf>
    <xf numFmtId="0" fontId="3" fillId="3" borderId="6" xfId="0" applyFont="1" applyFill="1" applyBorder="1" applyAlignment="1">
      <alignment vertical="center"/>
    </xf>
    <xf numFmtId="0" fontId="5" fillId="4" borderId="8" xfId="0" applyFont="1" applyFill="1" applyBorder="1" applyAlignment="1">
      <alignment horizontal="center" vertical="center" wrapText="1"/>
    </xf>
    <xf numFmtId="0" fontId="5" fillId="7" borderId="8" xfId="0" applyFont="1" applyFill="1" applyBorder="1" applyAlignment="1">
      <alignment horizontal="center" vertical="center"/>
    </xf>
    <xf numFmtId="0" fontId="5" fillId="7" borderId="8" xfId="0" applyFont="1" applyFill="1" applyBorder="1" applyAlignment="1">
      <alignment horizontal="center" vertical="center" wrapText="1"/>
    </xf>
    <xf numFmtId="0" fontId="5" fillId="4" borderId="8" xfId="0" applyFont="1" applyFill="1" applyBorder="1" applyAlignment="1">
      <alignment horizontal="center" vertical="center"/>
    </xf>
    <xf numFmtId="0" fontId="3" fillId="3" borderId="5" xfId="0" applyFont="1" applyFill="1" applyBorder="1" applyAlignment="1">
      <alignment horizontal="center" vertical="center"/>
    </xf>
    <xf numFmtId="0" fontId="0" fillId="2" borderId="0" xfId="0" applyFill="1" applyAlignment="1">
      <alignment horizontal="center" vertical="center"/>
    </xf>
    <xf numFmtId="0" fontId="0" fillId="9" borderId="0" xfId="0" applyFill="1" applyAlignment="1">
      <alignment horizontal="center" vertical="center"/>
    </xf>
    <xf numFmtId="0" fontId="8" fillId="0" borderId="4" xfId="0" applyFont="1" applyBorder="1" applyAlignment="1">
      <alignment horizontal="center" vertical="center" wrapText="1"/>
    </xf>
    <xf numFmtId="0" fontId="8" fillId="6" borderId="2" xfId="0" applyFont="1" applyFill="1" applyBorder="1" applyAlignment="1">
      <alignment horizontal="center" vertical="center" wrapText="1"/>
    </xf>
    <xf numFmtId="0" fontId="15" fillId="0" borderId="2" xfId="0" applyFont="1" applyBorder="1" applyAlignment="1">
      <alignment wrapText="1"/>
    </xf>
    <xf numFmtId="10" fontId="10" fillId="0" borderId="2" xfId="0" applyNumberFormat="1" applyFont="1" applyBorder="1" applyAlignment="1">
      <alignment horizontal="center" vertical="center" wrapText="1"/>
    </xf>
    <xf numFmtId="9" fontId="10"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9" fontId="10" fillId="0" borderId="8" xfId="0" applyNumberFormat="1" applyFont="1" applyBorder="1" applyAlignment="1">
      <alignment horizontal="center" vertical="center" wrapText="1"/>
    </xf>
    <xf numFmtId="0" fontId="10" fillId="10" borderId="2" xfId="0" applyFont="1" applyFill="1" applyBorder="1" applyAlignment="1">
      <alignment horizontal="center" vertical="center" wrapText="1"/>
    </xf>
    <xf numFmtId="9" fontId="10" fillId="11" borderId="2" xfId="0" applyNumberFormat="1" applyFont="1" applyFill="1" applyBorder="1" applyAlignment="1">
      <alignment horizontal="center" vertical="center" wrapText="1"/>
    </xf>
    <xf numFmtId="9" fontId="10" fillId="11" borderId="8" xfId="0" applyNumberFormat="1" applyFont="1" applyFill="1" applyBorder="1" applyAlignment="1">
      <alignment horizontal="center" vertical="center" wrapText="1"/>
    </xf>
    <xf numFmtId="0" fontId="8" fillId="11" borderId="8"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11" borderId="3" xfId="0" applyFont="1" applyFill="1" applyBorder="1" applyAlignment="1">
      <alignment horizontal="center" vertical="center" wrapText="1"/>
    </xf>
    <xf numFmtId="10" fontId="10" fillId="11" borderId="2" xfId="0" applyNumberFormat="1" applyFont="1" applyFill="1" applyBorder="1" applyAlignment="1">
      <alignment horizontal="center" vertical="center" wrapText="1"/>
    </xf>
    <xf numFmtId="0" fontId="10" fillId="11" borderId="6" xfId="0" applyFont="1" applyFill="1" applyBorder="1" applyAlignment="1">
      <alignment horizontal="center" vertical="center" wrapText="1"/>
    </xf>
    <xf numFmtId="9" fontId="10" fillId="11" borderId="17" xfId="0" applyNumberFormat="1" applyFont="1" applyFill="1" applyBorder="1" applyAlignment="1">
      <alignment horizontal="center" vertical="center" wrapText="1"/>
    </xf>
    <xf numFmtId="9" fontId="10" fillId="6" borderId="2" xfId="0" applyNumberFormat="1" applyFont="1" applyFill="1" applyBorder="1" applyAlignment="1">
      <alignment horizontal="center" vertical="center" wrapText="1"/>
    </xf>
    <xf numFmtId="0" fontId="8" fillId="6" borderId="3" xfId="0" applyFont="1" applyFill="1" applyBorder="1" applyAlignment="1">
      <alignment horizontal="center" vertical="center" wrapText="1"/>
    </xf>
    <xf numFmtId="0" fontId="0" fillId="11" borderId="17" xfId="0" applyFill="1" applyBorder="1"/>
    <xf numFmtId="0" fontId="0" fillId="11" borderId="2" xfId="0" applyFill="1" applyBorder="1"/>
    <xf numFmtId="0" fontId="0" fillId="11" borderId="8" xfId="0" applyFill="1" applyBorder="1"/>
    <xf numFmtId="0" fontId="10" fillId="0" borderId="26" xfId="0" applyFont="1" applyBorder="1" applyAlignment="1">
      <alignment horizontal="center" vertical="center" wrapText="1"/>
    </xf>
    <xf numFmtId="0" fontId="8" fillId="0" borderId="26" xfId="0" applyFont="1" applyBorder="1" applyAlignment="1">
      <alignment horizontal="center" vertical="center" wrapText="1"/>
    </xf>
    <xf numFmtId="0" fontId="10" fillId="0" borderId="29" xfId="0" applyFont="1" applyBorder="1" applyAlignment="1">
      <alignment horizontal="center" vertical="center" wrapText="1"/>
    </xf>
    <xf numFmtId="0" fontId="8" fillId="0" borderId="29" xfId="0" applyFont="1" applyBorder="1" applyAlignment="1">
      <alignment horizontal="center" vertical="center" wrapText="1"/>
    </xf>
    <xf numFmtId="0" fontId="10" fillId="11" borderId="26" xfId="0" applyFont="1" applyFill="1" applyBorder="1" applyAlignment="1">
      <alignment horizontal="center" vertical="center" wrapText="1"/>
    </xf>
    <xf numFmtId="0" fontId="8" fillId="11" borderId="26" xfId="0" applyFont="1" applyFill="1" applyBorder="1" applyAlignment="1">
      <alignment horizontal="center" vertical="center" wrapText="1"/>
    </xf>
    <xf numFmtId="0" fontId="10" fillId="11" borderId="29" xfId="0" applyFont="1" applyFill="1" applyBorder="1" applyAlignment="1">
      <alignment horizontal="center" vertical="center" wrapText="1"/>
    </xf>
    <xf numFmtId="0" fontId="8" fillId="11" borderId="29" xfId="0" applyFont="1" applyFill="1" applyBorder="1" applyAlignment="1">
      <alignment horizontal="center" vertical="center" wrapText="1"/>
    </xf>
    <xf numFmtId="0" fontId="10" fillId="0" borderId="31" xfId="0" applyFont="1" applyBorder="1" applyAlignment="1">
      <alignment horizontal="center" vertical="center" wrapText="1"/>
    </xf>
    <xf numFmtId="9" fontId="10" fillId="0" borderId="29" xfId="0" applyNumberFormat="1" applyFont="1" applyBorder="1" applyAlignment="1">
      <alignment horizontal="center" vertical="center" wrapText="1"/>
    </xf>
    <xf numFmtId="0" fontId="0" fillId="0" borderId="17" xfId="0" applyBorder="1" applyAlignment="1">
      <alignment horizontal="center" vertical="center" wrapText="1"/>
    </xf>
    <xf numFmtId="0" fontId="8" fillId="0" borderId="19" xfId="0" applyFont="1" applyBorder="1" applyAlignment="1">
      <alignment horizontal="center" vertical="center" wrapText="1"/>
    </xf>
    <xf numFmtId="0" fontId="0" fillId="9" borderId="0" xfId="0" applyFill="1"/>
    <xf numFmtId="0" fontId="3" fillId="9" borderId="5" xfId="0" applyFont="1" applyFill="1" applyBorder="1" applyAlignment="1">
      <alignment vertical="center"/>
    </xf>
    <xf numFmtId="0" fontId="5" fillId="9" borderId="8" xfId="0" applyFont="1" applyFill="1" applyBorder="1" applyAlignment="1">
      <alignment horizontal="center" vertical="center"/>
    </xf>
    <xf numFmtId="0" fontId="8" fillId="0" borderId="2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4" xfId="0" applyFont="1" applyBorder="1" applyAlignment="1">
      <alignment horizontal="center" vertical="center" wrapText="1"/>
    </xf>
    <xf numFmtId="0" fontId="10" fillId="9" borderId="21" xfId="0" applyFont="1" applyFill="1" applyBorder="1" applyAlignment="1">
      <alignment horizontal="center" vertical="center" wrapText="1"/>
    </xf>
    <xf numFmtId="0" fontId="10" fillId="9" borderId="18" xfId="0" applyFont="1" applyFill="1" applyBorder="1" applyAlignment="1">
      <alignment horizontal="center" vertical="center" wrapText="1"/>
    </xf>
    <xf numFmtId="9" fontId="10" fillId="9" borderId="18" xfId="0" applyNumberFormat="1" applyFont="1" applyFill="1" applyBorder="1" applyAlignment="1">
      <alignment horizontal="center" vertical="center" wrapText="1"/>
    </xf>
    <xf numFmtId="9" fontId="10" fillId="9" borderId="20" xfId="0" applyNumberFormat="1" applyFont="1" applyFill="1" applyBorder="1" applyAlignment="1">
      <alignment horizontal="center" vertical="center" wrapText="1"/>
    </xf>
    <xf numFmtId="0" fontId="8" fillId="6" borderId="23"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10" xfId="0" applyFont="1" applyFill="1" applyBorder="1" applyAlignment="1">
      <alignment horizontal="center" vertical="center" wrapText="1"/>
    </xf>
    <xf numFmtId="0" fontId="8" fillId="11" borderId="32" xfId="0" applyFont="1" applyFill="1" applyBorder="1" applyAlignment="1">
      <alignment horizontal="center" vertical="center" wrapText="1"/>
    </xf>
    <xf numFmtId="0" fontId="8" fillId="11" borderId="31" xfId="0" applyFont="1" applyFill="1" applyBorder="1" applyAlignment="1">
      <alignment horizontal="center" vertical="center" wrapText="1"/>
    </xf>
    <xf numFmtId="9" fontId="10" fillId="9" borderId="25" xfId="0" applyNumberFormat="1" applyFont="1" applyFill="1" applyBorder="1" applyAlignment="1">
      <alignment horizontal="center" vertical="center" wrapText="1"/>
    </xf>
    <xf numFmtId="9" fontId="10" fillId="9" borderId="28" xfId="0" applyNumberFormat="1" applyFont="1" applyFill="1" applyBorder="1" applyAlignment="1">
      <alignment horizontal="center" vertical="center" wrapText="1"/>
    </xf>
    <xf numFmtId="0" fontId="10" fillId="9" borderId="28"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10" fillId="9" borderId="20" xfId="0" applyFont="1" applyFill="1" applyBorder="1" applyAlignment="1">
      <alignment horizontal="center" vertical="center" wrapText="1"/>
    </xf>
    <xf numFmtId="0" fontId="10" fillId="9" borderId="25" xfId="0" applyFont="1" applyFill="1" applyBorder="1" applyAlignment="1">
      <alignment horizontal="center" vertical="center" wrapText="1"/>
    </xf>
    <xf numFmtId="9" fontId="10" fillId="9" borderId="30" xfId="0" applyNumberFormat="1"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10" fillId="9" borderId="30" xfId="0" applyFont="1" applyFill="1" applyBorder="1" applyAlignment="1">
      <alignment horizontal="center" vertical="center" wrapText="1"/>
    </xf>
    <xf numFmtId="0" fontId="8" fillId="11" borderId="13" xfId="0" applyFont="1" applyFill="1" applyBorder="1" applyAlignment="1">
      <alignment horizontal="center" vertical="center" wrapText="1"/>
    </xf>
    <xf numFmtId="9" fontId="10" fillId="9" borderId="21" xfId="0" applyNumberFormat="1" applyFont="1" applyFill="1" applyBorder="1" applyAlignment="1">
      <alignment horizontal="center" vertical="center" wrapText="1"/>
    </xf>
    <xf numFmtId="9" fontId="10" fillId="0" borderId="19" xfId="0" applyNumberFormat="1" applyFont="1" applyBorder="1" applyAlignment="1">
      <alignment horizontal="center" vertical="center" wrapText="1"/>
    </xf>
    <xf numFmtId="0" fontId="8" fillId="11" borderId="23" xfId="0" applyFont="1" applyFill="1" applyBorder="1" applyAlignment="1">
      <alignment horizontal="center" vertical="center" wrapText="1"/>
    </xf>
    <xf numFmtId="0" fontId="10" fillId="11" borderId="24" xfId="0" applyFont="1" applyFill="1" applyBorder="1" applyAlignment="1">
      <alignment horizontal="center" vertical="center" wrapText="1"/>
    </xf>
    <xf numFmtId="10" fontId="10" fillId="9" borderId="18" xfId="0" applyNumberFormat="1" applyFont="1" applyFill="1" applyBorder="1" applyAlignment="1">
      <alignment horizontal="center" vertical="center" wrapText="1"/>
    </xf>
    <xf numFmtId="0" fontId="8" fillId="11" borderId="24" xfId="0" applyFont="1" applyFill="1" applyBorder="1" applyAlignment="1">
      <alignment horizontal="center" vertical="center" wrapText="1"/>
    </xf>
    <xf numFmtId="0" fontId="8" fillId="0" borderId="13" xfId="0" applyFont="1" applyBorder="1" applyAlignment="1">
      <alignment horizontal="center" vertical="center" wrapText="1"/>
    </xf>
    <xf numFmtId="0" fontId="10" fillId="0" borderId="23" xfId="0" applyFont="1" applyBorder="1" applyAlignment="1">
      <alignment horizontal="center" vertical="center" wrapText="1"/>
    </xf>
    <xf numFmtId="9" fontId="10" fillId="11" borderId="19" xfId="0" applyNumberFormat="1" applyFont="1" applyFill="1" applyBorder="1" applyAlignment="1">
      <alignment horizontal="center" vertical="center" wrapText="1"/>
    </xf>
    <xf numFmtId="10" fontId="10" fillId="11" borderId="17" xfId="0" applyNumberFormat="1" applyFont="1" applyFill="1" applyBorder="1" applyAlignment="1">
      <alignment horizontal="center" vertical="center" wrapText="1"/>
    </xf>
    <xf numFmtId="10" fontId="10" fillId="9" borderId="21" xfId="0" applyNumberFormat="1" applyFont="1" applyFill="1" applyBorder="1" applyAlignment="1">
      <alignment horizontal="center" vertical="center" wrapText="1"/>
    </xf>
    <xf numFmtId="0" fontId="0" fillId="11" borderId="23" xfId="0" applyFill="1" applyBorder="1"/>
    <xf numFmtId="0" fontId="0" fillId="11" borderId="6" xfId="0" applyFill="1" applyBorder="1"/>
    <xf numFmtId="0" fontId="0" fillId="11" borderId="10" xfId="0" applyFill="1" applyBorder="1"/>
    <xf numFmtId="0" fontId="8" fillId="9" borderId="21"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8" fillId="9" borderId="20" xfId="0" applyFont="1" applyFill="1" applyBorder="1" applyAlignment="1">
      <alignment horizontal="center" vertical="center" wrapText="1"/>
    </xf>
    <xf numFmtId="0" fontId="8" fillId="0" borderId="34" xfId="0" applyFont="1" applyBorder="1" applyAlignment="1">
      <alignment horizontal="center" vertical="center" wrapText="1"/>
    </xf>
    <xf numFmtId="0" fontId="0" fillId="0" borderId="23" xfId="0" applyBorder="1" applyAlignment="1">
      <alignment horizontal="center" vertical="center" wrapText="1"/>
    </xf>
    <xf numFmtId="0" fontId="0" fillId="0" borderId="6" xfId="0" applyBorder="1" applyAlignment="1">
      <alignment horizontal="center" vertical="center" wrapText="1"/>
    </xf>
    <xf numFmtId="0" fontId="0" fillId="0" borderId="24" xfId="0" applyBorder="1" applyAlignment="1">
      <alignment horizontal="center" vertical="center" wrapText="1"/>
    </xf>
    <xf numFmtId="0" fontId="0" fillId="9" borderId="21" xfId="0" applyFill="1" applyBorder="1" applyAlignment="1">
      <alignment horizontal="center" vertical="center" wrapText="1"/>
    </xf>
    <xf numFmtId="0" fontId="0" fillId="9" borderId="18" xfId="0" applyFill="1" applyBorder="1" applyAlignment="1">
      <alignment horizontal="center" vertical="center" wrapText="1"/>
    </xf>
    <xf numFmtId="0" fontId="0" fillId="9" borderId="20" xfId="0" applyFill="1" applyBorder="1" applyAlignment="1">
      <alignment horizontal="center" vertical="center" wrapText="1"/>
    </xf>
    <xf numFmtId="0" fontId="8" fillId="0" borderId="33" xfId="0" applyFont="1" applyBorder="1" applyAlignment="1">
      <alignment horizontal="center" vertical="center" wrapText="1"/>
    </xf>
    <xf numFmtId="0" fontId="10" fillId="11" borderId="21" xfId="0" applyFont="1" applyFill="1" applyBorder="1" applyAlignment="1">
      <alignment horizontal="center" vertical="center" wrapText="1"/>
    </xf>
    <xf numFmtId="0" fontId="10" fillId="11" borderId="18" xfId="0" applyFont="1" applyFill="1" applyBorder="1" applyAlignment="1">
      <alignment horizontal="center" vertical="center" wrapText="1"/>
    </xf>
    <xf numFmtId="9" fontId="10" fillId="11" borderId="18" xfId="0" applyNumberFormat="1" applyFont="1" applyFill="1" applyBorder="1" applyAlignment="1">
      <alignment horizontal="center" vertical="center" wrapText="1"/>
    </xf>
    <xf numFmtId="0" fontId="10" fillId="11" borderId="20"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21" xfId="0" applyFont="1" applyFill="1" applyBorder="1" applyAlignment="1">
      <alignment horizontal="center" vertical="center" wrapText="1"/>
    </xf>
    <xf numFmtId="9" fontId="10" fillId="11" borderId="26" xfId="0" applyNumberFormat="1" applyFont="1" applyFill="1" applyBorder="1" applyAlignment="1">
      <alignment horizontal="center" vertical="center" wrapText="1"/>
    </xf>
    <xf numFmtId="0" fontId="10" fillId="0" borderId="18" xfId="0" applyFont="1" applyBorder="1" applyAlignment="1">
      <alignment horizontal="center" vertical="center" wrapText="1"/>
    </xf>
    <xf numFmtId="0" fontId="8" fillId="11" borderId="4" xfId="0" applyFont="1" applyFill="1" applyBorder="1" applyAlignment="1">
      <alignment horizontal="center" vertical="center" wrapText="1"/>
    </xf>
    <xf numFmtId="9" fontId="10" fillId="11" borderId="25" xfId="0" applyNumberFormat="1" applyFont="1" applyFill="1" applyBorder="1" applyAlignment="1">
      <alignment horizontal="center" vertical="center" wrapText="1"/>
    </xf>
    <xf numFmtId="0" fontId="8" fillId="11" borderId="12" xfId="0" applyFont="1" applyFill="1" applyBorder="1" applyAlignment="1">
      <alignment horizontal="center" vertical="center" wrapText="1"/>
    </xf>
    <xf numFmtId="1" fontId="10" fillId="11" borderId="26" xfId="0" applyNumberFormat="1" applyFont="1" applyFill="1" applyBorder="1" applyAlignment="1">
      <alignment horizontal="center" vertical="center" wrapText="1"/>
    </xf>
    <xf numFmtId="1" fontId="10" fillId="11" borderId="28" xfId="0" applyNumberFormat="1" applyFont="1" applyFill="1" applyBorder="1" applyAlignment="1">
      <alignment horizontal="center" vertical="center" wrapText="1"/>
    </xf>
    <xf numFmtId="9" fontId="10" fillId="11" borderId="28" xfId="0" applyNumberFormat="1" applyFont="1" applyFill="1" applyBorder="1" applyAlignment="1">
      <alignment horizontal="center" vertical="center" wrapText="1"/>
    </xf>
    <xf numFmtId="0" fontId="10" fillId="11" borderId="28" xfId="0" applyFont="1" applyFill="1" applyBorder="1" applyAlignment="1">
      <alignment horizontal="center" vertical="center" wrapText="1"/>
    </xf>
    <xf numFmtId="10" fontId="10" fillId="11" borderId="28" xfId="0" applyNumberFormat="1" applyFont="1" applyFill="1" applyBorder="1" applyAlignment="1">
      <alignment horizontal="center" vertical="center" wrapText="1"/>
    </xf>
    <xf numFmtId="0" fontId="8" fillId="6" borderId="34" xfId="0" applyFont="1" applyFill="1" applyBorder="1" applyAlignment="1">
      <alignment horizontal="center" vertical="center" wrapText="1"/>
    </xf>
    <xf numFmtId="0" fontId="8" fillId="6" borderId="4" xfId="0" applyFont="1" applyFill="1" applyBorder="1" applyAlignment="1">
      <alignment horizontal="center" vertical="center" wrapText="1"/>
    </xf>
    <xf numFmtId="9" fontId="10" fillId="11" borderId="27" xfId="0" applyNumberFormat="1" applyFont="1" applyFill="1" applyBorder="1" applyAlignment="1">
      <alignment horizontal="center" vertical="center" wrapText="1"/>
    </xf>
    <xf numFmtId="10" fontId="10" fillId="11" borderId="35" xfId="0" applyNumberFormat="1" applyFont="1" applyFill="1" applyBorder="1" applyAlignment="1">
      <alignment horizontal="center" vertical="center" wrapText="1"/>
    </xf>
    <xf numFmtId="0" fontId="8" fillId="11" borderId="36" xfId="0" applyFont="1" applyFill="1" applyBorder="1" applyAlignment="1">
      <alignment horizontal="center" vertical="center" wrapText="1"/>
    </xf>
    <xf numFmtId="0" fontId="8" fillId="11" borderId="27"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22" xfId="0" applyFont="1" applyFill="1" applyBorder="1" applyAlignment="1">
      <alignment horizontal="center" vertical="center" wrapText="1"/>
    </xf>
    <xf numFmtId="9" fontId="10" fillId="6" borderId="18" xfId="0" applyNumberFormat="1" applyFont="1" applyFill="1" applyBorder="1" applyAlignment="1">
      <alignment horizontal="center" vertical="center" wrapText="1"/>
    </xf>
    <xf numFmtId="0" fontId="10" fillId="6" borderId="19"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8" fillId="6" borderId="24" xfId="0" applyFont="1" applyFill="1" applyBorder="1" applyAlignment="1">
      <alignment horizontal="center" vertical="center" wrapText="1"/>
    </xf>
    <xf numFmtId="10" fontId="10" fillId="11" borderId="18" xfId="0" applyNumberFormat="1" applyFont="1" applyFill="1" applyBorder="1" applyAlignment="1">
      <alignment horizontal="center" vertical="center" wrapText="1"/>
    </xf>
    <xf numFmtId="0" fontId="8" fillId="11" borderId="17"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19"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7" xfId="0" applyFont="1" applyBorder="1" applyAlignment="1">
      <alignment horizontal="center" vertical="center" wrapText="1"/>
    </xf>
    <xf numFmtId="0" fontId="0" fillId="0" borderId="2" xfId="0" applyBorder="1" applyAlignment="1">
      <alignment horizontal="center" vertical="center" wrapText="1"/>
    </xf>
    <xf numFmtId="0" fontId="0" fillId="0" borderId="19" xfId="0" applyBorder="1" applyAlignment="1">
      <alignment horizontal="center" vertical="center" wrapText="1"/>
    </xf>
    <xf numFmtId="49" fontId="4" fillId="8" borderId="8"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0" fillId="11" borderId="2" xfId="0" applyFont="1" applyFill="1" applyBorder="1" applyAlignment="1">
      <alignment horizontal="center" vertical="center" wrapText="1"/>
    </xf>
    <xf numFmtId="0" fontId="10" fillId="11" borderId="19" xfId="0" applyFont="1" applyFill="1" applyBorder="1" applyAlignment="1">
      <alignment horizontal="center" vertical="center" wrapText="1"/>
    </xf>
    <xf numFmtId="0" fontId="10" fillId="0" borderId="17" xfId="0" applyFont="1" applyBorder="1" applyAlignment="1">
      <alignment horizontal="center" vertical="center" wrapText="1"/>
    </xf>
    <xf numFmtId="0" fontId="10" fillId="0" borderId="19" xfId="0" applyFont="1" applyBorder="1" applyAlignment="1">
      <alignment horizontal="center" vertical="center" wrapText="1"/>
    </xf>
    <xf numFmtId="0" fontId="10" fillId="11" borderId="17"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11" borderId="27" xfId="0" applyFont="1" applyFill="1" applyBorder="1" applyAlignment="1">
      <alignment horizontal="center" vertical="center" wrapText="1"/>
    </xf>
    <xf numFmtId="0" fontId="10" fillId="6" borderId="2" xfId="0" applyFont="1" applyFill="1" applyBorder="1" applyAlignment="1">
      <alignment horizontal="center" vertical="center" wrapText="1"/>
    </xf>
    <xf numFmtId="49" fontId="4" fillId="8" borderId="8"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6" fillId="8" borderId="2" xfId="0" applyFont="1" applyFill="1" applyBorder="1" applyAlignment="1">
      <alignment horizontal="center" vertical="center"/>
    </xf>
    <xf numFmtId="0" fontId="6" fillId="8" borderId="5" xfId="0" applyFont="1" applyFill="1" applyBorder="1" applyAlignment="1">
      <alignment horizontal="center" vertical="center"/>
    </xf>
    <xf numFmtId="0" fontId="6" fillId="8" borderId="6" xfId="0" applyFont="1" applyFill="1" applyBorder="1" applyAlignment="1">
      <alignment horizontal="center" vertical="center"/>
    </xf>
    <xf numFmtId="49" fontId="4" fillId="8" borderId="8"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7" fillId="5" borderId="2" xfId="0" applyFont="1" applyFill="1" applyBorder="1" applyAlignment="1">
      <alignment horizontal="center" vertical="center"/>
    </xf>
    <xf numFmtId="49" fontId="4" fillId="8" borderId="2" xfId="0" applyNumberFormat="1" applyFont="1" applyFill="1" applyBorder="1" applyAlignment="1">
      <alignment horizontal="center" vertical="center" wrapText="1"/>
    </xf>
    <xf numFmtId="2" fontId="9" fillId="0" borderId="2" xfId="0" applyNumberFormat="1" applyFont="1" applyBorder="1" applyAlignment="1">
      <alignment horizontal="center" vertical="center" textRotation="90"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7" fillId="13" borderId="12" xfId="0" applyFont="1" applyFill="1" applyBorder="1" applyAlignment="1">
      <alignment horizontal="center" vertical="center"/>
    </xf>
    <xf numFmtId="0" fontId="17" fillId="13" borderId="14" xfId="0" applyFont="1" applyFill="1" applyBorder="1" applyAlignment="1">
      <alignment horizontal="center" vertical="center"/>
    </xf>
    <xf numFmtId="0" fontId="17" fillId="13" borderId="10" xfId="0" applyFont="1" applyFill="1" applyBorder="1" applyAlignment="1">
      <alignment horizontal="center" vertical="center"/>
    </xf>
    <xf numFmtId="0" fontId="17" fillId="13" borderId="15" xfId="0" applyFont="1" applyFill="1" applyBorder="1" applyAlignment="1">
      <alignment horizontal="center" vertical="center"/>
    </xf>
    <xf numFmtId="0" fontId="17" fillId="13" borderId="0" xfId="0" applyFont="1" applyFill="1" applyAlignment="1">
      <alignment horizontal="center" vertical="center"/>
    </xf>
    <xf numFmtId="0" fontId="17" fillId="13" borderId="11" xfId="0" applyFont="1" applyFill="1" applyBorder="1" applyAlignment="1">
      <alignment horizontal="center" vertical="center"/>
    </xf>
    <xf numFmtId="0" fontId="17" fillId="13" borderId="7" xfId="0" applyFont="1" applyFill="1" applyBorder="1" applyAlignment="1">
      <alignment horizontal="center" vertical="center"/>
    </xf>
    <xf numFmtId="0" fontId="17" fillId="13" borderId="16" xfId="0" applyFont="1" applyFill="1" applyBorder="1" applyAlignment="1">
      <alignment horizontal="center" vertical="center"/>
    </xf>
    <xf numFmtId="0" fontId="17" fillId="13" borderId="13" xfId="0" applyFont="1" applyFill="1" applyBorder="1" applyAlignment="1">
      <alignment horizontal="center" vertical="center"/>
    </xf>
    <xf numFmtId="49" fontId="9" fillId="0" borderId="2" xfId="0" applyNumberFormat="1" applyFont="1" applyBorder="1" applyAlignment="1">
      <alignment horizontal="center" vertical="center" textRotation="90" wrapText="1"/>
    </xf>
    <xf numFmtId="0" fontId="3" fillId="13" borderId="5" xfId="0" applyFont="1" applyFill="1" applyBorder="1" applyAlignment="1">
      <alignment vertical="center"/>
    </xf>
    <xf numFmtId="0" fontId="6" fillId="8" borderId="8" xfId="0" applyFont="1" applyFill="1" applyBorder="1" applyAlignment="1">
      <alignment horizontal="center" vertical="center"/>
    </xf>
    <xf numFmtId="0" fontId="10" fillId="6" borderId="23"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11" borderId="10" xfId="0" applyFont="1" applyFill="1" applyBorder="1" applyAlignment="1">
      <alignment horizontal="center" vertical="center" wrapText="1"/>
    </xf>
    <xf numFmtId="1" fontId="10" fillId="11" borderId="32" xfId="0" applyNumberFormat="1" applyFont="1" applyFill="1" applyBorder="1" applyAlignment="1">
      <alignment horizontal="center" vertical="center" wrapText="1"/>
    </xf>
    <xf numFmtId="0" fontId="10" fillId="11" borderId="32"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2" xfId="0" applyFont="1" applyFill="1" applyBorder="1" applyAlignment="1">
      <alignment horizontal="left" vertical="center" wrapText="1"/>
    </xf>
    <xf numFmtId="0" fontId="15" fillId="12" borderId="2" xfId="0" applyFont="1" applyFill="1" applyBorder="1" applyAlignment="1">
      <alignment horizontal="center" vertical="center" wrapText="1"/>
    </xf>
    <xf numFmtId="0" fontId="15" fillId="12" borderId="2" xfId="0" applyFont="1" applyFill="1" applyBorder="1" applyAlignment="1">
      <alignment wrapText="1"/>
    </xf>
    <xf numFmtId="0" fontId="15" fillId="12" borderId="2" xfId="0" applyFont="1" applyFill="1" applyBorder="1" applyAlignment="1">
      <alignment vertical="center" wrapText="1"/>
    </xf>
    <xf numFmtId="9" fontId="15" fillId="12" borderId="2" xfId="0" applyNumberFormat="1" applyFont="1" applyFill="1" applyBorder="1" applyAlignment="1">
      <alignment horizontal="center" vertical="center" wrapText="1"/>
    </xf>
    <xf numFmtId="1" fontId="10" fillId="12" borderId="2" xfId="0" applyNumberFormat="1" applyFont="1" applyFill="1" applyBorder="1" applyAlignment="1">
      <alignment horizontal="center" vertical="center" wrapText="1"/>
    </xf>
    <xf numFmtId="1" fontId="10" fillId="12" borderId="2" xfId="0" applyNumberFormat="1" applyFont="1" applyFill="1" applyBorder="1" applyAlignment="1">
      <alignment horizontal="left" vertical="center" wrapText="1"/>
    </xf>
    <xf numFmtId="1" fontId="15" fillId="12" borderId="2" xfId="0" applyNumberFormat="1" applyFont="1" applyFill="1" applyBorder="1" applyAlignment="1">
      <alignment horizontal="center" vertical="center" wrapText="1"/>
    </xf>
    <xf numFmtId="0" fontId="15" fillId="14" borderId="2" xfId="0" applyFont="1" applyFill="1" applyBorder="1" applyAlignment="1">
      <alignment horizontal="center" vertical="center" wrapText="1"/>
    </xf>
    <xf numFmtId="0" fontId="15" fillId="14" borderId="2" xfId="0" applyFont="1" applyFill="1" applyBorder="1" applyAlignment="1">
      <alignment wrapText="1"/>
    </xf>
    <xf numFmtId="10" fontId="10" fillId="1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2" xfId="0" applyFont="1" applyFill="1" applyBorder="1" applyAlignment="1">
      <alignment wrapText="1"/>
    </xf>
    <xf numFmtId="9" fontId="15" fillId="2" borderId="2" xfId="0" applyNumberFormat="1" applyFont="1" applyFill="1" applyBorder="1" applyAlignment="1">
      <alignment horizontal="center" vertical="center" wrapText="1"/>
    </xf>
    <xf numFmtId="9" fontId="10" fillId="2" borderId="2" xfId="0" applyNumberFormat="1"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8" xfId="0" applyFont="1" applyFill="1" applyBorder="1" applyAlignment="1">
      <alignment horizontal="center" vertical="center" wrapText="1"/>
    </xf>
    <xf numFmtId="0" fontId="10" fillId="0" borderId="6" xfId="0" applyFont="1" applyBorder="1" applyAlignment="1">
      <alignment horizontal="center" vertical="center" wrapText="1"/>
    </xf>
    <xf numFmtId="9" fontId="10" fillId="0" borderId="6"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32" xfId="0" applyFont="1" applyBorder="1" applyAlignment="1">
      <alignment horizontal="center" vertical="center" wrapText="1"/>
    </xf>
    <xf numFmtId="0" fontId="15" fillId="2" borderId="2" xfId="0" quotePrefix="1" applyFont="1" applyFill="1" applyBorder="1" applyAlignment="1">
      <alignment wrapText="1"/>
    </xf>
    <xf numFmtId="0" fontId="10" fillId="12" borderId="2" xfId="0" applyFont="1" applyFill="1" applyBorder="1" applyAlignment="1">
      <alignment vertical="center" wrapText="1"/>
    </xf>
    <xf numFmtId="0" fontId="10" fillId="12" borderId="2" xfId="0" applyFont="1" applyFill="1" applyBorder="1" applyAlignment="1">
      <alignment horizontal="justify" vertical="center" wrapText="1"/>
    </xf>
    <xf numFmtId="49" fontId="10" fillId="12" borderId="2" xfId="1" applyNumberFormat="1" applyFont="1" applyFill="1" applyBorder="1" applyAlignment="1">
      <alignment horizontal="justify" vertical="center" wrapText="1"/>
    </xf>
    <xf numFmtId="49" fontId="10" fillId="12" borderId="2" xfId="1" applyNumberFormat="1" applyFont="1" applyFill="1" applyBorder="1" applyAlignment="1">
      <alignment vertical="center" wrapText="1"/>
    </xf>
    <xf numFmtId="0" fontId="10" fillId="12" borderId="2" xfId="1" applyNumberFormat="1" applyFont="1" applyFill="1" applyBorder="1" applyAlignment="1">
      <alignment horizontal="justify" vertical="center" wrapText="1"/>
    </xf>
    <xf numFmtId="9" fontId="10" fillId="12" borderId="2" xfId="0" applyNumberFormat="1" applyFont="1" applyFill="1" applyBorder="1" applyAlignment="1">
      <alignment horizontal="center" vertical="center" wrapText="1"/>
    </xf>
    <xf numFmtId="0" fontId="10" fillId="11" borderId="23" xfId="0" applyFont="1" applyFill="1" applyBorder="1" applyAlignment="1">
      <alignment horizontal="center" vertical="center" wrapText="1"/>
    </xf>
    <xf numFmtId="9" fontId="10" fillId="11" borderId="6" xfId="0" applyNumberFormat="1" applyFont="1" applyFill="1" applyBorder="1" applyAlignment="1">
      <alignment horizontal="center" vertical="center" wrapText="1"/>
    </xf>
    <xf numFmtId="10" fontId="15" fillId="12" borderId="2" xfId="0" applyNumberFormat="1" applyFont="1" applyFill="1" applyBorder="1" applyAlignment="1">
      <alignment horizontal="center" vertical="center" wrapText="1"/>
    </xf>
    <xf numFmtId="0" fontId="10" fillId="12" borderId="9" xfId="0" applyFont="1" applyFill="1" applyBorder="1" applyAlignment="1">
      <alignment horizontal="center" vertical="center" wrapText="1"/>
    </xf>
    <xf numFmtId="0" fontId="16" fillId="12" borderId="2" xfId="0" applyFont="1" applyFill="1" applyBorder="1" applyAlignment="1">
      <alignment horizontal="center" vertical="center" wrapText="1"/>
    </xf>
    <xf numFmtId="9" fontId="10" fillId="11" borderId="10" xfId="0" applyNumberFormat="1" applyFont="1" applyFill="1" applyBorder="1" applyAlignment="1">
      <alignment horizontal="center" vertical="center" wrapText="1"/>
    </xf>
    <xf numFmtId="10" fontId="10" fillId="11" borderId="2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10" fontId="10" fillId="2" borderId="2" xfId="0" applyNumberFormat="1" applyFont="1" applyFill="1" applyBorder="1" applyAlignment="1">
      <alignment horizontal="center" vertical="center" wrapText="1"/>
    </xf>
    <xf numFmtId="0" fontId="15" fillId="15" borderId="2" xfId="0" applyFont="1" applyFill="1" applyBorder="1" applyAlignment="1">
      <alignment horizontal="center" vertical="center" wrapText="1"/>
    </xf>
    <xf numFmtId="0" fontId="15" fillId="15" borderId="2" xfId="0" applyFont="1" applyFill="1" applyBorder="1" applyAlignment="1">
      <alignment wrapText="1"/>
    </xf>
    <xf numFmtId="9" fontId="15" fillId="15" borderId="2" xfId="0" applyNumberFormat="1" applyFont="1" applyFill="1" applyBorder="1" applyAlignment="1">
      <alignment horizontal="center" vertical="center" wrapText="1"/>
    </xf>
    <xf numFmtId="0" fontId="10" fillId="2" borderId="9" xfId="0" applyFont="1" applyFill="1" applyBorder="1" applyAlignment="1">
      <alignment horizontal="center" vertical="center" wrapText="1"/>
    </xf>
    <xf numFmtId="10" fontId="15" fillId="2" borderId="2" xfId="0" applyNumberFormat="1" applyFont="1" applyFill="1" applyBorder="1" applyAlignment="1">
      <alignment horizontal="center" vertical="center" wrapText="1"/>
    </xf>
    <xf numFmtId="0" fontId="10" fillId="0" borderId="24" xfId="0" applyFont="1" applyBorder="1" applyAlignment="1">
      <alignment horizontal="center" vertical="center" wrapText="1"/>
    </xf>
    <xf numFmtId="0" fontId="10" fillId="6" borderId="2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11" borderId="31" xfId="0" applyFont="1" applyFill="1" applyBorder="1" applyAlignment="1">
      <alignment horizontal="center" vertical="center" wrapText="1"/>
    </xf>
    <xf numFmtId="9" fontId="10" fillId="0" borderId="23" xfId="0" applyNumberFormat="1" applyFont="1" applyBorder="1" applyAlignment="1">
      <alignment horizontal="center" vertical="center" wrapText="1"/>
    </xf>
    <xf numFmtId="0" fontId="10" fillId="2" borderId="2" xfId="0" applyFont="1" applyFill="1" applyBorder="1" applyAlignment="1">
      <alignment horizontal="left" vertical="top" wrapText="1"/>
    </xf>
    <xf numFmtId="0" fontId="10" fillId="2" borderId="2" xfId="0" applyFont="1" applyFill="1" applyBorder="1" applyAlignment="1">
      <alignment horizontal="center" vertical="center"/>
    </xf>
    <xf numFmtId="164" fontId="10" fillId="2" borderId="2" xfId="0" applyNumberFormat="1" applyFont="1" applyFill="1" applyBorder="1" applyAlignment="1">
      <alignment horizontal="center" vertical="center" wrapText="1"/>
    </xf>
    <xf numFmtId="0" fontId="15" fillId="0" borderId="2" xfId="0" quotePrefix="1" applyFont="1" applyBorder="1" applyAlignment="1">
      <alignment wrapText="1"/>
    </xf>
    <xf numFmtId="1" fontId="15" fillId="12" borderId="2" xfId="0" applyNumberFormat="1" applyFont="1" applyFill="1" applyBorder="1" applyAlignment="1">
      <alignment wrapText="1"/>
    </xf>
    <xf numFmtId="9" fontId="15" fillId="14" borderId="2" xfId="0" applyNumberFormat="1" applyFont="1" applyFill="1" applyBorder="1" applyAlignment="1">
      <alignment horizontal="center" vertical="center" wrapText="1"/>
    </xf>
    <xf numFmtId="0" fontId="10" fillId="12" borderId="2" xfId="0" applyFont="1" applyFill="1" applyBorder="1" applyAlignment="1">
      <alignment horizontal="center" vertical="center"/>
    </xf>
    <xf numFmtId="0" fontId="18" fillId="12" borderId="2" xfId="0" applyFont="1" applyFill="1" applyBorder="1" applyAlignment="1">
      <alignment horizontal="center" vertical="center" wrapText="1"/>
    </xf>
    <xf numFmtId="0" fontId="10" fillId="12" borderId="2" xfId="0" applyFont="1" applyFill="1" applyBorder="1" applyAlignment="1">
      <alignment wrapText="1"/>
    </xf>
    <xf numFmtId="0" fontId="10" fillId="12" borderId="2" xfId="0" applyFont="1" applyFill="1" applyBorder="1" applyAlignment="1">
      <alignment horizontal="center" wrapText="1"/>
    </xf>
    <xf numFmtId="0" fontId="9" fillId="12" borderId="2" xfId="0" applyFont="1" applyFill="1" applyBorder="1" applyAlignment="1">
      <alignment horizontal="center" vertical="center" textRotation="90" wrapText="1"/>
    </xf>
    <xf numFmtId="0" fontId="9" fillId="12" borderId="2" xfId="0" applyFont="1" applyFill="1" applyBorder="1" applyAlignment="1">
      <alignment horizontal="center" vertical="center" textRotation="90" wrapText="1"/>
    </xf>
    <xf numFmtId="0" fontId="9" fillId="2" borderId="2" xfId="0" applyFont="1" applyFill="1" applyBorder="1" applyAlignment="1">
      <alignment horizontal="center" vertical="center" textRotation="90" wrapText="1"/>
    </xf>
    <xf numFmtId="0" fontId="9" fillId="2" borderId="2" xfId="0" applyFont="1" applyFill="1" applyBorder="1" applyAlignment="1">
      <alignment horizontal="center" vertical="center" textRotation="90" wrapText="1"/>
    </xf>
    <xf numFmtId="0" fontId="9" fillId="0" borderId="2" xfId="0" applyFont="1" applyBorder="1" applyAlignment="1">
      <alignment horizontal="center" vertical="center" textRotation="90" wrapText="1"/>
    </xf>
    <xf numFmtId="0" fontId="9" fillId="2" borderId="2" xfId="0" applyFont="1" applyFill="1" applyBorder="1" applyAlignment="1">
      <alignment horizontal="center" vertical="center" textRotation="90"/>
    </xf>
    <xf numFmtId="0" fontId="9" fillId="12" borderId="2"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3" xfId="0" applyFont="1" applyFill="1" applyBorder="1" applyAlignment="1">
      <alignment horizontal="center" vertical="center"/>
    </xf>
    <xf numFmtId="0" fontId="9" fillId="2" borderId="2" xfId="0" applyFont="1" applyFill="1" applyBorder="1" applyAlignment="1">
      <alignment vertical="center"/>
    </xf>
    <xf numFmtId="0" fontId="19" fillId="8" borderId="2"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20" fillId="0" borderId="2" xfId="0" applyFont="1" applyBorder="1" applyAlignment="1">
      <alignment horizontal="center" wrapText="1"/>
    </xf>
    <xf numFmtId="0" fontId="20" fillId="0" borderId="2" xfId="0" applyFont="1" applyBorder="1" applyAlignment="1">
      <alignment horizontal="center"/>
    </xf>
    <xf numFmtId="0" fontId="6" fillId="8" borderId="4" xfId="0" applyFont="1" applyFill="1" applyBorder="1" applyAlignment="1">
      <alignment horizontal="center" vertical="center"/>
    </xf>
  </cellXfs>
  <cellStyles count="2">
    <cellStyle name="Millares" xfId="1" builtinId="3"/>
    <cellStyle name="Normal" xfId="0" builtinId="0"/>
  </cellStyles>
  <dxfs count="116">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font>
        <color theme="0" tint="-0.24994659260841701"/>
      </font>
      <fill>
        <patternFill>
          <bgColor theme="1" tint="0.499984740745262"/>
        </patternFill>
      </fill>
    </dxf>
    <dxf>
      <font>
        <color theme="0" tint="-0.24994659260841701"/>
      </font>
      <fill>
        <patternFill>
          <bgColor theme="1" tint="0.499984740745262"/>
        </patternFill>
      </fill>
    </dxf>
    <dxf>
      <numFmt numFmtId="14" formatCode="0.00%"/>
    </dxf>
    <dxf>
      <numFmt numFmtId="14" formatCode="0.00%"/>
    </dxf>
    <dxf>
      <numFmt numFmtId="14" formatCode="0.00%"/>
    </dxf>
    <dxf>
      <numFmt numFmtId="14" formatCode="0.00%"/>
    </dxf>
    <dxf>
      <numFmt numFmtId="14" formatCode="0.00%"/>
    </dxf>
    <dxf>
      <font>
        <color theme="0" tint="-0.24994659260841701"/>
      </font>
      <fill>
        <patternFill>
          <bgColor theme="1" tint="0.499984740745262"/>
        </patternFill>
      </fill>
    </dxf>
    <dxf>
      <numFmt numFmtId="14" formatCode="0.00%"/>
    </dxf>
    <dxf>
      <font>
        <color theme="0" tint="-0.24994659260841701"/>
      </font>
      <fill>
        <patternFill>
          <bgColor theme="1" tint="0.499984740745262"/>
        </patternFill>
      </fill>
    </dxf>
    <dxf>
      <font>
        <color theme="0" tint="-0.24994659260841701"/>
      </font>
      <fill>
        <patternFill>
          <bgColor theme="1" tint="0.499984740745262"/>
        </patternFill>
      </fill>
    </dxf>
    <dxf>
      <font>
        <color theme="0" tint="-0.24994659260841701"/>
      </font>
      <fill>
        <patternFill>
          <bgColor theme="1" tint="0.499984740745262"/>
        </patternFill>
      </fill>
    </dxf>
    <dxf>
      <font>
        <color theme="0" tint="-0.24994659260841701"/>
      </font>
      <fill>
        <patternFill>
          <bgColor theme="1" tint="0.499984740745262"/>
        </patternFill>
      </fill>
    </dxf>
    <dxf>
      <font>
        <color theme="0" tint="-0.24994659260841701"/>
      </font>
      <fill>
        <patternFill>
          <bgColor theme="1" tint="0.499984740745262"/>
        </patternFill>
      </fill>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TELETRABAJO%20EDGAR/2021/PLAN%20E%20ACCI&#211;N%202021/SEGUIMIENTO%20PLAN%20DE%20ACCI&#211;N/Enero%20Febrero/Subdirecci&#243;n%20Talento%20Hum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TELETRABAJO%20EDGAR/2021/PLAN%20E%20ACCI&#211;N%202021/SEGUIMIENTO%20PLAN%20DE%20ACCI&#211;N/Enero%20Febrero/Grupo%20Gesti&#243;n%20Contractual%201%20RepPAA%20GGC%20ene%20feb%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s Resultados"/>
      <sheetName val="Metas Productos"/>
      <sheetName val="Hoja1"/>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s Resultados"/>
      <sheetName val="Metas Productos"/>
      <sheetName val="Hoja1"/>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topLeftCell="A105" workbookViewId="0">
      <selection activeCell="H115" sqref="H115"/>
    </sheetView>
  </sheetViews>
  <sheetFormatPr baseColWidth="10" defaultColWidth="11.42578125" defaultRowHeight="15"/>
  <sheetData>
    <row r="1" spans="1:12">
      <c r="A1" s="16" t="s">
        <v>278</v>
      </c>
      <c r="B1" s="16" t="s">
        <v>279</v>
      </c>
      <c r="C1" s="16" t="s">
        <v>280</v>
      </c>
      <c r="D1" s="16" t="s">
        <v>281</v>
      </c>
      <c r="E1" s="16" t="s">
        <v>282</v>
      </c>
      <c r="F1" s="16" t="s">
        <v>283</v>
      </c>
      <c r="G1" s="16" t="s">
        <v>284</v>
      </c>
      <c r="H1" s="16" t="s">
        <v>285</v>
      </c>
      <c r="I1" s="16" t="s">
        <v>286</v>
      </c>
      <c r="J1" s="16" t="s">
        <v>287</v>
      </c>
      <c r="K1" s="16" t="s">
        <v>288</v>
      </c>
      <c r="L1" s="16" t="s">
        <v>289</v>
      </c>
    </row>
    <row r="2" spans="1:12">
      <c r="A2">
        <v>8</v>
      </c>
      <c r="B2">
        <v>8</v>
      </c>
      <c r="C2">
        <v>8</v>
      </c>
      <c r="D2">
        <v>8</v>
      </c>
      <c r="E2">
        <v>12</v>
      </c>
      <c r="F2">
        <v>8</v>
      </c>
      <c r="G2">
        <v>8</v>
      </c>
      <c r="H2">
        <v>8</v>
      </c>
      <c r="I2">
        <v>8</v>
      </c>
      <c r="J2">
        <v>8</v>
      </c>
      <c r="K2">
        <v>8</v>
      </c>
      <c r="L2">
        <v>8</v>
      </c>
    </row>
    <row r="3" spans="1:12">
      <c r="A3">
        <v>0</v>
      </c>
      <c r="B3">
        <v>0</v>
      </c>
      <c r="C3">
        <v>0</v>
      </c>
      <c r="D3">
        <v>0</v>
      </c>
      <c r="E3">
        <v>0</v>
      </c>
      <c r="F3">
        <v>0.4</v>
      </c>
      <c r="G3">
        <v>0</v>
      </c>
      <c r="H3">
        <v>0</v>
      </c>
      <c r="I3">
        <v>0</v>
      </c>
      <c r="J3">
        <v>0</v>
      </c>
      <c r="K3">
        <v>0.6</v>
      </c>
      <c r="L3">
        <v>0</v>
      </c>
    </row>
    <row r="4" spans="1:12">
      <c r="A4">
        <v>0</v>
      </c>
      <c r="B4">
        <v>0</v>
      </c>
      <c r="C4">
        <v>0</v>
      </c>
      <c r="D4">
        <v>0</v>
      </c>
      <c r="E4">
        <v>0</v>
      </c>
      <c r="F4">
        <v>0</v>
      </c>
      <c r="G4">
        <v>0</v>
      </c>
      <c r="H4">
        <v>0</v>
      </c>
      <c r="I4">
        <v>0</v>
      </c>
      <c r="J4">
        <v>0</v>
      </c>
      <c r="K4">
        <v>0.25</v>
      </c>
      <c r="L4">
        <v>0</v>
      </c>
    </row>
    <row r="5" spans="1:12">
      <c r="A5">
        <v>1469</v>
      </c>
      <c r="B5">
        <v>5109</v>
      </c>
      <c r="C5">
        <v>10295</v>
      </c>
      <c r="D5">
        <v>12228</v>
      </c>
      <c r="E5">
        <v>13973</v>
      </c>
      <c r="F5">
        <v>15064</v>
      </c>
      <c r="G5">
        <v>16736</v>
      </c>
      <c r="H5">
        <v>18958</v>
      </c>
      <c r="I5">
        <v>21271</v>
      </c>
      <c r="J5">
        <v>24256</v>
      </c>
      <c r="K5">
        <v>26688</v>
      </c>
      <c r="L5">
        <v>27813</v>
      </c>
    </row>
    <row r="6" spans="1:12">
      <c r="A6">
        <v>0</v>
      </c>
      <c r="B6">
        <v>0</v>
      </c>
      <c r="C6">
        <v>0</v>
      </c>
      <c r="D6">
        <v>5000</v>
      </c>
      <c r="E6">
        <v>0</v>
      </c>
      <c r="F6">
        <v>0</v>
      </c>
      <c r="G6">
        <v>5000</v>
      </c>
      <c r="H6">
        <v>0</v>
      </c>
      <c r="I6">
        <v>0</v>
      </c>
      <c r="J6">
        <v>5000</v>
      </c>
      <c r="K6">
        <v>0</v>
      </c>
      <c r="L6">
        <v>5000</v>
      </c>
    </row>
    <row r="7" spans="1:12">
      <c r="A7">
        <v>0</v>
      </c>
      <c r="B7">
        <v>0</v>
      </c>
      <c r="C7">
        <v>0</v>
      </c>
      <c r="D7">
        <v>0</v>
      </c>
      <c r="E7">
        <v>0</v>
      </c>
      <c r="F7">
        <v>9167</v>
      </c>
      <c r="G7">
        <v>0</v>
      </c>
      <c r="H7">
        <v>0</v>
      </c>
      <c r="I7">
        <v>0</v>
      </c>
      <c r="J7">
        <v>0</v>
      </c>
      <c r="K7">
        <v>0</v>
      </c>
      <c r="L7">
        <v>0</v>
      </c>
    </row>
    <row r="8" spans="1:12">
      <c r="A8">
        <v>0</v>
      </c>
      <c r="B8">
        <v>0</v>
      </c>
      <c r="C8">
        <v>0</v>
      </c>
      <c r="D8">
        <v>0</v>
      </c>
      <c r="E8">
        <v>0</v>
      </c>
      <c r="F8">
        <v>0</v>
      </c>
      <c r="G8">
        <v>0</v>
      </c>
      <c r="H8">
        <v>42978</v>
      </c>
      <c r="I8">
        <v>0</v>
      </c>
      <c r="J8">
        <v>0</v>
      </c>
      <c r="K8">
        <v>0</v>
      </c>
      <c r="L8">
        <v>0</v>
      </c>
    </row>
    <row r="9" spans="1:12">
      <c r="A9">
        <v>0</v>
      </c>
      <c r="B9">
        <v>0</v>
      </c>
      <c r="C9">
        <v>0</v>
      </c>
      <c r="D9">
        <v>0.25</v>
      </c>
      <c r="E9">
        <v>0.25</v>
      </c>
      <c r="F9">
        <v>0</v>
      </c>
      <c r="G9">
        <v>0</v>
      </c>
      <c r="H9">
        <v>0</v>
      </c>
      <c r="I9">
        <v>0</v>
      </c>
      <c r="J9">
        <v>0.25</v>
      </c>
      <c r="K9">
        <v>0</v>
      </c>
      <c r="L9">
        <v>0.25</v>
      </c>
    </row>
    <row r="10" spans="1:12">
      <c r="A10">
        <v>0</v>
      </c>
      <c r="B10">
        <v>0</v>
      </c>
      <c r="C10">
        <v>0</v>
      </c>
      <c r="D10">
        <v>0</v>
      </c>
      <c r="E10">
        <v>0.33329999999999999</v>
      </c>
      <c r="F10">
        <v>0</v>
      </c>
      <c r="G10">
        <v>0</v>
      </c>
      <c r="H10">
        <v>0.33329999999999999</v>
      </c>
      <c r="I10">
        <v>0</v>
      </c>
      <c r="J10">
        <v>0</v>
      </c>
      <c r="K10">
        <v>0</v>
      </c>
      <c r="L10">
        <v>0.33339999999999997</v>
      </c>
    </row>
    <row r="11" spans="1:12">
      <c r="A11">
        <v>0</v>
      </c>
      <c r="B11">
        <v>0</v>
      </c>
      <c r="C11">
        <v>0</v>
      </c>
      <c r="D11">
        <v>0</v>
      </c>
      <c r="E11">
        <v>0</v>
      </c>
      <c r="F11">
        <v>0</v>
      </c>
      <c r="G11">
        <v>0.33329999999999999</v>
      </c>
      <c r="H11">
        <v>0</v>
      </c>
      <c r="I11">
        <v>0.17</v>
      </c>
      <c r="J11">
        <v>0</v>
      </c>
      <c r="K11">
        <v>0.25</v>
      </c>
      <c r="L11">
        <v>0.25</v>
      </c>
    </row>
    <row r="12" spans="1:12">
      <c r="A12">
        <v>0</v>
      </c>
      <c r="B12">
        <v>0.05</v>
      </c>
      <c r="C12">
        <v>0.05</v>
      </c>
      <c r="D12">
        <v>0.05</v>
      </c>
      <c r="E12">
        <v>0.05</v>
      </c>
      <c r="F12">
        <v>0.05</v>
      </c>
      <c r="G12">
        <v>0.25</v>
      </c>
      <c r="H12">
        <v>0.05</v>
      </c>
      <c r="I12">
        <v>0.15</v>
      </c>
      <c r="J12">
        <v>0.1</v>
      </c>
      <c r="K12">
        <v>0.1</v>
      </c>
      <c r="L12">
        <v>0.1</v>
      </c>
    </row>
    <row r="13" spans="1:12">
      <c r="A13">
        <v>0</v>
      </c>
      <c r="B13">
        <v>0</v>
      </c>
      <c r="C13">
        <v>0</v>
      </c>
      <c r="D13">
        <v>0</v>
      </c>
      <c r="E13">
        <v>0</v>
      </c>
      <c r="F13">
        <v>0</v>
      </c>
      <c r="G13">
        <v>0</v>
      </c>
      <c r="H13">
        <v>0</v>
      </c>
      <c r="I13">
        <v>0</v>
      </c>
      <c r="J13">
        <v>0</v>
      </c>
      <c r="K13">
        <v>0</v>
      </c>
      <c r="L13">
        <v>1</v>
      </c>
    </row>
    <row r="14" spans="1:12">
      <c r="A14">
        <v>0</v>
      </c>
      <c r="B14">
        <v>0.05</v>
      </c>
      <c r="C14">
        <v>0.05</v>
      </c>
      <c r="D14">
        <v>0.05</v>
      </c>
      <c r="E14">
        <v>0.05</v>
      </c>
      <c r="F14">
        <v>0.05</v>
      </c>
      <c r="G14">
        <v>0.25</v>
      </c>
      <c r="H14">
        <v>0.05</v>
      </c>
      <c r="I14">
        <v>0.15</v>
      </c>
      <c r="J14">
        <v>0.1</v>
      </c>
      <c r="K14">
        <v>0.1</v>
      </c>
      <c r="L14">
        <v>0.1</v>
      </c>
    </row>
    <row r="15" spans="1:12">
      <c r="A15">
        <v>0</v>
      </c>
      <c r="B15">
        <v>0.1</v>
      </c>
      <c r="C15">
        <v>0.1</v>
      </c>
      <c r="D15">
        <v>0.1</v>
      </c>
      <c r="E15">
        <v>0.1</v>
      </c>
      <c r="F15">
        <v>0.05</v>
      </c>
      <c r="G15">
        <v>0.05</v>
      </c>
      <c r="H15">
        <v>0.05</v>
      </c>
      <c r="I15">
        <v>0.05</v>
      </c>
      <c r="J15">
        <v>0.05</v>
      </c>
      <c r="K15">
        <v>0.25</v>
      </c>
      <c r="L15">
        <v>0.1</v>
      </c>
    </row>
    <row r="16" spans="1:12">
      <c r="A16">
        <v>0</v>
      </c>
      <c r="B16">
        <v>0.05</v>
      </c>
      <c r="C16">
        <v>0.05</v>
      </c>
      <c r="D16">
        <v>0.05</v>
      </c>
      <c r="E16">
        <v>0.05</v>
      </c>
      <c r="F16">
        <v>0.05</v>
      </c>
      <c r="G16">
        <v>0.25</v>
      </c>
      <c r="H16">
        <v>0.05</v>
      </c>
      <c r="I16">
        <v>0.15</v>
      </c>
      <c r="J16">
        <v>0.1</v>
      </c>
      <c r="K16">
        <v>0.1</v>
      </c>
      <c r="L16">
        <v>0.1</v>
      </c>
    </row>
    <row r="17" spans="1:12">
      <c r="A17">
        <v>0</v>
      </c>
      <c r="B17">
        <v>0</v>
      </c>
      <c r="C17">
        <v>0</v>
      </c>
      <c r="D17">
        <v>0</v>
      </c>
      <c r="E17">
        <v>0</v>
      </c>
      <c r="F17">
        <v>0</v>
      </c>
      <c r="G17">
        <v>1000</v>
      </c>
      <c r="H17">
        <v>1000</v>
      </c>
      <c r="I17">
        <v>3000</v>
      </c>
      <c r="J17">
        <v>5000</v>
      </c>
      <c r="K17">
        <v>7500</v>
      </c>
      <c r="L17">
        <v>0</v>
      </c>
    </row>
    <row r="18" spans="1:12">
      <c r="A18">
        <v>0</v>
      </c>
      <c r="B18">
        <v>0</v>
      </c>
      <c r="C18">
        <v>0</v>
      </c>
      <c r="D18">
        <v>0</v>
      </c>
      <c r="E18">
        <v>0</v>
      </c>
      <c r="F18">
        <v>0</v>
      </c>
      <c r="G18">
        <v>0</v>
      </c>
      <c r="H18">
        <v>0</v>
      </c>
      <c r="I18">
        <v>0</v>
      </c>
      <c r="J18">
        <v>0</v>
      </c>
      <c r="K18">
        <v>0</v>
      </c>
      <c r="L18">
        <v>0</v>
      </c>
    </row>
    <row r="19" spans="1:12">
      <c r="A19">
        <v>0</v>
      </c>
      <c r="B19">
        <v>68750</v>
      </c>
      <c r="C19">
        <v>0</v>
      </c>
      <c r="D19">
        <v>0</v>
      </c>
      <c r="E19">
        <v>68750</v>
      </c>
      <c r="F19">
        <v>0</v>
      </c>
      <c r="G19">
        <v>0</v>
      </c>
      <c r="H19">
        <v>137500</v>
      </c>
      <c r="I19">
        <v>0</v>
      </c>
      <c r="J19">
        <v>0</v>
      </c>
      <c r="K19">
        <v>0</v>
      </c>
      <c r="L19">
        <v>0</v>
      </c>
    </row>
    <row r="20" spans="1:12">
      <c r="A20">
        <v>0</v>
      </c>
      <c r="B20">
        <v>0</v>
      </c>
      <c r="C20">
        <v>0</v>
      </c>
      <c r="D20">
        <v>0</v>
      </c>
      <c r="E20">
        <v>0</v>
      </c>
      <c r="F20">
        <v>0</v>
      </c>
      <c r="G20">
        <v>0</v>
      </c>
      <c r="H20">
        <v>0</v>
      </c>
      <c r="I20">
        <v>0</v>
      </c>
      <c r="J20">
        <v>0</v>
      </c>
      <c r="K20">
        <v>0</v>
      </c>
      <c r="L20">
        <v>7</v>
      </c>
    </row>
    <row r="21" spans="1:12">
      <c r="A21">
        <v>0</v>
      </c>
      <c r="B21">
        <v>0</v>
      </c>
      <c r="C21">
        <v>0</v>
      </c>
      <c r="D21">
        <v>0</v>
      </c>
      <c r="E21">
        <v>0</v>
      </c>
      <c r="F21">
        <v>0</v>
      </c>
      <c r="G21">
        <v>0</v>
      </c>
      <c r="H21">
        <v>0</v>
      </c>
      <c r="I21">
        <v>0</v>
      </c>
      <c r="J21">
        <v>0</v>
      </c>
      <c r="K21">
        <v>6</v>
      </c>
      <c r="L21">
        <v>0</v>
      </c>
    </row>
    <row r="22" spans="1:12">
      <c r="A22">
        <v>0</v>
      </c>
      <c r="B22">
        <v>0</v>
      </c>
      <c r="C22">
        <v>0</v>
      </c>
      <c r="D22">
        <v>0</v>
      </c>
      <c r="E22">
        <v>0</v>
      </c>
      <c r="F22">
        <v>0</v>
      </c>
      <c r="G22">
        <v>0</v>
      </c>
      <c r="H22">
        <v>0</v>
      </c>
      <c r="I22">
        <v>0</v>
      </c>
      <c r="J22">
        <v>0</v>
      </c>
      <c r="K22">
        <v>0</v>
      </c>
      <c r="L22">
        <v>1</v>
      </c>
    </row>
    <row r="23" spans="1:12">
      <c r="A23">
        <v>7.4999999999999997E-2</v>
      </c>
      <c r="B23">
        <v>7.4999999999999997E-2</v>
      </c>
      <c r="C23">
        <v>7.4999999999999997E-2</v>
      </c>
      <c r="D23">
        <v>7.4999999999999997E-2</v>
      </c>
      <c r="E23">
        <v>7.4999999999999997E-2</v>
      </c>
      <c r="F23">
        <v>7.4999999999999997E-2</v>
      </c>
      <c r="G23">
        <v>7.4999999999999997E-2</v>
      </c>
      <c r="H23">
        <v>7.4999999999999997E-2</v>
      </c>
      <c r="I23">
        <v>7.4999999999999997E-2</v>
      </c>
      <c r="J23">
        <v>7.4999999999999997E-2</v>
      </c>
      <c r="K23">
        <v>7.4999999999999997E-2</v>
      </c>
      <c r="L23">
        <v>7.4999999999999997E-2</v>
      </c>
    </row>
    <row r="24" spans="1:12">
      <c r="A24">
        <v>0</v>
      </c>
      <c r="B24">
        <v>0</v>
      </c>
      <c r="C24">
        <v>0</v>
      </c>
      <c r="D24">
        <v>0</v>
      </c>
      <c r="E24">
        <v>0</v>
      </c>
      <c r="F24">
        <v>0</v>
      </c>
      <c r="G24">
        <v>0</v>
      </c>
      <c r="H24">
        <v>0</v>
      </c>
      <c r="I24">
        <v>0</v>
      </c>
      <c r="J24">
        <v>100</v>
      </c>
      <c r="K24">
        <v>0</v>
      </c>
      <c r="L24">
        <v>0.01</v>
      </c>
    </row>
    <row r="25" spans="1:12">
      <c r="A25">
        <v>0</v>
      </c>
      <c r="B25">
        <v>0</v>
      </c>
      <c r="C25">
        <v>0</v>
      </c>
      <c r="D25">
        <v>0</v>
      </c>
      <c r="E25">
        <v>0</v>
      </c>
      <c r="F25">
        <v>0</v>
      </c>
      <c r="G25">
        <v>0</v>
      </c>
      <c r="H25">
        <v>0</v>
      </c>
      <c r="I25">
        <v>0</v>
      </c>
      <c r="J25">
        <v>0</v>
      </c>
      <c r="K25">
        <v>170</v>
      </c>
      <c r="L25">
        <v>0</v>
      </c>
    </row>
    <row r="26" spans="1:12">
      <c r="A26">
        <v>0</v>
      </c>
      <c r="B26">
        <v>0</v>
      </c>
      <c r="C26">
        <v>0</v>
      </c>
      <c r="D26">
        <v>0</v>
      </c>
      <c r="E26">
        <v>0</v>
      </c>
      <c r="F26">
        <v>0</v>
      </c>
      <c r="G26">
        <v>0</v>
      </c>
      <c r="H26">
        <v>0</v>
      </c>
      <c r="I26">
        <v>0</v>
      </c>
      <c r="J26">
        <v>100</v>
      </c>
      <c r="K26">
        <v>0</v>
      </c>
      <c r="L26">
        <v>0</v>
      </c>
    </row>
    <row r="27" spans="1:12">
      <c r="A27">
        <v>0</v>
      </c>
      <c r="B27">
        <v>0</v>
      </c>
      <c r="C27">
        <v>0</v>
      </c>
      <c r="D27">
        <v>0</v>
      </c>
      <c r="E27">
        <v>0</v>
      </c>
      <c r="F27">
        <v>0</v>
      </c>
      <c r="G27">
        <v>0</v>
      </c>
      <c r="H27">
        <v>0</v>
      </c>
      <c r="I27">
        <v>0</v>
      </c>
      <c r="J27">
        <v>100</v>
      </c>
      <c r="K27">
        <v>0</v>
      </c>
      <c r="L27">
        <v>0</v>
      </c>
    </row>
    <row r="28" spans="1:12">
      <c r="A28">
        <v>0</v>
      </c>
      <c r="B28">
        <v>0</v>
      </c>
      <c r="C28">
        <v>0</v>
      </c>
      <c r="D28">
        <v>0</v>
      </c>
      <c r="E28">
        <v>0</v>
      </c>
      <c r="F28">
        <v>0</v>
      </c>
      <c r="G28">
        <v>0</v>
      </c>
      <c r="H28">
        <v>0</v>
      </c>
      <c r="I28">
        <v>0</v>
      </c>
      <c r="J28">
        <v>0</v>
      </c>
      <c r="K28">
        <v>100</v>
      </c>
      <c r="L28">
        <v>0</v>
      </c>
    </row>
    <row r="29" spans="1:12">
      <c r="A29">
        <v>1</v>
      </c>
      <c r="B29">
        <v>0</v>
      </c>
      <c r="C29">
        <v>0</v>
      </c>
      <c r="D29">
        <v>0</v>
      </c>
      <c r="E29">
        <v>0</v>
      </c>
      <c r="F29">
        <v>0</v>
      </c>
      <c r="G29">
        <v>0</v>
      </c>
      <c r="H29">
        <v>0</v>
      </c>
      <c r="I29">
        <v>0</v>
      </c>
      <c r="J29">
        <v>0</v>
      </c>
      <c r="K29">
        <v>8</v>
      </c>
      <c r="L29">
        <v>0</v>
      </c>
    </row>
    <row r="30" spans="1:12">
      <c r="A30">
        <v>0</v>
      </c>
      <c r="B30">
        <v>0</v>
      </c>
      <c r="C30">
        <v>0</v>
      </c>
      <c r="D30">
        <v>0</v>
      </c>
      <c r="E30">
        <v>0</v>
      </c>
      <c r="F30">
        <v>0</v>
      </c>
      <c r="G30">
        <v>0</v>
      </c>
      <c r="H30">
        <v>0</v>
      </c>
      <c r="I30">
        <v>0</v>
      </c>
      <c r="J30">
        <v>0</v>
      </c>
      <c r="K30">
        <v>1</v>
      </c>
      <c r="L30">
        <v>0</v>
      </c>
    </row>
    <row r="31" spans="1:12">
      <c r="A31">
        <v>0</v>
      </c>
      <c r="B31">
        <v>0</v>
      </c>
      <c r="C31">
        <v>0</v>
      </c>
      <c r="D31">
        <v>0</v>
      </c>
      <c r="E31">
        <v>0</v>
      </c>
      <c r="F31">
        <v>0</v>
      </c>
      <c r="G31">
        <v>0</v>
      </c>
      <c r="H31">
        <v>0</v>
      </c>
      <c r="I31">
        <v>0</v>
      </c>
      <c r="J31">
        <v>0</v>
      </c>
      <c r="K31">
        <v>0</v>
      </c>
      <c r="L31">
        <v>1</v>
      </c>
    </row>
    <row r="32" spans="1:12">
      <c r="A32">
        <v>0</v>
      </c>
      <c r="B32">
        <v>0</v>
      </c>
      <c r="C32">
        <v>0</v>
      </c>
      <c r="D32">
        <v>0</v>
      </c>
      <c r="E32">
        <v>0</v>
      </c>
      <c r="F32">
        <v>0</v>
      </c>
      <c r="G32">
        <v>0</v>
      </c>
      <c r="H32">
        <v>0</v>
      </c>
      <c r="I32">
        <v>0</v>
      </c>
      <c r="J32">
        <v>0</v>
      </c>
      <c r="K32">
        <v>5</v>
      </c>
      <c r="L32">
        <v>0</v>
      </c>
    </row>
    <row r="33" spans="1:12">
      <c r="A33">
        <v>0</v>
      </c>
      <c r="B33">
        <v>0</v>
      </c>
      <c r="C33">
        <v>0</v>
      </c>
      <c r="D33">
        <v>0</v>
      </c>
      <c r="E33">
        <v>0</v>
      </c>
      <c r="F33">
        <v>0</v>
      </c>
      <c r="G33">
        <v>0.5</v>
      </c>
      <c r="H33">
        <v>0</v>
      </c>
      <c r="I33">
        <v>0</v>
      </c>
      <c r="J33">
        <v>0</v>
      </c>
      <c r="K33">
        <v>0</v>
      </c>
      <c r="L33">
        <v>0.5</v>
      </c>
    </row>
    <row r="34" spans="1:12">
      <c r="A34">
        <v>0</v>
      </c>
      <c r="B34">
        <v>0</v>
      </c>
      <c r="C34">
        <v>0</v>
      </c>
      <c r="D34">
        <v>0</v>
      </c>
      <c r="E34">
        <v>0</v>
      </c>
      <c r="F34">
        <v>0</v>
      </c>
      <c r="G34">
        <v>0</v>
      </c>
      <c r="H34">
        <v>0</v>
      </c>
      <c r="I34">
        <v>0</v>
      </c>
      <c r="J34">
        <v>0</v>
      </c>
      <c r="K34">
        <v>1</v>
      </c>
      <c r="L34">
        <v>0</v>
      </c>
    </row>
    <row r="35" spans="1:12">
      <c r="A35">
        <v>0</v>
      </c>
      <c r="B35">
        <v>0</v>
      </c>
      <c r="C35">
        <v>0</v>
      </c>
      <c r="D35">
        <v>0</v>
      </c>
      <c r="E35">
        <v>0</v>
      </c>
      <c r="F35">
        <v>0</v>
      </c>
      <c r="G35">
        <v>0</v>
      </c>
      <c r="H35">
        <v>0</v>
      </c>
      <c r="I35">
        <v>0</v>
      </c>
      <c r="J35">
        <v>0</v>
      </c>
      <c r="K35">
        <v>0</v>
      </c>
      <c r="L35">
        <v>0.05</v>
      </c>
    </row>
    <row r="36" spans="1:12">
      <c r="A36">
        <v>0</v>
      </c>
      <c r="B36">
        <v>0</v>
      </c>
      <c r="C36">
        <v>0</v>
      </c>
      <c r="D36">
        <v>0</v>
      </c>
      <c r="E36">
        <v>0</v>
      </c>
      <c r="F36">
        <v>0</v>
      </c>
      <c r="G36">
        <v>0</v>
      </c>
      <c r="H36">
        <v>0</v>
      </c>
      <c r="I36">
        <v>0</v>
      </c>
      <c r="J36">
        <v>0</v>
      </c>
      <c r="K36">
        <v>0</v>
      </c>
      <c r="L36">
        <v>2</v>
      </c>
    </row>
    <row r="37" spans="1:12">
      <c r="A37">
        <v>0</v>
      </c>
      <c r="B37">
        <v>0</v>
      </c>
      <c r="C37">
        <v>0</v>
      </c>
      <c r="D37">
        <v>0</v>
      </c>
      <c r="E37">
        <v>0</v>
      </c>
      <c r="F37">
        <v>0</v>
      </c>
      <c r="G37">
        <v>0</v>
      </c>
      <c r="H37">
        <v>0</v>
      </c>
      <c r="I37">
        <v>0</v>
      </c>
      <c r="J37">
        <v>0</v>
      </c>
      <c r="K37">
        <v>0</v>
      </c>
      <c r="L37">
        <v>0.2</v>
      </c>
    </row>
    <row r="38" spans="1:12">
      <c r="A38">
        <v>0</v>
      </c>
      <c r="B38">
        <v>0</v>
      </c>
      <c r="C38">
        <v>0</v>
      </c>
      <c r="D38">
        <v>0</v>
      </c>
      <c r="E38">
        <v>0</v>
      </c>
      <c r="F38">
        <v>0</v>
      </c>
      <c r="G38">
        <v>0</v>
      </c>
      <c r="H38">
        <v>0</v>
      </c>
      <c r="I38">
        <v>0</v>
      </c>
      <c r="J38">
        <v>0</v>
      </c>
      <c r="K38">
        <v>0</v>
      </c>
      <c r="L38">
        <v>0.2</v>
      </c>
    </row>
    <row r="39" spans="1:12">
      <c r="A39">
        <v>0</v>
      </c>
      <c r="B39">
        <v>0</v>
      </c>
      <c r="C39">
        <v>0</v>
      </c>
      <c r="D39">
        <v>0</v>
      </c>
      <c r="E39">
        <v>0</v>
      </c>
      <c r="F39">
        <v>0</v>
      </c>
      <c r="G39">
        <v>0</v>
      </c>
      <c r="H39">
        <v>0</v>
      </c>
      <c r="I39">
        <v>0</v>
      </c>
      <c r="J39">
        <v>0</v>
      </c>
      <c r="K39">
        <v>0</v>
      </c>
      <c r="L39">
        <v>0.1</v>
      </c>
    </row>
    <row r="40" spans="1:12">
      <c r="A40">
        <v>0</v>
      </c>
      <c r="B40">
        <v>0</v>
      </c>
      <c r="C40">
        <v>0</v>
      </c>
      <c r="D40">
        <v>0</v>
      </c>
      <c r="E40">
        <v>0</v>
      </c>
      <c r="F40">
        <v>0</v>
      </c>
      <c r="G40">
        <v>0</v>
      </c>
      <c r="H40">
        <v>0</v>
      </c>
      <c r="I40">
        <v>0</v>
      </c>
      <c r="J40">
        <v>0</v>
      </c>
      <c r="K40">
        <v>1</v>
      </c>
      <c r="L40">
        <v>0</v>
      </c>
    </row>
    <row r="41" spans="1:12">
      <c r="A41">
        <v>0</v>
      </c>
      <c r="B41">
        <v>0</v>
      </c>
      <c r="C41">
        <v>0</v>
      </c>
      <c r="D41">
        <v>0</v>
      </c>
      <c r="E41">
        <v>0</v>
      </c>
      <c r="F41">
        <v>1</v>
      </c>
      <c r="G41">
        <v>1</v>
      </c>
      <c r="H41">
        <v>1</v>
      </c>
      <c r="I41">
        <v>0</v>
      </c>
      <c r="J41">
        <v>0</v>
      </c>
      <c r="K41">
        <v>0</v>
      </c>
      <c r="L41">
        <v>3</v>
      </c>
    </row>
    <row r="42" spans="1:12">
      <c r="A42">
        <v>1</v>
      </c>
      <c r="B42">
        <v>1</v>
      </c>
      <c r="C42">
        <v>1</v>
      </c>
      <c r="D42">
        <v>0</v>
      </c>
      <c r="E42">
        <v>0</v>
      </c>
      <c r="F42">
        <v>0</v>
      </c>
      <c r="G42">
        <v>0</v>
      </c>
      <c r="H42">
        <v>0</v>
      </c>
      <c r="I42">
        <v>0</v>
      </c>
      <c r="J42">
        <v>0</v>
      </c>
      <c r="K42">
        <v>0</v>
      </c>
      <c r="L42">
        <v>1</v>
      </c>
    </row>
    <row r="43" spans="1:12">
      <c r="A43">
        <v>0</v>
      </c>
      <c r="B43">
        <v>0</v>
      </c>
      <c r="C43">
        <v>0</v>
      </c>
      <c r="D43">
        <v>3</v>
      </c>
      <c r="E43">
        <v>0</v>
      </c>
      <c r="F43">
        <v>0</v>
      </c>
      <c r="G43">
        <v>3</v>
      </c>
      <c r="H43">
        <v>0</v>
      </c>
      <c r="I43">
        <v>0</v>
      </c>
      <c r="J43">
        <v>3</v>
      </c>
      <c r="K43">
        <v>0</v>
      </c>
      <c r="L43">
        <v>1</v>
      </c>
    </row>
    <row r="44" spans="1:12">
      <c r="A44">
        <v>0</v>
      </c>
      <c r="B44">
        <v>0</v>
      </c>
      <c r="C44">
        <v>0</v>
      </c>
      <c r="D44">
        <v>0</v>
      </c>
      <c r="E44">
        <v>0</v>
      </c>
      <c r="F44">
        <v>0</v>
      </c>
      <c r="G44">
        <v>0</v>
      </c>
      <c r="H44">
        <v>0</v>
      </c>
      <c r="I44">
        <v>0</v>
      </c>
      <c r="J44">
        <v>0</v>
      </c>
      <c r="K44">
        <v>0</v>
      </c>
      <c r="L44">
        <v>70</v>
      </c>
    </row>
    <row r="45" spans="1:12">
      <c r="A45">
        <v>0</v>
      </c>
      <c r="B45">
        <v>5181</v>
      </c>
      <c r="C45">
        <v>4997</v>
      </c>
      <c r="D45">
        <v>18686</v>
      </c>
      <c r="E45">
        <v>2141</v>
      </c>
      <c r="F45">
        <v>3374</v>
      </c>
      <c r="G45">
        <v>0</v>
      </c>
      <c r="H45">
        <v>0</v>
      </c>
      <c r="I45">
        <v>0</v>
      </c>
      <c r="J45">
        <v>0</v>
      </c>
      <c r="K45">
        <v>0</v>
      </c>
      <c r="L45">
        <v>0</v>
      </c>
    </row>
    <row r="46" spans="1:12">
      <c r="A46">
        <v>0</v>
      </c>
      <c r="B46">
        <v>1516</v>
      </c>
      <c r="C46">
        <v>0</v>
      </c>
      <c r="D46">
        <v>0</v>
      </c>
      <c r="E46">
        <v>0</v>
      </c>
      <c r="F46">
        <v>0</v>
      </c>
      <c r="G46">
        <v>0</v>
      </c>
      <c r="H46">
        <v>0</v>
      </c>
      <c r="I46">
        <v>0</v>
      </c>
      <c r="J46">
        <v>0</v>
      </c>
      <c r="K46">
        <v>0</v>
      </c>
      <c r="L46">
        <v>0</v>
      </c>
    </row>
    <row r="47" spans="1:12">
      <c r="A47">
        <v>0</v>
      </c>
      <c r="B47">
        <v>0</v>
      </c>
      <c r="C47">
        <v>0</v>
      </c>
      <c r="D47">
        <v>4000</v>
      </c>
      <c r="E47">
        <v>2000</v>
      </c>
      <c r="F47">
        <v>2000</v>
      </c>
      <c r="G47">
        <v>2000</v>
      </c>
      <c r="H47">
        <v>2000</v>
      </c>
      <c r="I47">
        <v>2000</v>
      </c>
      <c r="J47">
        <v>2000</v>
      </c>
      <c r="K47">
        <v>2000</v>
      </c>
      <c r="L47">
        <v>2000</v>
      </c>
    </row>
    <row r="48" spans="1:12">
      <c r="A48">
        <v>0</v>
      </c>
      <c r="B48">
        <v>104387</v>
      </c>
      <c r="C48">
        <v>97827</v>
      </c>
      <c r="D48">
        <v>390076</v>
      </c>
      <c r="E48">
        <v>45519</v>
      </c>
      <c r="F48">
        <v>67180</v>
      </c>
      <c r="G48">
        <v>0</v>
      </c>
      <c r="H48">
        <v>0</v>
      </c>
      <c r="I48">
        <v>0</v>
      </c>
      <c r="J48">
        <v>0</v>
      </c>
      <c r="K48">
        <v>0</v>
      </c>
      <c r="L48">
        <v>0</v>
      </c>
    </row>
    <row r="49" spans="1:12">
      <c r="A49">
        <v>0</v>
      </c>
      <c r="B49">
        <v>4</v>
      </c>
      <c r="C49">
        <v>4</v>
      </c>
      <c r="D49">
        <v>4</v>
      </c>
      <c r="E49">
        <v>6</v>
      </c>
      <c r="F49">
        <v>6</v>
      </c>
      <c r="G49">
        <v>6</v>
      </c>
      <c r="H49">
        <v>6</v>
      </c>
      <c r="I49">
        <v>6</v>
      </c>
      <c r="J49">
        <v>6</v>
      </c>
      <c r="K49">
        <v>6</v>
      </c>
      <c r="L49">
        <v>6</v>
      </c>
    </row>
    <row r="50" spans="1:12">
      <c r="A50">
        <v>0</v>
      </c>
      <c r="B50">
        <v>0</v>
      </c>
      <c r="C50">
        <v>0</v>
      </c>
      <c r="D50">
        <v>0</v>
      </c>
      <c r="E50">
        <v>0</v>
      </c>
      <c r="F50">
        <v>0</v>
      </c>
      <c r="G50">
        <v>0</v>
      </c>
      <c r="H50">
        <v>0</v>
      </c>
      <c r="I50">
        <v>1</v>
      </c>
      <c r="J50">
        <v>1</v>
      </c>
      <c r="K50">
        <v>1</v>
      </c>
      <c r="L50">
        <v>0</v>
      </c>
    </row>
    <row r="51" spans="1:12">
      <c r="A51">
        <v>1</v>
      </c>
      <c r="B51">
        <v>1</v>
      </c>
      <c r="C51">
        <v>1</v>
      </c>
      <c r="D51">
        <v>1</v>
      </c>
      <c r="E51">
        <v>1</v>
      </c>
      <c r="F51">
        <v>1</v>
      </c>
      <c r="G51">
        <v>1</v>
      </c>
      <c r="H51">
        <v>1</v>
      </c>
      <c r="I51">
        <v>1</v>
      </c>
      <c r="J51">
        <v>1</v>
      </c>
      <c r="K51">
        <v>1</v>
      </c>
      <c r="L51">
        <v>1</v>
      </c>
    </row>
    <row r="52" spans="1:12">
      <c r="A52">
        <v>0</v>
      </c>
      <c r="B52">
        <v>0</v>
      </c>
      <c r="C52">
        <v>0</v>
      </c>
      <c r="D52">
        <v>0</v>
      </c>
      <c r="E52">
        <v>0</v>
      </c>
      <c r="F52">
        <v>0</v>
      </c>
      <c r="G52">
        <v>0</v>
      </c>
      <c r="H52">
        <v>0</v>
      </c>
      <c r="I52">
        <v>0</v>
      </c>
      <c r="J52">
        <v>0</v>
      </c>
      <c r="K52">
        <v>0</v>
      </c>
      <c r="L52">
        <v>12</v>
      </c>
    </row>
    <row r="53" spans="1:12">
      <c r="A53">
        <v>0</v>
      </c>
      <c r="B53">
        <v>0</v>
      </c>
      <c r="C53">
        <v>0</v>
      </c>
      <c r="D53">
        <v>0</v>
      </c>
      <c r="E53">
        <v>0</v>
      </c>
      <c r="F53">
        <v>0</v>
      </c>
      <c r="G53">
        <v>0</v>
      </c>
      <c r="H53">
        <v>0</v>
      </c>
      <c r="I53">
        <v>0</v>
      </c>
      <c r="J53">
        <v>0</v>
      </c>
      <c r="K53">
        <v>0</v>
      </c>
      <c r="L53">
        <v>1</v>
      </c>
    </row>
    <row r="54" spans="1:12">
      <c r="A54">
        <v>0</v>
      </c>
      <c r="B54">
        <v>0</v>
      </c>
      <c r="C54">
        <v>0</v>
      </c>
      <c r="D54">
        <v>0.2</v>
      </c>
      <c r="E54">
        <v>0</v>
      </c>
      <c r="F54">
        <v>0</v>
      </c>
      <c r="G54">
        <v>0.2</v>
      </c>
      <c r="H54">
        <v>0</v>
      </c>
      <c r="I54">
        <v>0</v>
      </c>
      <c r="J54">
        <v>0.2</v>
      </c>
      <c r="K54">
        <v>0.2</v>
      </c>
      <c r="L54">
        <v>0.2</v>
      </c>
    </row>
    <row r="55" spans="1:12">
      <c r="A55">
        <v>0.05</v>
      </c>
      <c r="B55">
        <v>0.05</v>
      </c>
      <c r="C55">
        <v>0.05</v>
      </c>
      <c r="D55">
        <v>0.05</v>
      </c>
      <c r="E55">
        <v>0.05</v>
      </c>
      <c r="F55">
        <v>0.05</v>
      </c>
      <c r="G55">
        <v>0.05</v>
      </c>
      <c r="H55">
        <v>0.05</v>
      </c>
      <c r="I55">
        <v>0.05</v>
      </c>
      <c r="J55">
        <v>0.05</v>
      </c>
      <c r="K55">
        <v>0.05</v>
      </c>
      <c r="L55">
        <v>0.05</v>
      </c>
    </row>
    <row r="56" spans="1:12">
      <c r="A56">
        <v>0</v>
      </c>
      <c r="B56">
        <v>0.05</v>
      </c>
      <c r="C56">
        <v>0.05</v>
      </c>
      <c r="D56">
        <v>0.05</v>
      </c>
      <c r="E56">
        <v>0.05</v>
      </c>
      <c r="F56">
        <v>0.05</v>
      </c>
      <c r="G56">
        <v>0.05</v>
      </c>
      <c r="H56">
        <v>0.05</v>
      </c>
      <c r="I56">
        <v>0.05</v>
      </c>
      <c r="J56">
        <v>0.05</v>
      </c>
      <c r="K56">
        <v>0.05</v>
      </c>
      <c r="L56">
        <v>0.5</v>
      </c>
    </row>
    <row r="57" spans="1:12">
      <c r="A57">
        <v>0</v>
      </c>
      <c r="B57">
        <v>0.15</v>
      </c>
      <c r="C57">
        <v>0.15</v>
      </c>
      <c r="D57">
        <v>0.2</v>
      </c>
      <c r="E57">
        <v>0.2</v>
      </c>
      <c r="F57">
        <v>0.15</v>
      </c>
      <c r="G57">
        <v>0.15</v>
      </c>
      <c r="H57">
        <v>0</v>
      </c>
      <c r="I57">
        <v>0</v>
      </c>
      <c r="J57">
        <v>0</v>
      </c>
      <c r="K57">
        <v>0</v>
      </c>
      <c r="L57">
        <v>0</v>
      </c>
    </row>
    <row r="58" spans="1:12">
      <c r="A58">
        <v>0</v>
      </c>
      <c r="B58">
        <v>0</v>
      </c>
      <c r="C58">
        <v>0</v>
      </c>
      <c r="D58">
        <v>0</v>
      </c>
      <c r="E58">
        <v>0</v>
      </c>
      <c r="F58">
        <v>0</v>
      </c>
      <c r="G58">
        <v>0</v>
      </c>
      <c r="H58">
        <v>0.1</v>
      </c>
      <c r="I58">
        <v>0.25</v>
      </c>
      <c r="J58">
        <v>0.25</v>
      </c>
      <c r="K58">
        <v>0.4</v>
      </c>
      <c r="L58">
        <v>0</v>
      </c>
    </row>
    <row r="59" spans="1:12">
      <c r="A59">
        <v>0</v>
      </c>
      <c r="B59">
        <v>0</v>
      </c>
      <c r="C59">
        <v>0.22</v>
      </c>
      <c r="D59">
        <v>0</v>
      </c>
      <c r="E59">
        <v>0</v>
      </c>
      <c r="F59">
        <v>0.34</v>
      </c>
      <c r="G59">
        <v>0</v>
      </c>
      <c r="H59">
        <v>0</v>
      </c>
      <c r="I59">
        <v>0.34</v>
      </c>
      <c r="J59">
        <v>0</v>
      </c>
      <c r="K59">
        <v>0.1</v>
      </c>
      <c r="L59">
        <v>0</v>
      </c>
    </row>
    <row r="60" spans="1:12">
      <c r="A60">
        <v>0</v>
      </c>
      <c r="B60">
        <v>0</v>
      </c>
      <c r="C60">
        <v>0</v>
      </c>
      <c r="D60">
        <v>0</v>
      </c>
      <c r="E60">
        <v>0</v>
      </c>
      <c r="F60">
        <v>0</v>
      </c>
      <c r="G60">
        <v>0</v>
      </c>
      <c r="H60">
        <v>0</v>
      </c>
      <c r="I60">
        <v>0</v>
      </c>
      <c r="J60">
        <v>0</v>
      </c>
      <c r="K60">
        <v>0</v>
      </c>
      <c r="L60">
        <v>1</v>
      </c>
    </row>
    <row r="61" spans="1:12">
      <c r="A61">
        <v>0</v>
      </c>
      <c r="B61">
        <v>0</v>
      </c>
      <c r="C61">
        <v>0</v>
      </c>
      <c r="D61">
        <v>0</v>
      </c>
      <c r="E61">
        <v>0</v>
      </c>
      <c r="F61">
        <v>0</v>
      </c>
      <c r="G61">
        <v>0</v>
      </c>
      <c r="H61">
        <v>0</v>
      </c>
      <c r="I61">
        <v>0</v>
      </c>
      <c r="J61">
        <v>0</v>
      </c>
      <c r="K61">
        <v>0</v>
      </c>
      <c r="L61">
        <v>0.27</v>
      </c>
    </row>
    <row r="62" spans="1:12">
      <c r="A62">
        <v>0</v>
      </c>
      <c r="B62">
        <v>0</v>
      </c>
      <c r="C62">
        <v>0</v>
      </c>
      <c r="D62">
        <v>0</v>
      </c>
      <c r="E62">
        <v>0</v>
      </c>
      <c r="F62">
        <v>0</v>
      </c>
      <c r="G62">
        <v>0</v>
      </c>
      <c r="H62">
        <v>0</v>
      </c>
      <c r="I62">
        <v>0</v>
      </c>
      <c r="J62">
        <v>0</v>
      </c>
      <c r="K62">
        <v>0</v>
      </c>
      <c r="L62">
        <v>0</v>
      </c>
    </row>
    <row r="63" spans="1:12">
      <c r="A63">
        <v>0</v>
      </c>
      <c r="B63">
        <v>0</v>
      </c>
      <c r="C63">
        <v>0</v>
      </c>
      <c r="D63">
        <v>0</v>
      </c>
      <c r="E63">
        <v>0</v>
      </c>
      <c r="F63">
        <v>0</v>
      </c>
      <c r="G63">
        <v>0</v>
      </c>
      <c r="H63">
        <v>0</v>
      </c>
      <c r="I63">
        <v>0</v>
      </c>
      <c r="J63">
        <v>0</v>
      </c>
      <c r="K63">
        <v>0</v>
      </c>
      <c r="L63">
        <v>0</v>
      </c>
    </row>
    <row r="64" spans="1:12">
      <c r="A64">
        <v>0</v>
      </c>
      <c r="B64">
        <v>0</v>
      </c>
      <c r="C64">
        <v>0</v>
      </c>
      <c r="D64">
        <v>0</v>
      </c>
      <c r="E64">
        <v>0</v>
      </c>
      <c r="F64">
        <v>0</v>
      </c>
      <c r="G64">
        <v>0</v>
      </c>
      <c r="H64">
        <v>0</v>
      </c>
      <c r="I64">
        <v>0</v>
      </c>
      <c r="J64">
        <v>0</v>
      </c>
      <c r="K64">
        <v>0</v>
      </c>
      <c r="L64">
        <v>0</v>
      </c>
    </row>
    <row r="65" spans="1:12">
      <c r="A65">
        <v>0</v>
      </c>
      <c r="B65">
        <v>0</v>
      </c>
      <c r="C65">
        <v>0</v>
      </c>
      <c r="D65">
        <v>0</v>
      </c>
      <c r="E65">
        <v>0</v>
      </c>
      <c r="F65">
        <v>0</v>
      </c>
      <c r="G65">
        <v>0</v>
      </c>
      <c r="H65">
        <v>0</v>
      </c>
      <c r="I65">
        <v>0</v>
      </c>
      <c r="J65">
        <v>0</v>
      </c>
      <c r="K65">
        <v>0</v>
      </c>
      <c r="L65">
        <v>0</v>
      </c>
    </row>
    <row r="66" spans="1:12">
      <c r="A66">
        <v>0</v>
      </c>
      <c r="B66">
        <v>0</v>
      </c>
      <c r="C66">
        <v>0</v>
      </c>
      <c r="D66">
        <v>0</v>
      </c>
      <c r="E66">
        <v>0</v>
      </c>
      <c r="F66">
        <v>0</v>
      </c>
      <c r="G66">
        <v>0</v>
      </c>
      <c r="H66">
        <v>0</v>
      </c>
      <c r="I66">
        <v>0</v>
      </c>
      <c r="J66">
        <v>0</v>
      </c>
      <c r="K66">
        <v>0</v>
      </c>
      <c r="L66">
        <v>0</v>
      </c>
    </row>
    <row r="67" spans="1:12">
      <c r="A67">
        <v>0</v>
      </c>
      <c r="B67">
        <v>0</v>
      </c>
      <c r="C67">
        <v>0</v>
      </c>
      <c r="D67">
        <v>0</v>
      </c>
      <c r="E67">
        <v>0</v>
      </c>
      <c r="F67">
        <v>0</v>
      </c>
      <c r="G67">
        <v>0</v>
      </c>
      <c r="H67">
        <v>0</v>
      </c>
      <c r="I67">
        <v>0</v>
      </c>
      <c r="J67">
        <v>0</v>
      </c>
      <c r="K67">
        <v>0</v>
      </c>
      <c r="L67">
        <v>0</v>
      </c>
    </row>
    <row r="68" spans="1:12">
      <c r="A68">
        <v>0</v>
      </c>
      <c r="B68">
        <v>0</v>
      </c>
      <c r="C68">
        <v>0</v>
      </c>
      <c r="D68">
        <v>0</v>
      </c>
      <c r="E68">
        <v>0</v>
      </c>
      <c r="F68">
        <v>0</v>
      </c>
      <c r="G68">
        <v>0</v>
      </c>
      <c r="H68">
        <v>0</v>
      </c>
      <c r="I68">
        <v>0</v>
      </c>
      <c r="J68">
        <v>0</v>
      </c>
      <c r="K68">
        <v>0</v>
      </c>
      <c r="L68">
        <v>0</v>
      </c>
    </row>
    <row r="69" spans="1:12">
      <c r="A69">
        <v>0</v>
      </c>
      <c r="B69">
        <v>0</v>
      </c>
      <c r="C69">
        <v>0</v>
      </c>
      <c r="D69">
        <v>0</v>
      </c>
      <c r="E69">
        <v>0</v>
      </c>
      <c r="F69">
        <v>0</v>
      </c>
      <c r="G69">
        <v>0</v>
      </c>
      <c r="H69">
        <v>0</v>
      </c>
      <c r="I69">
        <v>0</v>
      </c>
      <c r="J69">
        <v>0</v>
      </c>
      <c r="K69">
        <v>0</v>
      </c>
      <c r="L69">
        <v>0</v>
      </c>
    </row>
    <row r="70" spans="1:12">
      <c r="A70">
        <v>0</v>
      </c>
      <c r="B70">
        <v>0</v>
      </c>
      <c r="C70">
        <v>0</v>
      </c>
      <c r="D70">
        <v>0</v>
      </c>
      <c r="E70">
        <v>0</v>
      </c>
      <c r="F70">
        <v>0</v>
      </c>
      <c r="G70">
        <v>0</v>
      </c>
      <c r="H70">
        <v>0</v>
      </c>
      <c r="I70">
        <v>0</v>
      </c>
      <c r="J70">
        <v>0</v>
      </c>
      <c r="K70">
        <v>0</v>
      </c>
      <c r="L70">
        <v>0</v>
      </c>
    </row>
    <row r="71" spans="1:12">
      <c r="A71">
        <v>0</v>
      </c>
      <c r="B71">
        <v>0</v>
      </c>
      <c r="C71">
        <v>0</v>
      </c>
      <c r="D71">
        <v>0</v>
      </c>
      <c r="E71">
        <v>0</v>
      </c>
      <c r="F71">
        <v>0</v>
      </c>
      <c r="G71">
        <v>0</v>
      </c>
      <c r="H71">
        <v>0</v>
      </c>
      <c r="I71">
        <v>0</v>
      </c>
      <c r="J71">
        <v>0</v>
      </c>
      <c r="K71">
        <v>0</v>
      </c>
      <c r="L71">
        <v>0</v>
      </c>
    </row>
    <row r="72" spans="1:12">
      <c r="A72">
        <v>0</v>
      </c>
      <c r="B72">
        <v>0</v>
      </c>
      <c r="C72">
        <v>0</v>
      </c>
      <c r="D72">
        <v>0</v>
      </c>
      <c r="E72">
        <v>0</v>
      </c>
      <c r="F72">
        <v>0</v>
      </c>
      <c r="G72">
        <v>0</v>
      </c>
      <c r="H72">
        <v>0</v>
      </c>
      <c r="I72">
        <v>0</v>
      </c>
      <c r="J72">
        <v>0</v>
      </c>
      <c r="K72">
        <v>0</v>
      </c>
      <c r="L72">
        <v>0</v>
      </c>
    </row>
    <row r="73" spans="1:12">
      <c r="A73">
        <v>0</v>
      </c>
      <c r="B73">
        <v>0</v>
      </c>
      <c r="C73">
        <v>0</v>
      </c>
      <c r="D73">
        <v>0</v>
      </c>
      <c r="E73">
        <v>0</v>
      </c>
      <c r="F73">
        <v>0</v>
      </c>
      <c r="G73">
        <v>0</v>
      </c>
      <c r="H73">
        <v>0</v>
      </c>
      <c r="I73">
        <v>0</v>
      </c>
      <c r="J73">
        <v>0</v>
      </c>
      <c r="K73">
        <v>0</v>
      </c>
      <c r="L73">
        <v>0</v>
      </c>
    </row>
    <row r="74" spans="1:12">
      <c r="A74">
        <v>0</v>
      </c>
      <c r="B74">
        <v>0</v>
      </c>
      <c r="C74">
        <v>0</v>
      </c>
      <c r="D74">
        <v>0</v>
      </c>
      <c r="E74">
        <v>0</v>
      </c>
      <c r="F74">
        <v>0</v>
      </c>
      <c r="G74">
        <v>0</v>
      </c>
      <c r="H74">
        <v>0</v>
      </c>
      <c r="I74">
        <v>0</v>
      </c>
      <c r="J74">
        <v>0</v>
      </c>
      <c r="K74">
        <v>0</v>
      </c>
      <c r="L74">
        <v>0</v>
      </c>
    </row>
    <row r="75" spans="1:12">
      <c r="A75">
        <v>0</v>
      </c>
      <c r="B75">
        <v>0</v>
      </c>
      <c r="C75">
        <v>0</v>
      </c>
      <c r="D75">
        <v>0</v>
      </c>
      <c r="E75">
        <v>0</v>
      </c>
      <c r="F75">
        <v>0</v>
      </c>
      <c r="G75">
        <v>0</v>
      </c>
      <c r="H75">
        <v>0</v>
      </c>
      <c r="I75">
        <v>0</v>
      </c>
      <c r="J75">
        <v>500</v>
      </c>
      <c r="K75">
        <v>500</v>
      </c>
      <c r="L75">
        <v>0</v>
      </c>
    </row>
    <row r="76" spans="1:12">
      <c r="A76">
        <v>2.4E-2</v>
      </c>
      <c r="B76">
        <v>4.3999999999999997E-2</v>
      </c>
      <c r="C76">
        <v>6.2E-2</v>
      </c>
      <c r="D76">
        <v>4.3999999999999997E-2</v>
      </c>
      <c r="E76">
        <v>0.09</v>
      </c>
      <c r="F76">
        <v>7.8E-2</v>
      </c>
      <c r="G76">
        <v>2.4E-2</v>
      </c>
      <c r="H76">
        <v>0.11</v>
      </c>
      <c r="I76">
        <v>0.10199999999999999</v>
      </c>
      <c r="J76">
        <v>4.3999999999999997E-2</v>
      </c>
      <c r="K76">
        <v>2.4E-2</v>
      </c>
      <c r="L76">
        <v>0.35399999999999998</v>
      </c>
    </row>
    <row r="77" spans="1:12">
      <c r="A77">
        <v>0</v>
      </c>
      <c r="B77">
        <v>0</v>
      </c>
      <c r="C77">
        <v>0</v>
      </c>
      <c r="D77">
        <v>0</v>
      </c>
      <c r="E77">
        <v>0</v>
      </c>
      <c r="F77">
        <v>0</v>
      </c>
      <c r="G77">
        <v>0</v>
      </c>
      <c r="H77">
        <v>0</v>
      </c>
      <c r="I77">
        <v>0</v>
      </c>
      <c r="J77">
        <v>0</v>
      </c>
      <c r="K77">
        <v>0</v>
      </c>
      <c r="L77">
        <v>0.05</v>
      </c>
    </row>
    <row r="78" spans="1:12">
      <c r="A78">
        <v>0</v>
      </c>
      <c r="B78">
        <v>0</v>
      </c>
      <c r="C78">
        <v>0</v>
      </c>
      <c r="D78">
        <v>0.16666666666666666</v>
      </c>
      <c r="E78">
        <v>0</v>
      </c>
      <c r="F78">
        <v>0</v>
      </c>
      <c r="G78">
        <v>0</v>
      </c>
      <c r="H78">
        <v>0</v>
      </c>
      <c r="I78">
        <v>0.5</v>
      </c>
      <c r="J78">
        <v>0</v>
      </c>
      <c r="K78">
        <v>0</v>
      </c>
      <c r="L78">
        <v>0.33329999999999999</v>
      </c>
    </row>
    <row r="79" spans="1:12">
      <c r="A79">
        <v>0.01</v>
      </c>
      <c r="B79">
        <v>0.04</v>
      </c>
      <c r="C79">
        <v>7.0000000000000007E-2</v>
      </c>
      <c r="D79">
        <v>7.4999999999999997E-2</v>
      </c>
      <c r="E79">
        <v>0.23</v>
      </c>
      <c r="F79">
        <v>1.4999999999999999E-2</v>
      </c>
      <c r="G79">
        <v>0.14000000000000001</v>
      </c>
      <c r="H79">
        <v>0.19500000000000001</v>
      </c>
      <c r="I79">
        <v>0.06</v>
      </c>
      <c r="J79">
        <v>0.01</v>
      </c>
      <c r="K79">
        <v>0.02</v>
      </c>
      <c r="L79">
        <v>0.13500000000000001</v>
      </c>
    </row>
    <row r="80" spans="1:12">
      <c r="A80">
        <v>3.7999999999999999E-2</v>
      </c>
      <c r="B80">
        <v>0.125</v>
      </c>
      <c r="C80">
        <v>0.13699999999999998</v>
      </c>
      <c r="D80">
        <v>3.7999999999999999E-2</v>
      </c>
      <c r="E80">
        <v>0.126</v>
      </c>
      <c r="F80">
        <v>3.6999999999999998E-2</v>
      </c>
      <c r="G80">
        <v>3.7999999999999999E-2</v>
      </c>
      <c r="H80">
        <v>0.125</v>
      </c>
      <c r="I80">
        <v>0.13700000000000001</v>
      </c>
      <c r="J80">
        <v>3.3000000000000002E-2</v>
      </c>
      <c r="K80">
        <v>0.13</v>
      </c>
      <c r="L80">
        <v>3.6999999999999998E-2</v>
      </c>
    </row>
    <row r="81" spans="1:12">
      <c r="A81">
        <v>6.0999999999999999E-2</v>
      </c>
      <c r="B81">
        <v>2.5000000000000001E-2</v>
      </c>
      <c r="C81">
        <v>0.16900000000000001</v>
      </c>
      <c r="D81">
        <v>0.13300000000000001</v>
      </c>
      <c r="E81">
        <v>0.19400000000000001</v>
      </c>
      <c r="F81">
        <v>5.8000000000000003E-2</v>
      </c>
      <c r="G81">
        <v>8.5999999999999993E-2</v>
      </c>
      <c r="H81">
        <v>5.8999999999999997E-2</v>
      </c>
      <c r="I81">
        <v>0.06</v>
      </c>
      <c r="J81">
        <v>5.8999999999999997E-2</v>
      </c>
      <c r="K81">
        <v>0.06</v>
      </c>
      <c r="L81">
        <v>3.5999999999999997E-2</v>
      </c>
    </row>
    <row r="82" spans="1:12">
      <c r="A82">
        <v>0</v>
      </c>
      <c r="B82">
        <v>0</v>
      </c>
      <c r="C82">
        <v>0.33300000000000002</v>
      </c>
      <c r="D82">
        <v>0</v>
      </c>
      <c r="E82">
        <v>0</v>
      </c>
      <c r="F82">
        <v>0</v>
      </c>
      <c r="G82">
        <v>0.33300000000000002</v>
      </c>
      <c r="H82">
        <v>0</v>
      </c>
      <c r="I82">
        <v>0</v>
      </c>
      <c r="J82">
        <v>0.33400000000000002</v>
      </c>
      <c r="K82">
        <v>0</v>
      </c>
      <c r="L82">
        <v>0</v>
      </c>
    </row>
    <row r="83" spans="1:12">
      <c r="A83">
        <v>8.3000000000000004E-2</v>
      </c>
      <c r="B83">
        <v>0.13400000000000001</v>
      </c>
      <c r="C83">
        <v>8.3000000000000004E-2</v>
      </c>
      <c r="D83">
        <v>0.16700000000000001</v>
      </c>
      <c r="E83">
        <v>8.3000000000000004E-2</v>
      </c>
      <c r="F83">
        <v>0.13300000000000001</v>
      </c>
      <c r="G83">
        <v>8.4000000000000005E-2</v>
      </c>
      <c r="H83">
        <v>3.3000000000000002E-2</v>
      </c>
      <c r="I83">
        <v>8.3000000000000004E-2</v>
      </c>
      <c r="J83">
        <v>3.4000000000000002E-2</v>
      </c>
      <c r="K83">
        <v>8.3000000000000004E-2</v>
      </c>
      <c r="L83">
        <v>0</v>
      </c>
    </row>
    <row r="84" spans="1:12">
      <c r="A84">
        <v>0</v>
      </c>
      <c r="B84">
        <v>0.108</v>
      </c>
      <c r="C84">
        <v>0.17499999999999999</v>
      </c>
      <c r="D84">
        <v>0.109</v>
      </c>
      <c r="E84">
        <v>0</v>
      </c>
      <c r="F84">
        <v>0.108</v>
      </c>
      <c r="G84">
        <v>0</v>
      </c>
      <c r="H84">
        <v>0.108</v>
      </c>
      <c r="I84">
        <v>0.17499999999999999</v>
      </c>
      <c r="J84">
        <v>0.109</v>
      </c>
      <c r="K84">
        <v>0</v>
      </c>
      <c r="L84">
        <v>0.108</v>
      </c>
    </row>
    <row r="85" spans="1:12">
      <c r="A85">
        <v>0</v>
      </c>
      <c r="B85">
        <v>0</v>
      </c>
      <c r="C85">
        <v>0</v>
      </c>
      <c r="D85">
        <v>0</v>
      </c>
      <c r="E85">
        <v>0</v>
      </c>
      <c r="F85">
        <v>0</v>
      </c>
      <c r="G85">
        <v>0</v>
      </c>
      <c r="H85">
        <v>0</v>
      </c>
      <c r="I85">
        <v>0</v>
      </c>
      <c r="J85">
        <v>0</v>
      </c>
      <c r="K85">
        <v>0</v>
      </c>
      <c r="L85">
        <v>0</v>
      </c>
    </row>
    <row r="86" spans="1:12">
      <c r="A86">
        <v>0</v>
      </c>
      <c r="B86">
        <v>0</v>
      </c>
      <c r="C86">
        <v>0</v>
      </c>
      <c r="D86">
        <v>0</v>
      </c>
      <c r="E86">
        <v>0</v>
      </c>
      <c r="F86">
        <v>500000</v>
      </c>
      <c r="G86">
        <v>0</v>
      </c>
      <c r="H86">
        <v>0</v>
      </c>
      <c r="I86">
        <v>0</v>
      </c>
      <c r="J86">
        <v>0</v>
      </c>
      <c r="K86">
        <v>0</v>
      </c>
      <c r="L86">
        <v>500000</v>
      </c>
    </row>
    <row r="87" spans="1:12">
      <c r="A87">
        <v>0</v>
      </c>
      <c r="B87">
        <v>0</v>
      </c>
      <c r="C87">
        <v>9</v>
      </c>
      <c r="D87">
        <v>0</v>
      </c>
      <c r="E87">
        <v>0</v>
      </c>
      <c r="F87">
        <v>9</v>
      </c>
      <c r="G87">
        <v>0</v>
      </c>
      <c r="H87">
        <v>0</v>
      </c>
      <c r="I87">
        <v>9</v>
      </c>
      <c r="J87">
        <v>0</v>
      </c>
      <c r="K87">
        <v>0</v>
      </c>
      <c r="L87">
        <v>9</v>
      </c>
    </row>
    <row r="88" spans="1:12">
      <c r="A88">
        <v>0</v>
      </c>
      <c r="B88">
        <v>0</v>
      </c>
      <c r="C88">
        <v>0</v>
      </c>
      <c r="D88">
        <v>0</v>
      </c>
      <c r="E88">
        <v>0</v>
      </c>
      <c r="F88">
        <v>0</v>
      </c>
      <c r="G88">
        <v>1</v>
      </c>
      <c r="H88">
        <v>0</v>
      </c>
      <c r="I88">
        <v>0</v>
      </c>
      <c r="J88">
        <v>0</v>
      </c>
      <c r="K88">
        <v>0</v>
      </c>
      <c r="L88">
        <v>0</v>
      </c>
    </row>
    <row r="89" spans="1:12">
      <c r="A89">
        <v>0</v>
      </c>
      <c r="B89">
        <v>0</v>
      </c>
      <c r="C89">
        <v>0</v>
      </c>
      <c r="D89">
        <v>0</v>
      </c>
      <c r="E89">
        <v>0</v>
      </c>
      <c r="F89">
        <v>0</v>
      </c>
      <c r="G89">
        <v>0</v>
      </c>
      <c r="H89">
        <v>0</v>
      </c>
      <c r="I89">
        <v>0</v>
      </c>
      <c r="J89">
        <v>0</v>
      </c>
      <c r="K89">
        <v>0</v>
      </c>
      <c r="L89">
        <v>1</v>
      </c>
    </row>
    <row r="90" spans="1:12">
      <c r="A90">
        <v>0</v>
      </c>
      <c r="B90">
        <v>0</v>
      </c>
      <c r="C90">
        <v>0</v>
      </c>
      <c r="D90">
        <v>0</v>
      </c>
      <c r="E90">
        <v>0</v>
      </c>
      <c r="F90">
        <v>0</v>
      </c>
      <c r="G90">
        <v>0</v>
      </c>
      <c r="H90">
        <v>0</v>
      </c>
      <c r="I90">
        <v>0</v>
      </c>
      <c r="J90">
        <v>0</v>
      </c>
      <c r="K90">
        <v>0</v>
      </c>
      <c r="L90">
        <v>1</v>
      </c>
    </row>
    <row r="91" spans="1:12">
      <c r="A91">
        <v>0</v>
      </c>
      <c r="B91">
        <v>0</v>
      </c>
      <c r="C91">
        <v>0</v>
      </c>
      <c r="D91">
        <v>0</v>
      </c>
      <c r="E91">
        <v>0</v>
      </c>
      <c r="F91">
        <v>0</v>
      </c>
      <c r="G91">
        <v>0</v>
      </c>
      <c r="H91">
        <v>0</v>
      </c>
      <c r="I91">
        <v>0</v>
      </c>
      <c r="J91">
        <v>0</v>
      </c>
      <c r="K91">
        <v>0</v>
      </c>
      <c r="L91">
        <v>4</v>
      </c>
    </row>
    <row r="92" spans="1:12">
      <c r="A92">
        <v>0</v>
      </c>
      <c r="B92">
        <v>0</v>
      </c>
      <c r="C92">
        <v>0</v>
      </c>
      <c r="D92">
        <v>0</v>
      </c>
      <c r="E92">
        <v>0</v>
      </c>
      <c r="F92">
        <v>0</v>
      </c>
      <c r="G92">
        <v>0</v>
      </c>
      <c r="H92">
        <v>0</v>
      </c>
      <c r="I92">
        <v>0</v>
      </c>
      <c r="J92">
        <v>0</v>
      </c>
      <c r="K92">
        <v>0</v>
      </c>
      <c r="L92">
        <v>0.83199999999999996</v>
      </c>
    </row>
    <row r="93" spans="1:12">
      <c r="A93">
        <v>0</v>
      </c>
      <c r="B93">
        <v>0</v>
      </c>
      <c r="C93">
        <v>0</v>
      </c>
      <c r="D93">
        <v>0</v>
      </c>
      <c r="E93">
        <v>0</v>
      </c>
      <c r="F93">
        <v>0</v>
      </c>
      <c r="G93">
        <v>0</v>
      </c>
      <c r="H93">
        <v>0</v>
      </c>
      <c r="I93">
        <v>0</v>
      </c>
      <c r="J93">
        <v>0</v>
      </c>
      <c r="K93">
        <v>0</v>
      </c>
      <c r="L93">
        <v>4</v>
      </c>
    </row>
    <row r="94" spans="1:12">
      <c r="A94">
        <v>0</v>
      </c>
      <c r="B94">
        <v>0</v>
      </c>
      <c r="C94">
        <v>0</v>
      </c>
      <c r="D94">
        <v>0</v>
      </c>
      <c r="E94">
        <v>0</v>
      </c>
      <c r="F94">
        <v>0</v>
      </c>
      <c r="G94">
        <v>0</v>
      </c>
      <c r="H94">
        <v>0</v>
      </c>
      <c r="I94">
        <v>0</v>
      </c>
      <c r="J94">
        <v>0</v>
      </c>
      <c r="K94">
        <v>0</v>
      </c>
      <c r="L94">
        <v>4</v>
      </c>
    </row>
    <row r="95" spans="1:12">
      <c r="A95">
        <v>0</v>
      </c>
      <c r="B95">
        <v>0</v>
      </c>
      <c r="C95">
        <v>0</v>
      </c>
      <c r="D95">
        <v>0</v>
      </c>
      <c r="E95">
        <v>0.2</v>
      </c>
      <c r="F95">
        <v>0</v>
      </c>
      <c r="G95">
        <v>0.2</v>
      </c>
      <c r="H95">
        <v>0</v>
      </c>
      <c r="I95">
        <v>0.2</v>
      </c>
      <c r="J95">
        <v>0.2</v>
      </c>
      <c r="K95">
        <v>0.2</v>
      </c>
      <c r="L95">
        <v>0</v>
      </c>
    </row>
    <row r="96" spans="1:12">
      <c r="A96">
        <v>0</v>
      </c>
      <c r="B96">
        <v>0</v>
      </c>
      <c r="C96">
        <v>0</v>
      </c>
      <c r="D96">
        <v>0</v>
      </c>
      <c r="E96">
        <v>0</v>
      </c>
      <c r="F96">
        <v>0</v>
      </c>
      <c r="G96">
        <v>0</v>
      </c>
      <c r="H96">
        <v>0</v>
      </c>
      <c r="I96">
        <v>0.17</v>
      </c>
      <c r="J96">
        <v>0.27</v>
      </c>
      <c r="K96">
        <v>0.26</v>
      </c>
      <c r="L96">
        <v>0.3</v>
      </c>
    </row>
    <row r="97" spans="1:12">
      <c r="A97">
        <v>0</v>
      </c>
      <c r="B97">
        <v>0</v>
      </c>
      <c r="C97">
        <v>0</v>
      </c>
      <c r="D97">
        <v>0</v>
      </c>
      <c r="E97">
        <v>0</v>
      </c>
      <c r="F97">
        <v>0</v>
      </c>
      <c r="G97">
        <v>0</v>
      </c>
      <c r="H97">
        <v>0</v>
      </c>
      <c r="I97">
        <v>0.23</v>
      </c>
      <c r="J97">
        <v>0.23</v>
      </c>
      <c r="K97">
        <v>0.3</v>
      </c>
      <c r="L97">
        <v>0.24</v>
      </c>
    </row>
    <row r="98" spans="1:12">
      <c r="A98">
        <v>0</v>
      </c>
      <c r="B98">
        <v>0</v>
      </c>
      <c r="C98">
        <v>0.5</v>
      </c>
      <c r="D98">
        <v>0.06</v>
      </c>
      <c r="E98">
        <v>0.06</v>
      </c>
      <c r="F98">
        <v>0.08</v>
      </c>
      <c r="G98">
        <v>0</v>
      </c>
      <c r="H98">
        <v>0</v>
      </c>
      <c r="I98">
        <v>0</v>
      </c>
      <c r="J98">
        <v>0</v>
      </c>
      <c r="K98">
        <v>0.3</v>
      </c>
      <c r="L98">
        <v>0</v>
      </c>
    </row>
    <row r="99" spans="1:12">
      <c r="A99">
        <v>0</v>
      </c>
      <c r="B99">
        <v>0</v>
      </c>
      <c r="C99">
        <v>0</v>
      </c>
      <c r="D99">
        <v>0</v>
      </c>
      <c r="E99">
        <v>0</v>
      </c>
      <c r="F99">
        <v>0</v>
      </c>
      <c r="G99">
        <v>0.3</v>
      </c>
      <c r="H99">
        <v>0</v>
      </c>
      <c r="I99">
        <v>0.2</v>
      </c>
      <c r="J99">
        <v>0.3</v>
      </c>
      <c r="K99">
        <v>0</v>
      </c>
      <c r="L99">
        <v>0.2</v>
      </c>
    </row>
    <row r="100" spans="1:12">
      <c r="A100">
        <v>0</v>
      </c>
      <c r="B100">
        <v>0</v>
      </c>
      <c r="C100">
        <v>0</v>
      </c>
      <c r="D100">
        <v>0</v>
      </c>
      <c r="E100">
        <v>0</v>
      </c>
      <c r="F100">
        <v>0</v>
      </c>
      <c r="G100">
        <v>0</v>
      </c>
      <c r="H100">
        <v>0</v>
      </c>
      <c r="I100">
        <v>0</v>
      </c>
      <c r="J100">
        <v>0</v>
      </c>
      <c r="K100">
        <v>0</v>
      </c>
      <c r="L100">
        <v>0</v>
      </c>
    </row>
    <row r="101" spans="1:12">
      <c r="A101">
        <v>0</v>
      </c>
      <c r="B101">
        <v>0.1</v>
      </c>
      <c r="C101">
        <v>0.1</v>
      </c>
      <c r="D101">
        <v>0.1</v>
      </c>
      <c r="E101">
        <v>0.1</v>
      </c>
      <c r="F101">
        <v>0.1</v>
      </c>
      <c r="G101">
        <v>0.1</v>
      </c>
      <c r="H101">
        <v>0.1</v>
      </c>
      <c r="I101">
        <v>0.1</v>
      </c>
      <c r="J101">
        <v>0.1</v>
      </c>
      <c r="K101">
        <v>0.1</v>
      </c>
      <c r="L101">
        <v>0</v>
      </c>
    </row>
    <row r="102" spans="1:12">
      <c r="A102">
        <v>0</v>
      </c>
      <c r="B102">
        <v>0.1</v>
      </c>
      <c r="C102">
        <v>0.1</v>
      </c>
      <c r="D102">
        <v>0.1</v>
      </c>
      <c r="E102">
        <v>0.1</v>
      </c>
      <c r="F102">
        <v>0.1</v>
      </c>
      <c r="G102">
        <v>0.1</v>
      </c>
      <c r="H102">
        <v>0.1</v>
      </c>
      <c r="I102">
        <v>0.1</v>
      </c>
      <c r="J102">
        <v>0.1</v>
      </c>
      <c r="K102">
        <v>0.1</v>
      </c>
      <c r="L102">
        <v>0</v>
      </c>
    </row>
    <row r="103" spans="1:12">
      <c r="A103">
        <v>0</v>
      </c>
      <c r="B103">
        <v>0</v>
      </c>
      <c r="C103">
        <v>0</v>
      </c>
      <c r="D103">
        <v>0</v>
      </c>
      <c r="E103">
        <v>0</v>
      </c>
      <c r="F103">
        <v>2</v>
      </c>
      <c r="G103">
        <v>0</v>
      </c>
      <c r="H103">
        <v>0</v>
      </c>
      <c r="I103">
        <v>2</v>
      </c>
      <c r="J103">
        <v>0</v>
      </c>
      <c r="K103">
        <v>5</v>
      </c>
      <c r="L103">
        <v>0</v>
      </c>
    </row>
    <row r="104" spans="1:12">
      <c r="A104">
        <v>0</v>
      </c>
      <c r="B104">
        <v>0</v>
      </c>
      <c r="C104">
        <v>0</v>
      </c>
      <c r="D104">
        <v>0.1</v>
      </c>
      <c r="E104">
        <v>0</v>
      </c>
      <c r="F104">
        <v>0.2</v>
      </c>
      <c r="G104">
        <v>0.1</v>
      </c>
      <c r="H104">
        <v>0.2</v>
      </c>
      <c r="I104">
        <v>0.1</v>
      </c>
      <c r="J104">
        <v>0.2</v>
      </c>
      <c r="K104">
        <v>0.1</v>
      </c>
      <c r="L104">
        <v>0</v>
      </c>
    </row>
    <row r="105" spans="1:12">
      <c r="A105">
        <v>0</v>
      </c>
      <c r="B105">
        <v>0</v>
      </c>
      <c r="C105">
        <v>0.1</v>
      </c>
      <c r="D105">
        <v>0.1</v>
      </c>
      <c r="E105">
        <v>0.1</v>
      </c>
      <c r="F105">
        <v>0.1</v>
      </c>
      <c r="G105">
        <v>0.1</v>
      </c>
      <c r="H105">
        <v>0.1</v>
      </c>
      <c r="I105">
        <v>0.1</v>
      </c>
      <c r="J105">
        <v>0.1</v>
      </c>
      <c r="K105">
        <v>0.1</v>
      </c>
      <c r="L105">
        <v>0.1</v>
      </c>
    </row>
    <row r="106" spans="1:12">
      <c r="A106">
        <v>0</v>
      </c>
      <c r="B106">
        <v>0</v>
      </c>
      <c r="C106">
        <v>0.1</v>
      </c>
      <c r="D106">
        <v>0.1</v>
      </c>
      <c r="E106">
        <v>0.1</v>
      </c>
      <c r="F106">
        <v>0.1</v>
      </c>
      <c r="G106">
        <v>0.1</v>
      </c>
      <c r="H106">
        <v>0.1</v>
      </c>
      <c r="I106">
        <v>0.1</v>
      </c>
      <c r="J106">
        <v>0.1</v>
      </c>
      <c r="K106">
        <v>0.1</v>
      </c>
      <c r="L106">
        <v>0.1</v>
      </c>
    </row>
    <row r="107" spans="1:12">
      <c r="A107">
        <v>0</v>
      </c>
      <c r="B107">
        <v>0</v>
      </c>
      <c r="C107">
        <v>0.1</v>
      </c>
      <c r="D107">
        <v>0.1</v>
      </c>
      <c r="E107">
        <v>0.1</v>
      </c>
      <c r="F107">
        <v>0.1</v>
      </c>
      <c r="G107">
        <v>0.1</v>
      </c>
      <c r="H107">
        <v>0.1</v>
      </c>
      <c r="I107">
        <v>0.1</v>
      </c>
      <c r="J107">
        <v>0.1</v>
      </c>
      <c r="K107">
        <v>0.1</v>
      </c>
      <c r="L107">
        <v>0.1</v>
      </c>
    </row>
    <row r="108" spans="1:12">
      <c r="A108">
        <v>8.3330000000000001E-2</v>
      </c>
      <c r="B108">
        <v>8.3330000000000001E-2</v>
      </c>
      <c r="C108">
        <v>8.3330000000000001E-2</v>
      </c>
      <c r="D108">
        <v>8.3330000000000001E-2</v>
      </c>
      <c r="E108">
        <v>8.3330000000000001E-2</v>
      </c>
      <c r="F108">
        <v>8.3330000000000001E-2</v>
      </c>
      <c r="G108">
        <v>8.3330000000000001E-2</v>
      </c>
      <c r="H108">
        <v>8.3330000000000001E-2</v>
      </c>
      <c r="I108">
        <v>8.3330000000000001E-2</v>
      </c>
      <c r="J108">
        <v>8.3330000000000001E-2</v>
      </c>
      <c r="K108">
        <v>8.3330000000000001E-2</v>
      </c>
      <c r="L108">
        <v>8.3330000000000001E-2</v>
      </c>
    </row>
    <row r="109" spans="1:12">
      <c r="A109">
        <v>8.3330000000000001E-2</v>
      </c>
      <c r="B109">
        <v>8.3330000000000001E-2</v>
      </c>
      <c r="C109">
        <v>8.3330000000000001E-2</v>
      </c>
      <c r="D109">
        <v>8.3330000000000001E-2</v>
      </c>
      <c r="E109">
        <v>8.3330000000000001E-2</v>
      </c>
      <c r="F109">
        <v>8.3330000000000001E-2</v>
      </c>
      <c r="G109">
        <v>8.3330000000000001E-2</v>
      </c>
      <c r="H109">
        <v>8.3330000000000001E-2</v>
      </c>
      <c r="I109">
        <v>8.3330000000000001E-2</v>
      </c>
      <c r="J109">
        <v>8.3330000000000001E-2</v>
      </c>
      <c r="K109">
        <v>8.3330000000000001E-2</v>
      </c>
      <c r="L109">
        <v>8.3330000000000001E-2</v>
      </c>
    </row>
    <row r="110" spans="1:12">
      <c r="A110">
        <v>0</v>
      </c>
      <c r="B110">
        <v>0.05</v>
      </c>
      <c r="C110">
        <v>0.1</v>
      </c>
      <c r="D110">
        <v>0.1</v>
      </c>
      <c r="E110">
        <v>0.1</v>
      </c>
      <c r="F110">
        <v>0.1</v>
      </c>
      <c r="G110">
        <v>0.1</v>
      </c>
      <c r="H110">
        <v>0.1</v>
      </c>
      <c r="I110">
        <v>0.1</v>
      </c>
      <c r="J110">
        <v>0.1</v>
      </c>
      <c r="K110">
        <v>0.15</v>
      </c>
      <c r="L110">
        <v>0</v>
      </c>
    </row>
    <row r="111" spans="1:12">
      <c r="A111">
        <v>8.3330000000000001E-2</v>
      </c>
      <c r="B111">
        <v>8.3330000000000001E-2</v>
      </c>
      <c r="C111">
        <v>8.3330000000000001E-2</v>
      </c>
      <c r="D111">
        <v>8.3330000000000001E-2</v>
      </c>
      <c r="E111">
        <v>8.3330000000000001E-2</v>
      </c>
      <c r="F111">
        <v>8.3330000000000001E-2</v>
      </c>
      <c r="G111">
        <v>8.3330000000000001E-2</v>
      </c>
      <c r="H111">
        <v>8.3330000000000001E-2</v>
      </c>
      <c r="I111">
        <v>8.3330000000000001E-2</v>
      </c>
      <c r="J111">
        <v>8.3330000000000001E-2</v>
      </c>
      <c r="K111">
        <v>8.3330000000000001E-2</v>
      </c>
      <c r="L111">
        <v>8.3330000000000001E-2</v>
      </c>
    </row>
    <row r="112" spans="1:12">
      <c r="A112">
        <v>8.3330000000000001E-2</v>
      </c>
      <c r="B112">
        <v>8.3330000000000001E-2</v>
      </c>
      <c r="C112">
        <v>8.3330000000000001E-2</v>
      </c>
      <c r="D112">
        <v>8.3330000000000001E-2</v>
      </c>
      <c r="E112">
        <v>8.3330000000000001E-2</v>
      </c>
      <c r="F112">
        <v>8.3330000000000001E-2</v>
      </c>
      <c r="G112">
        <v>8.3330000000000001E-2</v>
      </c>
      <c r="H112">
        <v>8.3330000000000001E-2</v>
      </c>
      <c r="I112">
        <v>8.3330000000000001E-2</v>
      </c>
      <c r="J112">
        <v>8.3330000000000001E-2</v>
      </c>
      <c r="K112">
        <v>8.3330000000000001E-2</v>
      </c>
      <c r="L112">
        <v>8.3330000000000001E-2</v>
      </c>
    </row>
    <row r="113" spans="1:12">
      <c r="A113">
        <v>8.3330000000000001E-2</v>
      </c>
      <c r="B113">
        <v>8.3330000000000001E-2</v>
      </c>
      <c r="C113">
        <v>8.3330000000000001E-2</v>
      </c>
      <c r="D113">
        <v>8.3330000000000001E-2</v>
      </c>
      <c r="E113">
        <v>8.3330000000000001E-2</v>
      </c>
      <c r="F113">
        <v>8.3330000000000001E-2</v>
      </c>
      <c r="G113">
        <v>8.3330000000000001E-2</v>
      </c>
      <c r="H113">
        <v>8.3330000000000001E-2</v>
      </c>
      <c r="I113">
        <v>8.3330000000000001E-2</v>
      </c>
      <c r="J113">
        <v>8.3330000000000001E-2</v>
      </c>
      <c r="K113">
        <v>8.3330000000000001E-2</v>
      </c>
      <c r="L113">
        <v>8.3330000000000001E-2</v>
      </c>
    </row>
    <row r="114" spans="1:12">
      <c r="A114">
        <v>8.3299999999999999E-2</v>
      </c>
      <c r="B114">
        <v>8.3299999999999999E-2</v>
      </c>
      <c r="C114">
        <v>8.3299999999999999E-2</v>
      </c>
      <c r="D114">
        <v>8.3299999999999999E-2</v>
      </c>
      <c r="E114">
        <v>8.3299999999999999E-2</v>
      </c>
      <c r="F114">
        <v>8.3299999999999999E-2</v>
      </c>
      <c r="G114">
        <v>8.3299999999999999E-2</v>
      </c>
      <c r="H114">
        <v>8.3299999999999999E-2</v>
      </c>
      <c r="I114">
        <v>8.3299999999999999E-2</v>
      </c>
      <c r="J114">
        <v>8.3299999999999999E-2</v>
      </c>
      <c r="K114">
        <v>8.3299999999999999E-2</v>
      </c>
      <c r="L114">
        <v>8.3299999999999999E-2</v>
      </c>
    </row>
    <row r="115" spans="1:12">
      <c r="A115">
        <v>8.3330000000000001E-2</v>
      </c>
      <c r="B115">
        <v>8.3330000000000001E-2</v>
      </c>
      <c r="C115">
        <v>8.3330000000000001E-2</v>
      </c>
      <c r="D115">
        <v>8.3330000000000001E-2</v>
      </c>
      <c r="E115">
        <v>8.3330000000000001E-2</v>
      </c>
      <c r="F115">
        <v>8.3330000000000001E-2</v>
      </c>
      <c r="G115">
        <v>8.3330000000000001E-2</v>
      </c>
      <c r="H115">
        <v>8.3330000000000001E-2</v>
      </c>
      <c r="I115">
        <v>8.3330000000000001E-2</v>
      </c>
      <c r="J115">
        <v>8.3330000000000001E-2</v>
      </c>
      <c r="K115">
        <v>8.3330000000000001E-2</v>
      </c>
      <c r="L115">
        <v>8.3330000000000001E-2</v>
      </c>
    </row>
    <row r="116" spans="1:12">
      <c r="A116">
        <v>0</v>
      </c>
      <c r="B116">
        <v>0</v>
      </c>
      <c r="C116">
        <v>0</v>
      </c>
      <c r="D116">
        <v>0</v>
      </c>
      <c r="E116">
        <v>0</v>
      </c>
      <c r="F116">
        <v>1</v>
      </c>
      <c r="G116">
        <v>0</v>
      </c>
      <c r="H116">
        <v>0</v>
      </c>
      <c r="I116">
        <v>0</v>
      </c>
      <c r="J116">
        <v>0</v>
      </c>
      <c r="K116">
        <v>0</v>
      </c>
      <c r="L116">
        <v>0</v>
      </c>
    </row>
    <row r="117" spans="1:12">
      <c r="A117">
        <v>8.3330000000000001E-2</v>
      </c>
      <c r="B117">
        <v>8.3330000000000001E-2</v>
      </c>
      <c r="C117">
        <v>8.3330000000000001E-2</v>
      </c>
      <c r="D117">
        <v>8.3330000000000001E-2</v>
      </c>
      <c r="E117">
        <v>8.3330000000000001E-2</v>
      </c>
      <c r="F117">
        <v>8.3330000000000001E-2</v>
      </c>
      <c r="G117">
        <v>8.3330000000000001E-2</v>
      </c>
      <c r="H117">
        <v>8.3330000000000001E-2</v>
      </c>
      <c r="I117">
        <v>8.3330000000000001E-2</v>
      </c>
      <c r="J117">
        <v>8.3330000000000001E-2</v>
      </c>
      <c r="K117">
        <v>8.3330000000000001E-2</v>
      </c>
      <c r="L117">
        <v>8.3330000000000001E-2</v>
      </c>
    </row>
    <row r="118" spans="1:12">
      <c r="A118">
        <v>8.3299999999999999E-2</v>
      </c>
      <c r="B118">
        <v>8.3299999999999999E-2</v>
      </c>
      <c r="C118">
        <v>8.3299999999999999E-2</v>
      </c>
      <c r="D118">
        <v>8.3299999999999999E-2</v>
      </c>
      <c r="E118">
        <v>8.3299999999999999E-2</v>
      </c>
      <c r="F118">
        <v>8.3299999999999999E-2</v>
      </c>
      <c r="G118">
        <v>8.3299999999999999E-2</v>
      </c>
      <c r="H118">
        <v>8.3299999999999999E-2</v>
      </c>
      <c r="I118">
        <v>8.3299999999999999E-2</v>
      </c>
      <c r="J118">
        <v>8.3299999999999999E-2</v>
      </c>
      <c r="K118">
        <v>8.3299999999999999E-2</v>
      </c>
      <c r="L118">
        <v>8.3299999999999999E-2</v>
      </c>
    </row>
    <row r="119" spans="1:12">
      <c r="A119">
        <v>0</v>
      </c>
      <c r="B119">
        <v>0</v>
      </c>
      <c r="C119">
        <v>0</v>
      </c>
      <c r="D119">
        <v>0</v>
      </c>
      <c r="E119">
        <v>0</v>
      </c>
      <c r="F119">
        <v>1</v>
      </c>
      <c r="G119">
        <v>0</v>
      </c>
      <c r="H119">
        <v>0</v>
      </c>
      <c r="I119">
        <v>0</v>
      </c>
      <c r="J119">
        <v>0</v>
      </c>
      <c r="K119">
        <v>0</v>
      </c>
      <c r="L119">
        <v>0</v>
      </c>
    </row>
    <row r="120" spans="1:12">
      <c r="A120">
        <v>0</v>
      </c>
      <c r="B120">
        <v>0</v>
      </c>
      <c r="C120">
        <v>0</v>
      </c>
      <c r="D120">
        <v>0</v>
      </c>
      <c r="E120">
        <v>0</v>
      </c>
      <c r="F120">
        <v>5</v>
      </c>
      <c r="G120">
        <v>0</v>
      </c>
      <c r="H120">
        <v>0</v>
      </c>
      <c r="I120">
        <v>1</v>
      </c>
      <c r="J120">
        <v>0</v>
      </c>
      <c r="K120">
        <v>5</v>
      </c>
      <c r="L120">
        <v>0</v>
      </c>
    </row>
    <row r="121" spans="1:12">
      <c r="A121">
        <v>0</v>
      </c>
      <c r="B121">
        <v>0</v>
      </c>
      <c r="C121">
        <v>1</v>
      </c>
      <c r="D121">
        <v>0</v>
      </c>
      <c r="E121">
        <v>0</v>
      </c>
      <c r="F121">
        <v>1</v>
      </c>
      <c r="G121">
        <v>0</v>
      </c>
      <c r="H121">
        <v>0</v>
      </c>
      <c r="I121">
        <v>1</v>
      </c>
      <c r="J121">
        <v>0</v>
      </c>
      <c r="K121">
        <v>1</v>
      </c>
      <c r="L121">
        <v>0</v>
      </c>
    </row>
    <row r="122" spans="1:12">
      <c r="A122">
        <v>0</v>
      </c>
      <c r="B122">
        <v>0</v>
      </c>
      <c r="C122">
        <v>0</v>
      </c>
      <c r="D122">
        <v>0</v>
      </c>
      <c r="E122">
        <v>0</v>
      </c>
      <c r="F122">
        <v>7</v>
      </c>
      <c r="G122">
        <v>0</v>
      </c>
      <c r="H122">
        <v>0</v>
      </c>
      <c r="I122">
        <v>0</v>
      </c>
      <c r="J122">
        <v>0</v>
      </c>
      <c r="K122">
        <v>8</v>
      </c>
      <c r="L122">
        <v>0</v>
      </c>
    </row>
    <row r="123" spans="1:12">
      <c r="A123">
        <v>0</v>
      </c>
      <c r="B123">
        <v>0</v>
      </c>
      <c r="C123">
        <v>1</v>
      </c>
      <c r="D123">
        <v>0</v>
      </c>
      <c r="E123">
        <v>0</v>
      </c>
      <c r="F123">
        <v>0</v>
      </c>
      <c r="G123">
        <v>0</v>
      </c>
      <c r="H123">
        <v>0</v>
      </c>
      <c r="I123">
        <v>0</v>
      </c>
      <c r="J123">
        <v>0</v>
      </c>
      <c r="K123">
        <v>0</v>
      </c>
      <c r="L123">
        <v>0</v>
      </c>
    </row>
    <row r="124" spans="1:12">
      <c r="A124">
        <v>0</v>
      </c>
      <c r="B124">
        <v>0</v>
      </c>
      <c r="C124">
        <v>0</v>
      </c>
      <c r="D124">
        <v>0</v>
      </c>
      <c r="E124">
        <v>0</v>
      </c>
      <c r="F124">
        <v>1</v>
      </c>
      <c r="G124">
        <v>0</v>
      </c>
      <c r="H124">
        <v>0</v>
      </c>
      <c r="I124">
        <v>0</v>
      </c>
      <c r="J124">
        <v>0</v>
      </c>
      <c r="K124">
        <v>0</v>
      </c>
      <c r="L124">
        <v>0</v>
      </c>
    </row>
  </sheetData>
  <autoFilter ref="A1:L124"/>
  <phoneticPr fontId="1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heetViews>
  <sheetFormatPr baseColWidth="10" defaultColWidth="11.42578125" defaultRowHeight="15"/>
  <cols>
    <col min="1" max="1" width="70.28515625" bestFit="1" customWidth="1"/>
  </cols>
  <sheetData>
    <row r="1" spans="1:1">
      <c r="A1" s="6" t="s">
        <v>292</v>
      </c>
    </row>
    <row r="2" spans="1:1">
      <c r="A2" t="s">
        <v>293</v>
      </c>
    </row>
    <row r="3" spans="1:1">
      <c r="A3" t="s">
        <v>294</v>
      </c>
    </row>
    <row r="4" spans="1:1">
      <c r="A4" t="s">
        <v>295</v>
      </c>
    </row>
    <row r="5" spans="1:1">
      <c r="A5" t="s">
        <v>296</v>
      </c>
    </row>
    <row r="6" spans="1:1">
      <c r="A6" t="s">
        <v>297</v>
      </c>
    </row>
    <row r="7" spans="1:1">
      <c r="A7" t="s">
        <v>298</v>
      </c>
    </row>
    <row r="8" spans="1:1">
      <c r="A8" t="s">
        <v>299</v>
      </c>
    </row>
    <row r="9" spans="1:1">
      <c r="A9" t="s">
        <v>300</v>
      </c>
    </row>
    <row r="10" spans="1:1">
      <c r="A10" t="s">
        <v>301</v>
      </c>
    </row>
    <row r="11" spans="1:1">
      <c r="A11" t="s">
        <v>302</v>
      </c>
    </row>
    <row r="12" spans="1:1">
      <c r="A12" t="s">
        <v>303</v>
      </c>
    </row>
    <row r="13" spans="1:1">
      <c r="A13" t="s">
        <v>304</v>
      </c>
    </row>
    <row r="14" spans="1:1">
      <c r="A14" t="s">
        <v>305</v>
      </c>
    </row>
    <row r="15" spans="1:1">
      <c r="A15" t="s">
        <v>306</v>
      </c>
    </row>
    <row r="16" spans="1:1">
      <c r="A16" t="s">
        <v>307</v>
      </c>
    </row>
    <row r="17" spans="1:1">
      <c r="A17" t="s">
        <v>226</v>
      </c>
    </row>
    <row r="18" spans="1:1">
      <c r="A18" t="s">
        <v>308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372"/>
  <sheetViews>
    <sheetView showGridLines="0" tabSelected="1" topLeftCell="J1" zoomScaleNormal="100" workbookViewId="0">
      <pane ySplit="5" topLeftCell="A113" activePane="bottomLeft" state="frozen"/>
      <selection activeCell="A5" sqref="A5"/>
      <selection pane="bottomLeft" activeCell="R38" sqref="R38"/>
    </sheetView>
  </sheetViews>
  <sheetFormatPr baseColWidth="10" defaultColWidth="11.42578125" defaultRowHeight="15"/>
  <cols>
    <col min="1" max="1" width="4.7109375" customWidth="1"/>
    <col min="2" max="2" width="12" customWidth="1"/>
    <col min="3" max="3" width="10.28515625" customWidth="1"/>
    <col min="4" max="4" width="18.28515625" customWidth="1"/>
    <col min="5" max="5" width="13.28515625" customWidth="1"/>
    <col min="6" max="6" width="14" customWidth="1"/>
    <col min="7" max="7" width="18.140625" customWidth="1"/>
    <col min="8" max="8" width="23.5703125" customWidth="1"/>
    <col min="9" max="12" width="11.42578125" customWidth="1"/>
    <col min="13" max="13" width="11.42578125" hidden="1" customWidth="1"/>
    <col min="14" max="14" width="10.5703125" style="1" customWidth="1"/>
    <col min="15" max="15" width="11.42578125" customWidth="1"/>
    <col min="16" max="16" width="11.42578125" style="5" customWidth="1"/>
    <col min="17" max="17" width="11.42578125" style="15" customWidth="1"/>
    <col min="18" max="18" width="34.7109375" customWidth="1"/>
    <col min="19" max="19" width="10.42578125" style="5" customWidth="1"/>
    <col min="20" max="20" width="11.42578125" style="5" customWidth="1"/>
    <col min="21" max="21" width="33.85546875" customWidth="1"/>
    <col min="22" max="23" width="11.42578125" style="5" customWidth="1"/>
    <col min="24" max="24" width="28.42578125" customWidth="1"/>
    <col min="25" max="26" width="11.42578125" hidden="1" customWidth="1"/>
    <col min="27" max="27" width="34.28515625" hidden="1" customWidth="1"/>
    <col min="28" max="29" width="11.42578125" hidden="1" customWidth="1"/>
    <col min="30" max="30" width="34.28515625" hidden="1" customWidth="1"/>
    <col min="31" max="32" width="11.42578125" hidden="1" customWidth="1"/>
    <col min="33" max="33" width="34.28515625" hidden="1" customWidth="1"/>
    <col min="34" max="35" width="11.42578125" hidden="1" customWidth="1"/>
    <col min="36" max="36" width="34.28515625" hidden="1" customWidth="1"/>
    <col min="37" max="38" width="11.42578125" hidden="1" customWidth="1"/>
    <col min="39" max="39" width="34.28515625" hidden="1" customWidth="1"/>
    <col min="40" max="41" width="11.42578125" hidden="1" customWidth="1"/>
    <col min="42" max="42" width="34.28515625" hidden="1" customWidth="1"/>
    <col min="43" max="44" width="11.42578125" hidden="1" customWidth="1"/>
    <col min="45" max="45" width="34.28515625" hidden="1" customWidth="1"/>
    <col min="46" max="47" width="11.42578125" hidden="1" customWidth="1"/>
    <col min="48" max="48" width="34.28515625" hidden="1" customWidth="1"/>
    <col min="49" max="49" width="11.42578125" style="51" hidden="1" customWidth="1"/>
    <col min="50" max="50" width="11.42578125" hidden="1" customWidth="1"/>
    <col min="51" max="51" width="34.28515625" hidden="1" customWidth="1"/>
    <col min="52" max="53" width="0" hidden="1" customWidth="1"/>
  </cols>
  <sheetData>
    <row r="1" spans="2:51" ht="63" customHeight="1">
      <c r="B1" s="256" t="s">
        <v>1677</v>
      </c>
      <c r="C1" s="257"/>
      <c r="D1" s="257"/>
      <c r="E1" s="257"/>
      <c r="F1" s="257"/>
      <c r="G1" s="257"/>
      <c r="H1" s="257"/>
      <c r="I1" s="257"/>
      <c r="J1" s="257"/>
      <c r="K1" s="257"/>
      <c r="L1" s="257"/>
      <c r="M1" s="257"/>
      <c r="N1" s="257"/>
      <c r="O1" s="257"/>
      <c r="P1" s="257"/>
      <c r="Q1" s="257"/>
      <c r="R1" s="257"/>
      <c r="S1" s="257"/>
      <c r="T1" s="257"/>
      <c r="U1" s="257"/>
      <c r="V1" s="257"/>
      <c r="W1" s="257"/>
      <c r="X1" s="257"/>
      <c r="Y1" s="257"/>
      <c r="Z1" s="257"/>
      <c r="AA1" s="257"/>
    </row>
    <row r="2" spans="2:51" ht="23.25">
      <c r="B2" s="167"/>
      <c r="C2" s="168"/>
      <c r="D2" s="168"/>
      <c r="E2" s="168"/>
      <c r="F2" s="168"/>
      <c r="G2" s="169"/>
      <c r="H2" s="7" t="s">
        <v>309</v>
      </c>
      <c r="I2" s="8"/>
      <c r="J2" s="8"/>
      <c r="K2" s="8"/>
      <c r="L2" s="8"/>
      <c r="M2" s="8"/>
      <c r="N2" s="8"/>
      <c r="O2" s="177"/>
      <c r="P2" s="14"/>
      <c r="Q2" s="14"/>
      <c r="R2" s="8"/>
      <c r="S2" s="14"/>
      <c r="T2" s="14"/>
      <c r="U2" s="8"/>
      <c r="V2" s="14"/>
      <c r="W2" s="14"/>
      <c r="X2" s="8"/>
      <c r="Y2" s="8"/>
      <c r="Z2" s="8"/>
      <c r="AA2" s="8"/>
      <c r="AB2" s="8"/>
      <c r="AC2" s="8"/>
      <c r="AD2" s="8"/>
      <c r="AE2" s="8"/>
      <c r="AF2" s="8"/>
      <c r="AG2" s="8"/>
      <c r="AH2" s="8"/>
      <c r="AI2" s="8"/>
      <c r="AJ2" s="8"/>
      <c r="AK2" s="8"/>
      <c r="AL2" s="8"/>
      <c r="AM2" s="8"/>
      <c r="AN2" s="8"/>
      <c r="AO2" s="8"/>
      <c r="AP2" s="8"/>
      <c r="AQ2" s="8"/>
      <c r="AR2" s="8"/>
      <c r="AS2" s="8"/>
      <c r="AT2" s="8"/>
      <c r="AU2" s="8"/>
      <c r="AV2" s="8"/>
      <c r="AW2" s="52"/>
      <c r="AX2" s="8"/>
      <c r="AY2" s="9"/>
    </row>
    <row r="3" spans="2:51" ht="15.75">
      <c r="B3" s="170"/>
      <c r="C3" s="171"/>
      <c r="D3" s="171"/>
      <c r="E3" s="171"/>
      <c r="F3" s="171"/>
      <c r="G3" s="172"/>
      <c r="H3" s="162" t="s">
        <v>310</v>
      </c>
      <c r="I3" s="162" t="s">
        <v>2</v>
      </c>
      <c r="J3" s="162" t="s">
        <v>311</v>
      </c>
      <c r="K3" s="254" t="s">
        <v>1</v>
      </c>
      <c r="L3" s="254" t="s">
        <v>0</v>
      </c>
      <c r="M3" s="162" t="s">
        <v>312</v>
      </c>
      <c r="N3" s="162" t="s">
        <v>313</v>
      </c>
      <c r="O3" s="156" t="s">
        <v>314</v>
      </c>
      <c r="P3" s="161" t="s">
        <v>1674</v>
      </c>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row>
    <row r="4" spans="2:51">
      <c r="B4" s="173"/>
      <c r="C4" s="174"/>
      <c r="D4" s="174"/>
      <c r="E4" s="174"/>
      <c r="F4" s="174"/>
      <c r="G4" s="175"/>
      <c r="H4" s="162"/>
      <c r="I4" s="162"/>
      <c r="J4" s="162"/>
      <c r="K4" s="254"/>
      <c r="L4" s="254"/>
      <c r="M4" s="162"/>
      <c r="N4" s="162"/>
      <c r="O4" s="156"/>
      <c r="P4" s="156" t="s">
        <v>4</v>
      </c>
      <c r="Q4" s="156"/>
      <c r="R4" s="156"/>
      <c r="S4" s="156" t="s">
        <v>5</v>
      </c>
      <c r="T4" s="156"/>
      <c r="U4" s="156"/>
      <c r="V4" s="156" t="s">
        <v>6</v>
      </c>
      <c r="W4" s="156"/>
      <c r="X4" s="156"/>
      <c r="Y4" s="258" t="s">
        <v>7</v>
      </c>
      <c r="Z4" s="157"/>
      <c r="AA4" s="158"/>
      <c r="AB4" s="258" t="s">
        <v>8</v>
      </c>
      <c r="AC4" s="157"/>
      <c r="AD4" s="158"/>
      <c r="AE4" s="258" t="s">
        <v>9</v>
      </c>
      <c r="AF4" s="157"/>
      <c r="AG4" s="158"/>
      <c r="AH4" s="258" t="s">
        <v>10</v>
      </c>
      <c r="AI4" s="157"/>
      <c r="AJ4" s="158"/>
      <c r="AK4" s="258" t="s">
        <v>11</v>
      </c>
      <c r="AL4" s="157"/>
      <c r="AM4" s="158"/>
      <c r="AN4" s="258" t="s">
        <v>12</v>
      </c>
      <c r="AO4" s="157"/>
      <c r="AP4" s="158"/>
      <c r="AQ4" s="258" t="s">
        <v>13</v>
      </c>
      <c r="AR4" s="157"/>
      <c r="AS4" s="158"/>
      <c r="AT4" s="258" t="s">
        <v>14</v>
      </c>
      <c r="AU4" s="157"/>
      <c r="AV4" s="158"/>
      <c r="AW4" s="258" t="s">
        <v>15</v>
      </c>
      <c r="AX4" s="157"/>
      <c r="AY4" s="158"/>
    </row>
    <row r="5" spans="2:51" ht="27.75" thickBot="1">
      <c r="B5" s="143" t="s">
        <v>290</v>
      </c>
      <c r="C5" s="143" t="s">
        <v>315</v>
      </c>
      <c r="D5" s="143" t="s">
        <v>316</v>
      </c>
      <c r="E5" s="154" t="s">
        <v>317</v>
      </c>
      <c r="F5" s="154" t="s">
        <v>318</v>
      </c>
      <c r="G5" s="154" t="s">
        <v>319</v>
      </c>
      <c r="H5" s="159"/>
      <c r="I5" s="159"/>
      <c r="J5" s="159"/>
      <c r="K5" s="255"/>
      <c r="L5" s="255"/>
      <c r="M5" s="159"/>
      <c r="N5" s="159"/>
      <c r="O5" s="178"/>
      <c r="P5" s="13" t="s">
        <v>17</v>
      </c>
      <c r="Q5" s="10" t="s">
        <v>18</v>
      </c>
      <c r="R5" s="10" t="s">
        <v>19</v>
      </c>
      <c r="S5" s="11" t="s">
        <v>17</v>
      </c>
      <c r="T5" s="12" t="s">
        <v>18</v>
      </c>
      <c r="U5" s="12" t="s">
        <v>19</v>
      </c>
      <c r="V5" s="13" t="s">
        <v>17</v>
      </c>
      <c r="W5" s="10" t="s">
        <v>18</v>
      </c>
      <c r="X5" s="10" t="s">
        <v>19</v>
      </c>
      <c r="Y5" s="11" t="s">
        <v>17</v>
      </c>
      <c r="Z5" s="12" t="s">
        <v>18</v>
      </c>
      <c r="AA5" s="12" t="s">
        <v>19</v>
      </c>
      <c r="AB5" s="13" t="s">
        <v>17</v>
      </c>
      <c r="AC5" s="10" t="s">
        <v>18</v>
      </c>
      <c r="AD5" s="10" t="s">
        <v>19</v>
      </c>
      <c r="AE5" s="11" t="s">
        <v>17</v>
      </c>
      <c r="AF5" s="12" t="s">
        <v>18</v>
      </c>
      <c r="AG5" s="12" t="s">
        <v>19</v>
      </c>
      <c r="AH5" s="13" t="s">
        <v>17</v>
      </c>
      <c r="AI5" s="10" t="s">
        <v>18</v>
      </c>
      <c r="AJ5" s="10" t="s">
        <v>19</v>
      </c>
      <c r="AK5" s="11" t="s">
        <v>17</v>
      </c>
      <c r="AL5" s="12" t="s">
        <v>18</v>
      </c>
      <c r="AM5" s="12" t="s">
        <v>19</v>
      </c>
      <c r="AN5" s="13" t="s">
        <v>17</v>
      </c>
      <c r="AO5" s="10" t="s">
        <v>18</v>
      </c>
      <c r="AP5" s="10" t="s">
        <v>19</v>
      </c>
      <c r="AQ5" s="11" t="s">
        <v>17</v>
      </c>
      <c r="AR5" s="12" t="s">
        <v>18</v>
      </c>
      <c r="AS5" s="12" t="s">
        <v>19</v>
      </c>
      <c r="AT5" s="13" t="s">
        <v>17</v>
      </c>
      <c r="AU5" s="10" t="s">
        <v>18</v>
      </c>
      <c r="AV5" s="10" t="s">
        <v>19</v>
      </c>
      <c r="AW5" s="53" t="s">
        <v>17</v>
      </c>
      <c r="AX5" s="12" t="s">
        <v>18</v>
      </c>
      <c r="AY5" s="12" t="s">
        <v>19</v>
      </c>
    </row>
    <row r="6" spans="2:51" s="2" customFormat="1" ht="48">
      <c r="B6" s="176" t="s">
        <v>21</v>
      </c>
      <c r="C6" s="163">
        <f>+E6+E10+E13</f>
        <v>0.37809375000000001</v>
      </c>
      <c r="D6" s="160" t="s">
        <v>22</v>
      </c>
      <c r="E6" s="160">
        <f>(SUM(J6:J9)*F6)/100</f>
        <v>0.25321874999999999</v>
      </c>
      <c r="F6" s="160">
        <v>33.299999999999997</v>
      </c>
      <c r="G6" s="160" t="s">
        <v>320</v>
      </c>
      <c r="H6" s="155" t="s">
        <v>321</v>
      </c>
      <c r="I6" s="155" t="s">
        <v>296</v>
      </c>
      <c r="J6" s="155">
        <f>(N6*K6)/O6</f>
        <v>7.2916666666666671E-2</v>
      </c>
      <c r="K6" s="155">
        <v>0.25</v>
      </c>
      <c r="L6" s="155" t="s">
        <v>24</v>
      </c>
      <c r="M6" s="155" t="s">
        <v>322</v>
      </c>
      <c r="N6" s="155">
        <f>+Q6+T6+W6+Z6+AC6+AF6+AI6+AL6+AO6+AR6+AU6+AX6</f>
        <v>21</v>
      </c>
      <c r="O6" s="155">
        <v>72</v>
      </c>
      <c r="P6" s="155">
        <v>6</v>
      </c>
      <c r="Q6" s="22">
        <v>4</v>
      </c>
      <c r="R6" s="19" t="s">
        <v>323</v>
      </c>
      <c r="S6" s="155">
        <v>6</v>
      </c>
      <c r="T6" s="22">
        <v>7</v>
      </c>
      <c r="U6" s="19" t="s">
        <v>323</v>
      </c>
      <c r="V6" s="155">
        <v>6</v>
      </c>
      <c r="W6" s="155">
        <v>7</v>
      </c>
      <c r="X6" s="19" t="s">
        <v>323</v>
      </c>
      <c r="Y6" s="155">
        <v>6</v>
      </c>
      <c r="Z6" s="22">
        <v>3</v>
      </c>
      <c r="AA6" s="19" t="s">
        <v>323</v>
      </c>
      <c r="AB6" s="86">
        <v>6</v>
      </c>
      <c r="AC6" s="147"/>
      <c r="AD6" s="147"/>
      <c r="AE6" s="147">
        <v>6</v>
      </c>
      <c r="AF6" s="147"/>
      <c r="AG6" s="147"/>
      <c r="AH6" s="147">
        <v>6</v>
      </c>
      <c r="AI6" s="147"/>
      <c r="AJ6" s="147"/>
      <c r="AK6" s="147">
        <v>6</v>
      </c>
      <c r="AL6" s="147"/>
      <c r="AM6" s="147"/>
      <c r="AN6" s="147">
        <v>6</v>
      </c>
      <c r="AO6" s="147"/>
      <c r="AP6" s="147"/>
      <c r="AQ6" s="147">
        <v>6</v>
      </c>
      <c r="AR6" s="147"/>
      <c r="AS6" s="147"/>
      <c r="AT6" s="147">
        <v>6</v>
      </c>
      <c r="AU6" s="147"/>
      <c r="AV6" s="147"/>
      <c r="AW6" s="57">
        <v>6</v>
      </c>
      <c r="AX6" s="54"/>
      <c r="AY6" s="96"/>
    </row>
    <row r="7" spans="2:51" s="2" customFormat="1" ht="84">
      <c r="B7" s="176"/>
      <c r="C7" s="163"/>
      <c r="D7" s="160"/>
      <c r="E7" s="160"/>
      <c r="F7" s="160"/>
      <c r="G7" s="160"/>
      <c r="H7" s="155" t="s">
        <v>324</v>
      </c>
      <c r="I7" s="155" t="s">
        <v>296</v>
      </c>
      <c r="J7" s="155">
        <f>(N7*K7)/O7</f>
        <v>0.20833333333333334</v>
      </c>
      <c r="K7" s="155">
        <v>0.25</v>
      </c>
      <c r="L7" s="155" t="s">
        <v>24</v>
      </c>
      <c r="M7" s="155" t="s">
        <v>322</v>
      </c>
      <c r="N7" s="155">
        <f>+Q7+T7+W7+Z7+AC7+AF7+AI7+AL7+AO7+AR7+AU7+AX7</f>
        <v>10</v>
      </c>
      <c r="O7" s="155">
        <v>12</v>
      </c>
      <c r="P7" s="155">
        <v>1</v>
      </c>
      <c r="Q7" s="22">
        <v>1</v>
      </c>
      <c r="R7" s="19" t="s">
        <v>323</v>
      </c>
      <c r="S7" s="155">
        <v>1</v>
      </c>
      <c r="T7" s="22">
        <v>1</v>
      </c>
      <c r="U7" s="19" t="s">
        <v>323</v>
      </c>
      <c r="V7" s="155">
        <v>1</v>
      </c>
      <c r="W7" s="155">
        <v>5</v>
      </c>
      <c r="X7" s="19" t="s">
        <v>323</v>
      </c>
      <c r="Y7" s="155">
        <v>1</v>
      </c>
      <c r="Z7" s="22">
        <v>3</v>
      </c>
      <c r="AA7" s="19" t="s">
        <v>323</v>
      </c>
      <c r="AB7" s="204">
        <v>1</v>
      </c>
      <c r="AC7" s="144"/>
      <c r="AD7" s="144"/>
      <c r="AE7" s="144">
        <v>1</v>
      </c>
      <c r="AF7" s="144"/>
      <c r="AG7" s="144"/>
      <c r="AH7" s="144">
        <v>1</v>
      </c>
      <c r="AI7" s="144"/>
      <c r="AJ7" s="144"/>
      <c r="AK7" s="144">
        <v>1</v>
      </c>
      <c r="AL7" s="144"/>
      <c r="AM7" s="144"/>
      <c r="AN7" s="144">
        <v>1</v>
      </c>
      <c r="AO7" s="144"/>
      <c r="AP7" s="144"/>
      <c r="AQ7" s="144">
        <v>1</v>
      </c>
      <c r="AR7" s="144"/>
      <c r="AS7" s="144"/>
      <c r="AT7" s="144">
        <v>1</v>
      </c>
      <c r="AU7" s="144"/>
      <c r="AV7" s="144"/>
      <c r="AW7" s="58">
        <v>1</v>
      </c>
      <c r="AX7" s="55"/>
      <c r="AY7" s="17"/>
    </row>
    <row r="8" spans="2:51" s="2" customFormat="1" ht="72">
      <c r="B8" s="176"/>
      <c r="C8" s="163"/>
      <c r="D8" s="160"/>
      <c r="E8" s="160"/>
      <c r="F8" s="160"/>
      <c r="G8" s="160"/>
      <c r="H8" s="155" t="s">
        <v>325</v>
      </c>
      <c r="I8" s="155" t="s">
        <v>296</v>
      </c>
      <c r="J8" s="155">
        <f>(N8*K8)/O8</f>
        <v>0.47916666666666669</v>
      </c>
      <c r="K8" s="155">
        <v>0.25</v>
      </c>
      <c r="L8" s="155" t="s">
        <v>24</v>
      </c>
      <c r="M8" s="155" t="s">
        <v>326</v>
      </c>
      <c r="N8" s="155">
        <f>+Q8+T8+W8+Z8+AC8+AF8+AI8+AL8+AO8+AR8+AU8+AX8</f>
        <v>23</v>
      </c>
      <c r="O8" s="155">
        <v>12</v>
      </c>
      <c r="P8" s="155">
        <v>1</v>
      </c>
      <c r="Q8" s="22">
        <v>1</v>
      </c>
      <c r="R8" s="19" t="s">
        <v>327</v>
      </c>
      <c r="S8" s="155">
        <v>1</v>
      </c>
      <c r="T8" s="22">
        <v>1</v>
      </c>
      <c r="U8" s="19" t="s">
        <v>327</v>
      </c>
      <c r="V8" s="155">
        <v>1</v>
      </c>
      <c r="W8" s="155">
        <v>11</v>
      </c>
      <c r="X8" s="19" t="s">
        <v>327</v>
      </c>
      <c r="Y8" s="155">
        <v>1</v>
      </c>
      <c r="Z8" s="22">
        <v>10</v>
      </c>
      <c r="AA8" s="19" t="s">
        <v>327</v>
      </c>
      <c r="AB8" s="204">
        <v>1</v>
      </c>
      <c r="AC8" s="144"/>
      <c r="AD8" s="144"/>
      <c r="AE8" s="144">
        <v>1</v>
      </c>
      <c r="AF8" s="144"/>
      <c r="AG8" s="144"/>
      <c r="AH8" s="144">
        <v>1</v>
      </c>
      <c r="AI8" s="144"/>
      <c r="AJ8" s="144"/>
      <c r="AK8" s="144">
        <v>1</v>
      </c>
      <c r="AL8" s="144"/>
      <c r="AM8" s="144"/>
      <c r="AN8" s="144">
        <v>1</v>
      </c>
      <c r="AO8" s="144"/>
      <c r="AP8" s="144"/>
      <c r="AQ8" s="144">
        <v>1</v>
      </c>
      <c r="AR8" s="144"/>
      <c r="AS8" s="144"/>
      <c r="AT8" s="144">
        <v>1</v>
      </c>
      <c r="AU8" s="144"/>
      <c r="AV8" s="144"/>
      <c r="AW8" s="58">
        <v>1</v>
      </c>
      <c r="AX8" s="55"/>
      <c r="AY8" s="17"/>
    </row>
    <row r="9" spans="2:51" s="2" customFormat="1" ht="96">
      <c r="B9" s="176"/>
      <c r="C9" s="163"/>
      <c r="D9" s="160"/>
      <c r="E9" s="160"/>
      <c r="F9" s="160"/>
      <c r="G9" s="160"/>
      <c r="H9" s="155" t="s">
        <v>328</v>
      </c>
      <c r="I9" s="155" t="s">
        <v>296</v>
      </c>
      <c r="J9" s="155">
        <f>(N9*K9)/O9</f>
        <v>0</v>
      </c>
      <c r="K9" s="155">
        <v>0.25</v>
      </c>
      <c r="L9" s="155" t="s">
        <v>24</v>
      </c>
      <c r="M9" s="155" t="s">
        <v>16</v>
      </c>
      <c r="N9" s="155">
        <f>+Q9+T9+W9+Z9+AC9+AF9+AI9+AL9+AO9+AR9+AU9+AX9</f>
        <v>0</v>
      </c>
      <c r="O9" s="155">
        <v>4</v>
      </c>
      <c r="P9" s="155">
        <v>0</v>
      </c>
      <c r="Q9" s="22">
        <v>0</v>
      </c>
      <c r="R9" s="19" t="s">
        <v>329</v>
      </c>
      <c r="S9" s="155">
        <v>0</v>
      </c>
      <c r="T9" s="22">
        <v>0</v>
      </c>
      <c r="U9" s="19" t="s">
        <v>329</v>
      </c>
      <c r="V9" s="155">
        <v>0</v>
      </c>
      <c r="W9" s="155">
        <v>0</v>
      </c>
      <c r="X9" s="22" t="s">
        <v>1675</v>
      </c>
      <c r="Y9" s="155">
        <v>0</v>
      </c>
      <c r="Z9" s="22">
        <v>0</v>
      </c>
      <c r="AA9" s="22" t="s">
        <v>1675</v>
      </c>
      <c r="AB9" s="204">
        <v>4</v>
      </c>
      <c r="AC9" s="144"/>
      <c r="AD9" s="144"/>
      <c r="AE9" s="144">
        <v>0</v>
      </c>
      <c r="AF9" s="144"/>
      <c r="AG9" s="144"/>
      <c r="AH9" s="144">
        <v>0</v>
      </c>
      <c r="AI9" s="144"/>
      <c r="AJ9" s="144"/>
      <c r="AK9" s="144">
        <v>0</v>
      </c>
      <c r="AL9" s="144"/>
      <c r="AM9" s="144"/>
      <c r="AN9" s="144">
        <v>0</v>
      </c>
      <c r="AO9" s="144"/>
      <c r="AP9" s="144"/>
      <c r="AQ9" s="144">
        <v>0</v>
      </c>
      <c r="AR9" s="144"/>
      <c r="AS9" s="144"/>
      <c r="AT9" s="144">
        <v>0</v>
      </c>
      <c r="AU9" s="144"/>
      <c r="AV9" s="144"/>
      <c r="AW9" s="58">
        <v>0</v>
      </c>
      <c r="AX9" s="55"/>
      <c r="AY9" s="17"/>
    </row>
    <row r="10" spans="2:51" s="2" customFormat="1" ht="96">
      <c r="B10" s="176"/>
      <c r="C10" s="163"/>
      <c r="D10" s="160" t="s">
        <v>26</v>
      </c>
      <c r="E10" s="160">
        <f>(SUM(J10:J12)*F10)/100</f>
        <v>0.12487499999999999</v>
      </c>
      <c r="F10" s="160">
        <v>33.299999999999997</v>
      </c>
      <c r="G10" s="160" t="s">
        <v>330</v>
      </c>
      <c r="H10" s="155" t="s">
        <v>331</v>
      </c>
      <c r="I10" s="155" t="s">
        <v>296</v>
      </c>
      <c r="J10" s="155">
        <f>(N10*K10)/O10</f>
        <v>4.1666666666666664E-2</v>
      </c>
      <c r="K10" s="155">
        <v>0.5</v>
      </c>
      <c r="L10" s="155" t="s">
        <v>24</v>
      </c>
      <c r="M10" s="155" t="s">
        <v>332</v>
      </c>
      <c r="N10" s="155">
        <f>+Q10+T10+W10+Z10+AC10+AF10+AI10+AL10+AO10+AR10+AU10+AX10</f>
        <v>1</v>
      </c>
      <c r="O10" s="155">
        <v>12</v>
      </c>
      <c r="P10" s="155">
        <v>1</v>
      </c>
      <c r="Q10" s="22">
        <v>1</v>
      </c>
      <c r="R10" s="19" t="s">
        <v>333</v>
      </c>
      <c r="S10" s="155">
        <v>1</v>
      </c>
      <c r="T10" s="22">
        <v>0</v>
      </c>
      <c r="U10" s="19" t="s">
        <v>334</v>
      </c>
      <c r="V10" s="155">
        <v>1</v>
      </c>
      <c r="W10" s="155">
        <v>0</v>
      </c>
      <c r="X10" s="19" t="s">
        <v>335</v>
      </c>
      <c r="Y10" s="155">
        <v>1</v>
      </c>
      <c r="Z10" s="22">
        <v>0</v>
      </c>
      <c r="AA10" s="19" t="s">
        <v>336</v>
      </c>
      <c r="AB10" s="204">
        <v>1</v>
      </c>
      <c r="AC10" s="144"/>
      <c r="AD10" s="144"/>
      <c r="AE10" s="144">
        <v>1</v>
      </c>
      <c r="AF10" s="144"/>
      <c r="AG10" s="144"/>
      <c r="AH10" s="144">
        <v>1</v>
      </c>
      <c r="AI10" s="144"/>
      <c r="AJ10" s="144"/>
      <c r="AK10" s="144">
        <v>1</v>
      </c>
      <c r="AL10" s="144"/>
      <c r="AM10" s="144"/>
      <c r="AN10" s="144">
        <v>1</v>
      </c>
      <c r="AO10" s="144"/>
      <c r="AP10" s="144"/>
      <c r="AQ10" s="144">
        <v>1</v>
      </c>
      <c r="AR10" s="144"/>
      <c r="AS10" s="144"/>
      <c r="AT10" s="144">
        <v>1</v>
      </c>
      <c r="AU10" s="144"/>
      <c r="AV10" s="144"/>
      <c r="AW10" s="58">
        <v>1</v>
      </c>
      <c r="AX10" s="55"/>
      <c r="AY10" s="17"/>
    </row>
    <row r="11" spans="2:51" s="2" customFormat="1" ht="168">
      <c r="B11" s="176"/>
      <c r="C11" s="163"/>
      <c r="D11" s="160"/>
      <c r="E11" s="160"/>
      <c r="F11" s="160"/>
      <c r="G11" s="160"/>
      <c r="H11" s="155" t="s">
        <v>337</v>
      </c>
      <c r="I11" s="155" t="s">
        <v>296</v>
      </c>
      <c r="J11" s="155">
        <f>(N11*K11)/O11</f>
        <v>0.27083333333333331</v>
      </c>
      <c r="K11" s="155">
        <v>0.25</v>
      </c>
      <c r="L11" s="155" t="s">
        <v>24</v>
      </c>
      <c r="M11" s="155" t="s">
        <v>332</v>
      </c>
      <c r="N11" s="155">
        <f>+Q11+T11+W11+Z11+AC11+AF11+AI11+AL11+AO11+AR11+AU11+AX11</f>
        <v>13</v>
      </c>
      <c r="O11" s="155">
        <v>12</v>
      </c>
      <c r="P11" s="155">
        <v>0</v>
      </c>
      <c r="Q11" s="22">
        <v>1</v>
      </c>
      <c r="R11" s="19" t="s">
        <v>338</v>
      </c>
      <c r="S11" s="155">
        <v>0</v>
      </c>
      <c r="T11" s="22">
        <v>4</v>
      </c>
      <c r="U11" s="19" t="s">
        <v>339</v>
      </c>
      <c r="V11" s="155">
        <v>3</v>
      </c>
      <c r="W11" s="155">
        <v>7</v>
      </c>
      <c r="X11" s="19" t="s">
        <v>340</v>
      </c>
      <c r="Y11" s="155">
        <v>0</v>
      </c>
      <c r="Z11" s="22">
        <v>1</v>
      </c>
      <c r="AA11" s="19" t="s">
        <v>341</v>
      </c>
      <c r="AB11" s="204">
        <v>0</v>
      </c>
      <c r="AC11" s="144"/>
      <c r="AD11" s="144"/>
      <c r="AE11" s="144">
        <v>3</v>
      </c>
      <c r="AF11" s="144"/>
      <c r="AG11" s="144"/>
      <c r="AH11" s="144">
        <v>0</v>
      </c>
      <c r="AI11" s="144"/>
      <c r="AJ11" s="144"/>
      <c r="AK11" s="144">
        <v>0</v>
      </c>
      <c r="AL11" s="144"/>
      <c r="AM11" s="144"/>
      <c r="AN11" s="144">
        <v>3</v>
      </c>
      <c r="AO11" s="144"/>
      <c r="AP11" s="144"/>
      <c r="AQ11" s="144">
        <v>0</v>
      </c>
      <c r="AR11" s="144"/>
      <c r="AS11" s="144"/>
      <c r="AT11" s="144">
        <v>0</v>
      </c>
      <c r="AU11" s="144"/>
      <c r="AV11" s="144"/>
      <c r="AW11" s="58">
        <v>3</v>
      </c>
      <c r="AX11" s="55"/>
      <c r="AY11" s="17"/>
    </row>
    <row r="12" spans="2:51" s="2" customFormat="1" ht="48">
      <c r="B12" s="176"/>
      <c r="C12" s="163"/>
      <c r="D12" s="160"/>
      <c r="E12" s="160"/>
      <c r="F12" s="160"/>
      <c r="G12" s="160"/>
      <c r="H12" s="155" t="s">
        <v>342</v>
      </c>
      <c r="I12" s="155" t="s">
        <v>296</v>
      </c>
      <c r="J12" s="155">
        <f>(N12*K12)/O12</f>
        <v>6.25E-2</v>
      </c>
      <c r="K12" s="155">
        <v>0.25</v>
      </c>
      <c r="L12" s="155" t="s">
        <v>24</v>
      </c>
      <c r="M12" s="155" t="s">
        <v>332</v>
      </c>
      <c r="N12" s="155">
        <f>+Q12+T12+W12+Z12+AC12+AF12+AI12+AL12+AO12+AR12+AU12+AX12</f>
        <v>1</v>
      </c>
      <c r="O12" s="155">
        <v>4</v>
      </c>
      <c r="P12" s="155">
        <v>0</v>
      </c>
      <c r="Q12" s="22">
        <v>0</v>
      </c>
      <c r="R12" s="19" t="s">
        <v>343</v>
      </c>
      <c r="S12" s="155">
        <v>0</v>
      </c>
      <c r="T12" s="22">
        <v>0</v>
      </c>
      <c r="U12" s="19" t="s">
        <v>344</v>
      </c>
      <c r="V12" s="155">
        <v>0</v>
      </c>
      <c r="W12" s="155">
        <v>0</v>
      </c>
      <c r="X12" s="19" t="s">
        <v>345</v>
      </c>
      <c r="Y12" s="155">
        <v>0</v>
      </c>
      <c r="Z12" s="22">
        <v>1</v>
      </c>
      <c r="AA12" s="19" t="s">
        <v>346</v>
      </c>
      <c r="AB12" s="204">
        <v>0</v>
      </c>
      <c r="AC12" s="144"/>
      <c r="AD12" s="144"/>
      <c r="AE12" s="144">
        <v>2</v>
      </c>
      <c r="AF12" s="144"/>
      <c r="AG12" s="144"/>
      <c r="AH12" s="144">
        <v>0</v>
      </c>
      <c r="AI12" s="144"/>
      <c r="AJ12" s="144"/>
      <c r="AK12" s="144">
        <v>0</v>
      </c>
      <c r="AL12" s="144"/>
      <c r="AM12" s="144"/>
      <c r="AN12" s="144">
        <v>0</v>
      </c>
      <c r="AO12" s="144"/>
      <c r="AP12" s="144"/>
      <c r="AQ12" s="144">
        <v>0</v>
      </c>
      <c r="AR12" s="144"/>
      <c r="AS12" s="144"/>
      <c r="AT12" s="144">
        <v>0</v>
      </c>
      <c r="AU12" s="144"/>
      <c r="AV12" s="144"/>
      <c r="AW12" s="58">
        <v>2</v>
      </c>
      <c r="AX12" s="55"/>
      <c r="AY12" s="17"/>
    </row>
    <row r="13" spans="2:51" s="2" customFormat="1" ht="60">
      <c r="B13" s="176"/>
      <c r="C13" s="163"/>
      <c r="D13" s="160" t="s">
        <v>29</v>
      </c>
      <c r="E13" s="160">
        <f>(SUM(J13:J15)*F13)/100</f>
        <v>0</v>
      </c>
      <c r="F13" s="160">
        <v>33.4</v>
      </c>
      <c r="G13" s="160" t="s">
        <v>347</v>
      </c>
      <c r="H13" s="155" t="s">
        <v>348</v>
      </c>
      <c r="I13" s="155" t="s">
        <v>296</v>
      </c>
      <c r="J13" s="155">
        <f>(N13*K13)/O13</f>
        <v>0</v>
      </c>
      <c r="K13" s="155">
        <v>0.4</v>
      </c>
      <c r="L13" s="155" t="s">
        <v>28</v>
      </c>
      <c r="M13" s="155" t="s">
        <v>349</v>
      </c>
      <c r="N13" s="155">
        <f>+Q13+T13+W13+Z13+AC13+AF13+AI13+AL13+AO13+AR13+AU13+AX13</f>
        <v>0</v>
      </c>
      <c r="O13" s="155">
        <v>0.25</v>
      </c>
      <c r="P13" s="155">
        <v>0</v>
      </c>
      <c r="Q13" s="22">
        <v>0</v>
      </c>
      <c r="R13" s="19" t="s">
        <v>350</v>
      </c>
      <c r="S13" s="155">
        <v>0</v>
      </c>
      <c r="T13" s="22">
        <v>0</v>
      </c>
      <c r="U13" s="19" t="s">
        <v>350</v>
      </c>
      <c r="V13" s="155">
        <v>0</v>
      </c>
      <c r="W13" s="155">
        <v>0</v>
      </c>
      <c r="X13" s="19" t="s">
        <v>351</v>
      </c>
      <c r="Y13" s="155">
        <v>0</v>
      </c>
      <c r="Z13" s="22">
        <v>0</v>
      </c>
      <c r="AA13" s="19" t="s">
        <v>351</v>
      </c>
      <c r="AB13" s="204">
        <v>0</v>
      </c>
      <c r="AC13" s="144"/>
      <c r="AD13" s="144"/>
      <c r="AE13" s="144">
        <v>0</v>
      </c>
      <c r="AF13" s="144"/>
      <c r="AG13" s="144"/>
      <c r="AH13" s="144">
        <v>0</v>
      </c>
      <c r="AI13" s="144"/>
      <c r="AJ13" s="144"/>
      <c r="AK13" s="144">
        <v>0</v>
      </c>
      <c r="AL13" s="144"/>
      <c r="AM13" s="144"/>
      <c r="AN13" s="144">
        <v>0</v>
      </c>
      <c r="AO13" s="144"/>
      <c r="AP13" s="144"/>
      <c r="AQ13" s="144">
        <v>0</v>
      </c>
      <c r="AR13" s="144"/>
      <c r="AS13" s="144"/>
      <c r="AT13" s="144">
        <v>0</v>
      </c>
      <c r="AU13" s="144"/>
      <c r="AV13" s="144"/>
      <c r="AW13" s="59">
        <v>0.25</v>
      </c>
      <c r="AX13" s="55"/>
      <c r="AY13" s="17"/>
    </row>
    <row r="14" spans="2:51" s="2" customFormat="1" ht="60">
      <c r="B14" s="176"/>
      <c r="C14" s="163"/>
      <c r="D14" s="160"/>
      <c r="E14" s="160"/>
      <c r="F14" s="160"/>
      <c r="G14" s="160"/>
      <c r="H14" s="155" t="s">
        <v>352</v>
      </c>
      <c r="I14" s="155" t="s">
        <v>296</v>
      </c>
      <c r="J14" s="155">
        <f>(N14*K14)/O14</f>
        <v>0</v>
      </c>
      <c r="K14" s="155">
        <v>0.4</v>
      </c>
      <c r="L14" s="155" t="s">
        <v>28</v>
      </c>
      <c r="M14" s="155" t="s">
        <v>349</v>
      </c>
      <c r="N14" s="155">
        <f>+Q14+T14+W14+Z14+AC14+AF14+AI14+AL14+AO14+AR14+AU14+AX14</f>
        <v>0</v>
      </c>
      <c r="O14" s="155">
        <v>0.25</v>
      </c>
      <c r="P14" s="155">
        <v>0</v>
      </c>
      <c r="Q14" s="22">
        <v>0</v>
      </c>
      <c r="R14" s="19" t="s">
        <v>350</v>
      </c>
      <c r="S14" s="155">
        <v>0</v>
      </c>
      <c r="T14" s="22">
        <v>0</v>
      </c>
      <c r="U14" s="19" t="s">
        <v>350</v>
      </c>
      <c r="V14" s="155">
        <v>0</v>
      </c>
      <c r="W14" s="155">
        <v>0</v>
      </c>
      <c r="X14" s="19" t="s">
        <v>351</v>
      </c>
      <c r="Y14" s="155">
        <v>0</v>
      </c>
      <c r="Z14" s="22">
        <v>0</v>
      </c>
      <c r="AA14" s="19" t="s">
        <v>351</v>
      </c>
      <c r="AB14" s="204">
        <v>0</v>
      </c>
      <c r="AC14" s="144"/>
      <c r="AD14" s="144"/>
      <c r="AE14" s="144">
        <v>0</v>
      </c>
      <c r="AF14" s="144"/>
      <c r="AG14" s="144"/>
      <c r="AH14" s="144">
        <v>0</v>
      </c>
      <c r="AI14" s="144"/>
      <c r="AJ14" s="144"/>
      <c r="AK14" s="144">
        <v>0</v>
      </c>
      <c r="AL14" s="144"/>
      <c r="AM14" s="144"/>
      <c r="AN14" s="144">
        <v>0</v>
      </c>
      <c r="AO14" s="144"/>
      <c r="AP14" s="144"/>
      <c r="AQ14" s="144">
        <v>0</v>
      </c>
      <c r="AR14" s="144"/>
      <c r="AS14" s="144"/>
      <c r="AT14" s="144">
        <v>0</v>
      </c>
      <c r="AU14" s="144"/>
      <c r="AV14" s="144"/>
      <c r="AW14" s="59">
        <v>0.25</v>
      </c>
      <c r="AX14" s="55"/>
      <c r="AY14" s="17"/>
    </row>
    <row r="15" spans="2:51" s="2" customFormat="1" ht="36.75" thickBot="1">
      <c r="B15" s="176"/>
      <c r="C15" s="163"/>
      <c r="D15" s="160"/>
      <c r="E15" s="160"/>
      <c r="F15" s="160"/>
      <c r="G15" s="160"/>
      <c r="H15" s="155" t="s">
        <v>353</v>
      </c>
      <c r="I15" s="155" t="s">
        <v>296</v>
      </c>
      <c r="J15" s="155">
        <f>(N15*K15)/O15</f>
        <v>0</v>
      </c>
      <c r="K15" s="155">
        <v>0.2</v>
      </c>
      <c r="L15" s="155" t="s">
        <v>28</v>
      </c>
      <c r="M15" s="155" t="s">
        <v>349</v>
      </c>
      <c r="N15" s="155">
        <f>+Q15+T15+W15+Z15+AC15+AF15+AI15+AL15+AO15+AR15+AU15+AX15</f>
        <v>0</v>
      </c>
      <c r="O15" s="155">
        <v>0.3</v>
      </c>
      <c r="P15" s="155">
        <v>0</v>
      </c>
      <c r="Q15" s="22">
        <v>0</v>
      </c>
      <c r="R15" s="19" t="s">
        <v>350</v>
      </c>
      <c r="S15" s="155">
        <v>0</v>
      </c>
      <c r="T15" s="22">
        <v>0</v>
      </c>
      <c r="U15" s="19" t="s">
        <v>351</v>
      </c>
      <c r="V15" s="155">
        <v>0</v>
      </c>
      <c r="W15" s="155">
        <v>0</v>
      </c>
      <c r="X15" s="19" t="s">
        <v>351</v>
      </c>
      <c r="Y15" s="155">
        <v>0</v>
      </c>
      <c r="Z15" s="22">
        <v>0</v>
      </c>
      <c r="AA15" s="19" t="s">
        <v>351</v>
      </c>
      <c r="AB15" s="229">
        <v>0</v>
      </c>
      <c r="AC15" s="148"/>
      <c r="AD15" s="148"/>
      <c r="AE15" s="148">
        <v>0</v>
      </c>
      <c r="AF15" s="148"/>
      <c r="AG15" s="148"/>
      <c r="AH15" s="148">
        <v>0</v>
      </c>
      <c r="AI15" s="148"/>
      <c r="AJ15" s="148"/>
      <c r="AK15" s="148">
        <v>0</v>
      </c>
      <c r="AL15" s="148"/>
      <c r="AM15" s="148"/>
      <c r="AN15" s="148">
        <v>0</v>
      </c>
      <c r="AO15" s="148"/>
      <c r="AP15" s="148"/>
      <c r="AQ15" s="148">
        <v>0</v>
      </c>
      <c r="AR15" s="148"/>
      <c r="AS15" s="148"/>
      <c r="AT15" s="148">
        <v>0</v>
      </c>
      <c r="AU15" s="148"/>
      <c r="AV15" s="148"/>
      <c r="AW15" s="60">
        <v>0.3</v>
      </c>
      <c r="AX15" s="56"/>
      <c r="AY15" s="103"/>
    </row>
    <row r="16" spans="2:51" s="2" customFormat="1" ht="409.5">
      <c r="B16" s="244" t="s">
        <v>30</v>
      </c>
      <c r="C16" s="244">
        <f>(SUM(E16:E38))</f>
        <v>0.25232161435300043</v>
      </c>
      <c r="D16" s="185" t="s">
        <v>31</v>
      </c>
      <c r="E16" s="186">
        <f>(SUM(J16*F16)/100)</f>
        <v>2.2701614353000395E-2</v>
      </c>
      <c r="F16" s="186">
        <v>10</v>
      </c>
      <c r="G16" s="186" t="s">
        <v>354</v>
      </c>
      <c r="H16" s="186" t="s">
        <v>355</v>
      </c>
      <c r="I16" s="186" t="s">
        <v>294</v>
      </c>
      <c r="J16" s="186">
        <f>(N16*K16)/O16</f>
        <v>0.22701614353000396</v>
      </c>
      <c r="K16" s="186">
        <v>1</v>
      </c>
      <c r="L16" s="186" t="s">
        <v>24</v>
      </c>
      <c r="M16" s="186" t="s">
        <v>23</v>
      </c>
      <c r="N16" s="186">
        <f>+Q16+T16+W16+Z16+AC16+AF16+AI16+AL16+AO16+AR16+AU16+AX16</f>
        <v>6314</v>
      </c>
      <c r="O16" s="186">
        <v>27813</v>
      </c>
      <c r="P16" s="186">
        <v>1469</v>
      </c>
      <c r="Q16" s="186"/>
      <c r="R16" s="186" t="s">
        <v>356</v>
      </c>
      <c r="S16" s="186">
        <v>3640</v>
      </c>
      <c r="T16" s="186">
        <v>2893</v>
      </c>
      <c r="U16" s="187" t="s">
        <v>357</v>
      </c>
      <c r="V16" s="186">
        <v>5186</v>
      </c>
      <c r="W16" s="188">
        <v>1224</v>
      </c>
      <c r="X16" s="189" t="s">
        <v>32</v>
      </c>
      <c r="Y16" s="186">
        <v>1933</v>
      </c>
      <c r="Z16" s="188">
        <v>2197</v>
      </c>
      <c r="AA16" s="189" t="s">
        <v>33</v>
      </c>
      <c r="AB16" s="179">
        <v>1745</v>
      </c>
      <c r="AC16" s="28"/>
      <c r="AD16" s="28"/>
      <c r="AE16" s="28">
        <v>1091</v>
      </c>
      <c r="AF16" s="28"/>
      <c r="AG16" s="28"/>
      <c r="AH16" s="28">
        <v>1672</v>
      </c>
      <c r="AI16" s="28"/>
      <c r="AJ16" s="28"/>
      <c r="AK16" s="28">
        <v>2222</v>
      </c>
      <c r="AL16" s="28"/>
      <c r="AM16" s="28"/>
      <c r="AN16" s="28">
        <v>2313</v>
      </c>
      <c r="AO16" s="28"/>
      <c r="AP16" s="28"/>
      <c r="AQ16" s="28">
        <v>2985</v>
      </c>
      <c r="AR16" s="28"/>
      <c r="AS16" s="28"/>
      <c r="AT16" s="28">
        <v>2432</v>
      </c>
      <c r="AU16" s="28"/>
      <c r="AV16" s="28"/>
      <c r="AW16" s="109">
        <v>1125</v>
      </c>
      <c r="AX16" s="61"/>
      <c r="AY16" s="120"/>
    </row>
    <row r="17" spans="2:51" s="2" customFormat="1" ht="48">
      <c r="B17" s="244"/>
      <c r="C17" s="244"/>
      <c r="D17" s="185"/>
      <c r="E17" s="186">
        <f>(SUM(J17*F17)/100)</f>
        <v>1.3519999999999999E-2</v>
      </c>
      <c r="F17" s="186">
        <v>10</v>
      </c>
      <c r="G17" s="186" t="s">
        <v>358</v>
      </c>
      <c r="H17" s="186" t="s">
        <v>359</v>
      </c>
      <c r="I17" s="186" t="s">
        <v>294</v>
      </c>
      <c r="J17" s="186">
        <f>(N17*K17)/O17</f>
        <v>0.13519999999999999</v>
      </c>
      <c r="K17" s="186">
        <v>1</v>
      </c>
      <c r="L17" s="186" t="s">
        <v>24</v>
      </c>
      <c r="M17" s="186" t="s">
        <v>23</v>
      </c>
      <c r="N17" s="186">
        <f>+Q17+T17+W17+Z17+AC17+AF17+AI17+AL17+AO17+AR17+AU17+AX17</f>
        <v>2704</v>
      </c>
      <c r="O17" s="186">
        <v>20000</v>
      </c>
      <c r="P17" s="186">
        <v>0</v>
      </c>
      <c r="Q17" s="186"/>
      <c r="R17" s="186" t="s">
        <v>360</v>
      </c>
      <c r="S17" s="186">
        <v>0</v>
      </c>
      <c r="T17" s="186"/>
      <c r="U17" s="186" t="s">
        <v>360</v>
      </c>
      <c r="V17" s="186">
        <v>0</v>
      </c>
      <c r="W17" s="188">
        <v>0</v>
      </c>
      <c r="X17" s="189" t="s">
        <v>34</v>
      </c>
      <c r="Y17" s="186">
        <v>0</v>
      </c>
      <c r="Z17" s="188">
        <v>2704</v>
      </c>
      <c r="AA17" s="189" t="s">
        <v>35</v>
      </c>
      <c r="AB17" s="180">
        <v>0</v>
      </c>
      <c r="AC17" s="153"/>
      <c r="AD17" s="153"/>
      <c r="AE17" s="153">
        <v>0</v>
      </c>
      <c r="AF17" s="153"/>
      <c r="AG17" s="153"/>
      <c r="AH17" s="153">
        <v>0</v>
      </c>
      <c r="AI17" s="153"/>
      <c r="AJ17" s="153"/>
      <c r="AK17" s="153">
        <v>0</v>
      </c>
      <c r="AL17" s="153"/>
      <c r="AM17" s="153"/>
      <c r="AN17" s="153">
        <v>0</v>
      </c>
      <c r="AO17" s="153"/>
      <c r="AP17" s="153"/>
      <c r="AQ17" s="153">
        <v>0</v>
      </c>
      <c r="AR17" s="153"/>
      <c r="AS17" s="153"/>
      <c r="AT17" s="153">
        <v>0</v>
      </c>
      <c r="AU17" s="153"/>
      <c r="AV17" s="153"/>
      <c r="AW17" s="108">
        <v>20000</v>
      </c>
      <c r="AX17" s="62"/>
      <c r="AY17" s="121"/>
    </row>
    <row r="18" spans="2:51" s="2" customFormat="1" ht="96">
      <c r="B18" s="244"/>
      <c r="C18" s="244"/>
      <c r="D18" s="185"/>
      <c r="E18" s="185">
        <f>(SUM(J18:J20)*F18/100)</f>
        <v>0.02</v>
      </c>
      <c r="F18" s="185">
        <v>20</v>
      </c>
      <c r="G18" s="185" t="s">
        <v>361</v>
      </c>
      <c r="H18" s="186" t="s">
        <v>362</v>
      </c>
      <c r="I18" s="186" t="s">
        <v>296</v>
      </c>
      <c r="J18" s="186">
        <f>(N18*K18)/O18</f>
        <v>0.1</v>
      </c>
      <c r="K18" s="186">
        <v>0.2</v>
      </c>
      <c r="L18" s="186" t="s">
        <v>24</v>
      </c>
      <c r="M18" s="186" t="s">
        <v>23</v>
      </c>
      <c r="N18" s="186">
        <f>+Q18+T18+W18+Z18+AC18+AF18+AI18+AL18+AO18+AR18+AU18+AX18</f>
        <v>1</v>
      </c>
      <c r="O18" s="186">
        <v>2</v>
      </c>
      <c r="P18" s="186">
        <v>0</v>
      </c>
      <c r="Q18" s="186"/>
      <c r="R18" s="186" t="s">
        <v>363</v>
      </c>
      <c r="S18" s="186">
        <v>0</v>
      </c>
      <c r="T18" s="186"/>
      <c r="U18" s="186" t="s">
        <v>36</v>
      </c>
      <c r="V18" s="186">
        <v>0</v>
      </c>
      <c r="W18" s="188">
        <v>0</v>
      </c>
      <c r="X18" s="189" t="s">
        <v>37</v>
      </c>
      <c r="Y18" s="186">
        <v>2</v>
      </c>
      <c r="Z18" s="188">
        <v>1</v>
      </c>
      <c r="AA18" s="189" t="s">
        <v>364</v>
      </c>
      <c r="AB18" s="32">
        <v>0</v>
      </c>
      <c r="AC18" s="145"/>
      <c r="AD18" s="145"/>
      <c r="AE18" s="145">
        <v>0</v>
      </c>
      <c r="AF18" s="145"/>
      <c r="AG18" s="145"/>
      <c r="AH18" s="145">
        <v>0</v>
      </c>
      <c r="AI18" s="145"/>
      <c r="AJ18" s="145"/>
      <c r="AK18" s="145">
        <v>0</v>
      </c>
      <c r="AL18" s="145"/>
      <c r="AM18" s="145"/>
      <c r="AN18" s="145">
        <v>0</v>
      </c>
      <c r="AO18" s="145"/>
      <c r="AP18" s="145"/>
      <c r="AQ18" s="145">
        <v>0</v>
      </c>
      <c r="AR18" s="145"/>
      <c r="AS18" s="145"/>
      <c r="AT18" s="145">
        <v>0</v>
      </c>
      <c r="AU18" s="145"/>
      <c r="AV18" s="145"/>
      <c r="AW18" s="105">
        <v>0</v>
      </c>
      <c r="AX18" s="63"/>
      <c r="AY18" s="112"/>
    </row>
    <row r="19" spans="2:51" s="2" customFormat="1" ht="48">
      <c r="B19" s="244"/>
      <c r="C19" s="244"/>
      <c r="D19" s="185"/>
      <c r="E19" s="185"/>
      <c r="F19" s="185"/>
      <c r="G19" s="185"/>
      <c r="H19" s="186" t="s">
        <v>365</v>
      </c>
      <c r="I19" s="186" t="s">
        <v>296</v>
      </c>
      <c r="J19" s="186">
        <f>(N19*K19)/O19</f>
        <v>0</v>
      </c>
      <c r="K19" s="186">
        <v>0.4</v>
      </c>
      <c r="L19" s="186" t="s">
        <v>24</v>
      </c>
      <c r="M19" s="186" t="s">
        <v>23</v>
      </c>
      <c r="N19" s="186">
        <f>+Q19+T19+W19+Z19+AC19+AF19+AI19+AL19+AO19+AR19+AU19+AX19</f>
        <v>0</v>
      </c>
      <c r="O19" s="186">
        <v>2</v>
      </c>
      <c r="P19" s="186">
        <v>0</v>
      </c>
      <c r="Q19" s="186"/>
      <c r="R19" s="186" t="s">
        <v>49</v>
      </c>
      <c r="S19" s="186">
        <v>0</v>
      </c>
      <c r="T19" s="186"/>
      <c r="U19" s="186" t="s">
        <v>49</v>
      </c>
      <c r="V19" s="186">
        <v>0</v>
      </c>
      <c r="W19" s="188">
        <v>0</v>
      </c>
      <c r="X19" s="189" t="s">
        <v>366</v>
      </c>
      <c r="Y19" s="186">
        <v>0</v>
      </c>
      <c r="Z19" s="188">
        <v>0</v>
      </c>
      <c r="AA19" s="189" t="s">
        <v>367</v>
      </c>
      <c r="AB19" s="32">
        <v>0</v>
      </c>
      <c r="AC19" s="145"/>
      <c r="AD19" s="145"/>
      <c r="AE19" s="145">
        <v>2</v>
      </c>
      <c r="AF19" s="145"/>
      <c r="AG19" s="145"/>
      <c r="AH19" s="145">
        <v>0</v>
      </c>
      <c r="AI19" s="145"/>
      <c r="AJ19" s="145"/>
      <c r="AK19" s="145">
        <v>0</v>
      </c>
      <c r="AL19" s="145"/>
      <c r="AM19" s="145"/>
      <c r="AN19" s="145">
        <v>0</v>
      </c>
      <c r="AO19" s="145"/>
      <c r="AP19" s="145"/>
      <c r="AQ19" s="145">
        <v>0</v>
      </c>
      <c r="AR19" s="145"/>
      <c r="AS19" s="145"/>
      <c r="AT19" s="145">
        <v>0</v>
      </c>
      <c r="AU19" s="145"/>
      <c r="AV19" s="145"/>
      <c r="AW19" s="105">
        <v>0</v>
      </c>
      <c r="AX19" s="63"/>
      <c r="AY19" s="112"/>
    </row>
    <row r="20" spans="2:51" s="2" customFormat="1" ht="48">
      <c r="B20" s="244"/>
      <c r="C20" s="244"/>
      <c r="D20" s="185"/>
      <c r="E20" s="185"/>
      <c r="F20" s="185"/>
      <c r="G20" s="185"/>
      <c r="H20" s="186" t="s">
        <v>368</v>
      </c>
      <c r="I20" s="186" t="s">
        <v>294</v>
      </c>
      <c r="J20" s="186">
        <f>(N20*K20)/O20</f>
        <v>0</v>
      </c>
      <c r="K20" s="186">
        <v>0.4</v>
      </c>
      <c r="L20" s="186" t="s">
        <v>24</v>
      </c>
      <c r="M20" s="186" t="s">
        <v>23</v>
      </c>
      <c r="N20" s="186">
        <f>+Q20+T20+W20+Z20+AC20+AF20+AI20+AL20+AO20+AR20+AU20+AX20</f>
        <v>0</v>
      </c>
      <c r="O20" s="186">
        <v>9167</v>
      </c>
      <c r="P20" s="186">
        <v>0</v>
      </c>
      <c r="Q20" s="186"/>
      <c r="R20" s="186" t="s">
        <v>49</v>
      </c>
      <c r="S20" s="186">
        <v>0</v>
      </c>
      <c r="T20" s="186"/>
      <c r="U20" s="186" t="s">
        <v>49</v>
      </c>
      <c r="V20" s="186">
        <v>0</v>
      </c>
      <c r="W20" s="188">
        <v>0</v>
      </c>
      <c r="X20" s="189" t="s">
        <v>366</v>
      </c>
      <c r="Y20" s="186">
        <v>0</v>
      </c>
      <c r="Z20" s="188">
        <v>0</v>
      </c>
      <c r="AA20" s="189" t="s">
        <v>366</v>
      </c>
      <c r="AB20" s="180">
        <v>0</v>
      </c>
      <c r="AC20" s="153"/>
      <c r="AD20" s="153"/>
      <c r="AE20" s="153">
        <v>0</v>
      </c>
      <c r="AF20" s="153"/>
      <c r="AG20" s="153"/>
      <c r="AH20" s="153">
        <v>0</v>
      </c>
      <c r="AI20" s="153"/>
      <c r="AJ20" s="153"/>
      <c r="AK20" s="153">
        <v>0</v>
      </c>
      <c r="AL20" s="153"/>
      <c r="AM20" s="153"/>
      <c r="AN20" s="153">
        <v>0</v>
      </c>
      <c r="AO20" s="153"/>
      <c r="AP20" s="153"/>
      <c r="AQ20" s="153">
        <v>9617</v>
      </c>
      <c r="AR20" s="153"/>
      <c r="AS20" s="153"/>
      <c r="AT20" s="153">
        <v>0</v>
      </c>
      <c r="AU20" s="153"/>
      <c r="AV20" s="153"/>
      <c r="AW20" s="108">
        <v>0</v>
      </c>
      <c r="AX20" s="62"/>
      <c r="AY20" s="121"/>
    </row>
    <row r="21" spans="2:51" s="2" customFormat="1" ht="132">
      <c r="B21" s="244"/>
      <c r="C21" s="244"/>
      <c r="D21" s="185" t="s">
        <v>38</v>
      </c>
      <c r="E21" s="185">
        <f>(SUM(J21:J23)*F21/100)</f>
        <v>0</v>
      </c>
      <c r="F21" s="185">
        <v>10</v>
      </c>
      <c r="G21" s="185" t="s">
        <v>369</v>
      </c>
      <c r="H21" s="186" t="s">
        <v>370</v>
      </c>
      <c r="I21" s="186" t="s">
        <v>296</v>
      </c>
      <c r="J21" s="186">
        <f>(N21*K21)/O21</f>
        <v>0</v>
      </c>
      <c r="K21" s="186">
        <v>0.4</v>
      </c>
      <c r="L21" s="186" t="s">
        <v>24</v>
      </c>
      <c r="M21" s="186" t="s">
        <v>23</v>
      </c>
      <c r="N21" s="186">
        <f>+Q21+T21+W21+Z21+AC21+AF21+AI21+AL21+AO21+AR21+AU21+AX21</f>
        <v>0</v>
      </c>
      <c r="O21" s="186">
        <v>1</v>
      </c>
      <c r="P21" s="186">
        <v>0</v>
      </c>
      <c r="Q21" s="186"/>
      <c r="R21" s="186" t="s">
        <v>49</v>
      </c>
      <c r="S21" s="186">
        <v>0</v>
      </c>
      <c r="T21" s="186"/>
      <c r="U21" s="186" t="s">
        <v>39</v>
      </c>
      <c r="V21" s="186">
        <v>0</v>
      </c>
      <c r="W21" s="188">
        <v>0</v>
      </c>
      <c r="X21" s="189" t="s">
        <v>40</v>
      </c>
      <c r="Y21" s="186">
        <v>1</v>
      </c>
      <c r="Z21" s="188">
        <v>0</v>
      </c>
      <c r="AA21" s="189" t="s">
        <v>371</v>
      </c>
      <c r="AB21" s="32">
        <v>0</v>
      </c>
      <c r="AC21" s="145"/>
      <c r="AD21" s="145"/>
      <c r="AE21" s="145">
        <v>0</v>
      </c>
      <c r="AF21" s="145"/>
      <c r="AG21" s="145"/>
      <c r="AH21" s="145">
        <v>0</v>
      </c>
      <c r="AI21" s="145"/>
      <c r="AJ21" s="145"/>
      <c r="AK21" s="145">
        <v>0</v>
      </c>
      <c r="AL21" s="145"/>
      <c r="AM21" s="145"/>
      <c r="AN21" s="145">
        <v>0</v>
      </c>
      <c r="AO21" s="145"/>
      <c r="AP21" s="145"/>
      <c r="AQ21" s="145">
        <v>0</v>
      </c>
      <c r="AR21" s="145"/>
      <c r="AS21" s="145"/>
      <c r="AT21" s="145">
        <v>0</v>
      </c>
      <c r="AU21" s="145"/>
      <c r="AV21" s="145"/>
      <c r="AW21" s="105">
        <v>0</v>
      </c>
      <c r="AX21" s="63"/>
      <c r="AY21" s="112"/>
    </row>
    <row r="22" spans="2:51" s="2" customFormat="1" ht="36">
      <c r="B22" s="244"/>
      <c r="C22" s="244"/>
      <c r="D22" s="185"/>
      <c r="E22" s="185"/>
      <c r="F22" s="185"/>
      <c r="G22" s="185"/>
      <c r="H22" s="186" t="s">
        <v>372</v>
      </c>
      <c r="I22" s="186" t="s">
        <v>296</v>
      </c>
      <c r="J22" s="186">
        <f>(N22*K22)/O22</f>
        <v>0</v>
      </c>
      <c r="K22" s="186">
        <v>0.2</v>
      </c>
      <c r="L22" s="186" t="s">
        <v>24</v>
      </c>
      <c r="M22" s="186" t="s">
        <v>23</v>
      </c>
      <c r="N22" s="186">
        <f>+Q22+T22+W22+Z22+AC22+AF22+AI22+AL22+AO22+AR22+AU22+AX22</f>
        <v>0</v>
      </c>
      <c r="O22" s="186">
        <v>1</v>
      </c>
      <c r="P22" s="186">
        <v>0</v>
      </c>
      <c r="Q22" s="186"/>
      <c r="R22" s="186" t="s">
        <v>49</v>
      </c>
      <c r="S22" s="186">
        <v>0</v>
      </c>
      <c r="T22" s="186"/>
      <c r="U22" s="186" t="s">
        <v>49</v>
      </c>
      <c r="V22" s="186">
        <v>0</v>
      </c>
      <c r="W22" s="188">
        <v>0</v>
      </c>
      <c r="X22" s="189" t="s">
        <v>366</v>
      </c>
      <c r="Y22" s="186">
        <v>0</v>
      </c>
      <c r="Z22" s="188">
        <v>0</v>
      </c>
      <c r="AA22" s="189" t="s">
        <v>366</v>
      </c>
      <c r="AB22" s="32">
        <v>1</v>
      </c>
      <c r="AC22" s="145"/>
      <c r="AD22" s="145"/>
      <c r="AE22" s="145">
        <v>0</v>
      </c>
      <c r="AF22" s="145"/>
      <c r="AG22" s="145"/>
      <c r="AH22" s="145">
        <v>0</v>
      </c>
      <c r="AI22" s="145"/>
      <c r="AJ22" s="145"/>
      <c r="AK22" s="145">
        <v>0</v>
      </c>
      <c r="AL22" s="145"/>
      <c r="AM22" s="145"/>
      <c r="AN22" s="145">
        <v>0</v>
      </c>
      <c r="AO22" s="145"/>
      <c r="AP22" s="145"/>
      <c r="AQ22" s="145">
        <v>0</v>
      </c>
      <c r="AR22" s="145"/>
      <c r="AS22" s="145"/>
      <c r="AT22" s="145">
        <v>0</v>
      </c>
      <c r="AU22" s="145"/>
      <c r="AV22" s="145"/>
      <c r="AW22" s="105">
        <v>0</v>
      </c>
      <c r="AX22" s="63"/>
      <c r="AY22" s="112"/>
    </row>
    <row r="23" spans="2:51" s="2" customFormat="1" ht="36">
      <c r="B23" s="244"/>
      <c r="C23" s="244"/>
      <c r="D23" s="185"/>
      <c r="E23" s="185"/>
      <c r="F23" s="185"/>
      <c r="G23" s="185"/>
      <c r="H23" s="186" t="s">
        <v>373</v>
      </c>
      <c r="I23" s="186" t="s">
        <v>296</v>
      </c>
      <c r="J23" s="186">
        <f>(N23*K23)/O23</f>
        <v>0</v>
      </c>
      <c r="K23" s="186">
        <v>0.4</v>
      </c>
      <c r="L23" s="186" t="s">
        <v>24</v>
      </c>
      <c r="M23" s="186" t="s">
        <v>23</v>
      </c>
      <c r="N23" s="186">
        <f>+Q23+T23+W23+Z23+AC23+AF23+AI23+AL23+AO23+AR23+AU23+AX23</f>
        <v>0</v>
      </c>
      <c r="O23" s="186">
        <v>1</v>
      </c>
      <c r="P23" s="186">
        <v>0</v>
      </c>
      <c r="Q23" s="186"/>
      <c r="R23" s="186" t="s">
        <v>49</v>
      </c>
      <c r="S23" s="186">
        <v>0</v>
      </c>
      <c r="T23" s="186"/>
      <c r="U23" s="186" t="s">
        <v>49</v>
      </c>
      <c r="V23" s="186">
        <v>0</v>
      </c>
      <c r="W23" s="188">
        <v>0</v>
      </c>
      <c r="X23" s="189" t="s">
        <v>366</v>
      </c>
      <c r="Y23" s="186">
        <v>0</v>
      </c>
      <c r="Z23" s="188">
        <v>0</v>
      </c>
      <c r="AA23" s="189" t="s">
        <v>366</v>
      </c>
      <c r="AB23" s="32">
        <v>0</v>
      </c>
      <c r="AC23" s="145"/>
      <c r="AD23" s="145"/>
      <c r="AE23" s="145">
        <v>0</v>
      </c>
      <c r="AF23" s="145"/>
      <c r="AG23" s="145"/>
      <c r="AH23" s="145">
        <v>0</v>
      </c>
      <c r="AI23" s="145"/>
      <c r="AJ23" s="145"/>
      <c r="AK23" s="145">
        <v>0</v>
      </c>
      <c r="AL23" s="145"/>
      <c r="AM23" s="145"/>
      <c r="AN23" s="145">
        <v>1</v>
      </c>
      <c r="AO23" s="145"/>
      <c r="AP23" s="145"/>
      <c r="AQ23" s="145">
        <v>0</v>
      </c>
      <c r="AR23" s="145"/>
      <c r="AS23" s="145"/>
      <c r="AT23" s="145">
        <v>0</v>
      </c>
      <c r="AU23" s="145"/>
      <c r="AV23" s="145"/>
      <c r="AW23" s="105">
        <v>0</v>
      </c>
      <c r="AX23" s="63"/>
      <c r="AY23" s="112"/>
    </row>
    <row r="24" spans="2:51" s="2" customFormat="1" ht="60">
      <c r="B24" s="244"/>
      <c r="C24" s="244"/>
      <c r="D24" s="185" t="s">
        <v>41</v>
      </c>
      <c r="E24" s="185">
        <f>(SUM(J24:J29)*F24/100)</f>
        <v>0.12000000000000002</v>
      </c>
      <c r="F24" s="185">
        <v>20</v>
      </c>
      <c r="G24" s="185" t="s">
        <v>374</v>
      </c>
      <c r="H24" s="186" t="s">
        <v>375</v>
      </c>
      <c r="I24" s="186" t="s">
        <v>296</v>
      </c>
      <c r="J24" s="186">
        <f>(N24*K24)/O24</f>
        <v>0.1</v>
      </c>
      <c r="K24" s="186">
        <v>0.1</v>
      </c>
      <c r="L24" s="186" t="s">
        <v>24</v>
      </c>
      <c r="M24" s="186" t="s">
        <v>23</v>
      </c>
      <c r="N24" s="186">
        <f>+Q24+T24+W24+Z24+AC24+AF24+AI24+AL24+AO24+AR24+AU24+AX24</f>
        <v>1</v>
      </c>
      <c r="O24" s="186">
        <v>1</v>
      </c>
      <c r="P24" s="186">
        <v>0</v>
      </c>
      <c r="Q24" s="186"/>
      <c r="R24" s="186" t="s">
        <v>49</v>
      </c>
      <c r="S24" s="186">
        <v>0</v>
      </c>
      <c r="T24" s="186"/>
      <c r="U24" s="186" t="s">
        <v>376</v>
      </c>
      <c r="V24" s="186">
        <v>0</v>
      </c>
      <c r="W24" s="188">
        <v>0</v>
      </c>
      <c r="X24" s="189" t="s">
        <v>377</v>
      </c>
      <c r="Y24" s="186">
        <v>0</v>
      </c>
      <c r="Z24" s="188">
        <v>1</v>
      </c>
      <c r="AA24" s="189" t="s">
        <v>378</v>
      </c>
      <c r="AB24" s="180">
        <v>0</v>
      </c>
      <c r="AC24" s="153"/>
      <c r="AD24" s="153"/>
      <c r="AE24" s="153">
        <v>1</v>
      </c>
      <c r="AF24" s="153"/>
      <c r="AG24" s="153"/>
      <c r="AH24" s="153">
        <v>0</v>
      </c>
      <c r="AI24" s="153"/>
      <c r="AJ24" s="153"/>
      <c r="AK24" s="153">
        <v>0</v>
      </c>
      <c r="AL24" s="153"/>
      <c r="AM24" s="153"/>
      <c r="AN24" s="153">
        <v>0</v>
      </c>
      <c r="AO24" s="153"/>
      <c r="AP24" s="153"/>
      <c r="AQ24" s="153">
        <v>0</v>
      </c>
      <c r="AR24" s="153"/>
      <c r="AS24" s="153"/>
      <c r="AT24" s="153">
        <v>0</v>
      </c>
      <c r="AU24" s="153"/>
      <c r="AV24" s="153"/>
      <c r="AW24" s="108">
        <v>0</v>
      </c>
      <c r="AX24" s="62"/>
      <c r="AY24" s="121"/>
    </row>
    <row r="25" spans="2:51" s="2" customFormat="1" ht="36">
      <c r="B25" s="244"/>
      <c r="C25" s="244"/>
      <c r="D25" s="185"/>
      <c r="E25" s="185"/>
      <c r="F25" s="185"/>
      <c r="G25" s="185"/>
      <c r="H25" s="186" t="s">
        <v>379</v>
      </c>
      <c r="I25" s="186" t="s">
        <v>296</v>
      </c>
      <c r="J25" s="186">
        <f>(N25*K25)/O25</f>
        <v>0</v>
      </c>
      <c r="K25" s="186">
        <v>0.2</v>
      </c>
      <c r="L25" s="186" t="s">
        <v>24</v>
      </c>
      <c r="M25" s="186" t="s">
        <v>23</v>
      </c>
      <c r="N25" s="186">
        <f>+Q25+T25+W25+Z25+AC25+AF25+AI25+AL25+AO25+AR25+AU25+AX25</f>
        <v>0</v>
      </c>
      <c r="O25" s="186">
        <v>1</v>
      </c>
      <c r="P25" s="186">
        <v>0</v>
      </c>
      <c r="Q25" s="186"/>
      <c r="R25" s="186" t="s">
        <v>49</v>
      </c>
      <c r="S25" s="186">
        <v>0</v>
      </c>
      <c r="T25" s="186"/>
      <c r="U25" s="186" t="s">
        <v>49</v>
      </c>
      <c r="V25" s="186">
        <v>0</v>
      </c>
      <c r="W25" s="188">
        <v>0</v>
      </c>
      <c r="X25" s="189" t="s">
        <v>366</v>
      </c>
      <c r="Y25" s="186">
        <v>0</v>
      </c>
      <c r="Z25" s="188">
        <v>0</v>
      </c>
      <c r="AA25" s="189" t="s">
        <v>380</v>
      </c>
      <c r="AB25" s="180">
        <v>0</v>
      </c>
      <c r="AC25" s="153"/>
      <c r="AD25" s="153"/>
      <c r="AE25" s="153">
        <v>1</v>
      </c>
      <c r="AF25" s="153"/>
      <c r="AG25" s="153"/>
      <c r="AH25" s="153">
        <v>0</v>
      </c>
      <c r="AI25" s="153"/>
      <c r="AJ25" s="153"/>
      <c r="AK25" s="153">
        <v>0</v>
      </c>
      <c r="AL25" s="153"/>
      <c r="AM25" s="153"/>
      <c r="AN25" s="153">
        <v>0</v>
      </c>
      <c r="AO25" s="153"/>
      <c r="AP25" s="153"/>
      <c r="AQ25" s="153">
        <v>0</v>
      </c>
      <c r="AR25" s="153"/>
      <c r="AS25" s="153"/>
      <c r="AT25" s="153">
        <v>0</v>
      </c>
      <c r="AU25" s="153"/>
      <c r="AV25" s="153"/>
      <c r="AW25" s="108">
        <v>0</v>
      </c>
      <c r="AX25" s="62"/>
      <c r="AY25" s="121"/>
    </row>
    <row r="26" spans="2:51" s="2" customFormat="1" ht="48">
      <c r="B26" s="244"/>
      <c r="C26" s="244"/>
      <c r="D26" s="185"/>
      <c r="E26" s="185"/>
      <c r="F26" s="185"/>
      <c r="G26" s="185"/>
      <c r="H26" s="186" t="s">
        <v>381</v>
      </c>
      <c r="I26" s="186" t="s">
        <v>294</v>
      </c>
      <c r="J26" s="186">
        <f>(N26*K26)/O26</f>
        <v>0</v>
      </c>
      <c r="K26" s="186">
        <v>0.2</v>
      </c>
      <c r="L26" s="186" t="s">
        <v>24</v>
      </c>
      <c r="M26" s="186" t="s">
        <v>23</v>
      </c>
      <c r="N26" s="186">
        <f>+Q26+T26+W26+Z26+AC26+AF26+AI26+AL26+AO26+AR26+AU26+AX26</f>
        <v>0</v>
      </c>
      <c r="O26" s="186">
        <v>1</v>
      </c>
      <c r="P26" s="186">
        <v>0</v>
      </c>
      <c r="Q26" s="186"/>
      <c r="R26" s="186" t="s">
        <v>49</v>
      </c>
      <c r="S26" s="186">
        <v>0</v>
      </c>
      <c r="T26" s="186"/>
      <c r="U26" s="186" t="s">
        <v>49</v>
      </c>
      <c r="V26" s="186">
        <v>0</v>
      </c>
      <c r="W26" s="188">
        <v>0</v>
      </c>
      <c r="X26" s="190" t="s">
        <v>366</v>
      </c>
      <c r="Y26" s="186">
        <v>0</v>
      </c>
      <c r="Z26" s="188">
        <v>0</v>
      </c>
      <c r="AA26" s="189" t="s">
        <v>366</v>
      </c>
      <c r="AB26" s="180">
        <v>0</v>
      </c>
      <c r="AC26" s="153"/>
      <c r="AD26" s="153"/>
      <c r="AE26" s="153">
        <v>0</v>
      </c>
      <c r="AF26" s="153"/>
      <c r="AG26" s="153"/>
      <c r="AH26" s="153">
        <v>0</v>
      </c>
      <c r="AI26" s="153"/>
      <c r="AJ26" s="153"/>
      <c r="AK26" s="153">
        <v>0</v>
      </c>
      <c r="AL26" s="153"/>
      <c r="AM26" s="153"/>
      <c r="AN26" s="153">
        <v>1</v>
      </c>
      <c r="AO26" s="153"/>
      <c r="AP26" s="153"/>
      <c r="AQ26" s="153">
        <v>0</v>
      </c>
      <c r="AR26" s="153"/>
      <c r="AS26" s="153"/>
      <c r="AT26" s="153">
        <v>0</v>
      </c>
      <c r="AU26" s="153"/>
      <c r="AV26" s="153"/>
      <c r="AW26" s="108">
        <v>0</v>
      </c>
      <c r="AX26" s="62"/>
      <c r="AY26" s="121"/>
    </row>
    <row r="27" spans="2:51" s="2" customFormat="1" ht="48">
      <c r="B27" s="244"/>
      <c r="C27" s="244"/>
      <c r="D27" s="185"/>
      <c r="E27" s="185"/>
      <c r="F27" s="185"/>
      <c r="G27" s="185"/>
      <c r="H27" s="186" t="s">
        <v>382</v>
      </c>
      <c r="I27" s="186" t="s">
        <v>296</v>
      </c>
      <c r="J27" s="186">
        <f>(N27*K27)/O27</f>
        <v>0.2</v>
      </c>
      <c r="K27" s="186">
        <v>0.2</v>
      </c>
      <c r="L27" s="186" t="s">
        <v>24</v>
      </c>
      <c r="M27" s="186" t="s">
        <v>23</v>
      </c>
      <c r="N27" s="186">
        <f>+Q27+T27+W27+Z27+AC27+AF27+AI27+AL27+AO27+AR27+AU27+AX27</f>
        <v>1</v>
      </c>
      <c r="O27" s="186">
        <v>1</v>
      </c>
      <c r="P27" s="186">
        <v>0</v>
      </c>
      <c r="Q27" s="186">
        <v>0</v>
      </c>
      <c r="R27" s="186" t="s">
        <v>383</v>
      </c>
      <c r="S27" s="186">
        <v>0</v>
      </c>
      <c r="T27" s="186">
        <v>0</v>
      </c>
      <c r="U27" s="186" t="s">
        <v>384</v>
      </c>
      <c r="V27" s="186">
        <v>0</v>
      </c>
      <c r="W27" s="188">
        <v>1</v>
      </c>
      <c r="X27" s="189" t="s">
        <v>385</v>
      </c>
      <c r="Y27" s="186">
        <v>0</v>
      </c>
      <c r="Z27" s="188">
        <v>0</v>
      </c>
      <c r="AA27" s="189" t="s">
        <v>386</v>
      </c>
      <c r="AB27" s="180">
        <v>0</v>
      </c>
      <c r="AC27" s="153"/>
      <c r="AD27" s="153"/>
      <c r="AE27" s="153">
        <v>0</v>
      </c>
      <c r="AF27" s="153"/>
      <c r="AG27" s="153"/>
      <c r="AH27" s="153">
        <v>0</v>
      </c>
      <c r="AI27" s="153"/>
      <c r="AJ27" s="153"/>
      <c r="AK27" s="153">
        <v>0</v>
      </c>
      <c r="AL27" s="153"/>
      <c r="AM27" s="153"/>
      <c r="AN27" s="153">
        <v>1</v>
      </c>
      <c r="AO27" s="153"/>
      <c r="AP27" s="153"/>
      <c r="AQ27" s="153">
        <v>0</v>
      </c>
      <c r="AR27" s="153"/>
      <c r="AS27" s="153"/>
      <c r="AT27" s="153">
        <v>0</v>
      </c>
      <c r="AU27" s="153"/>
      <c r="AV27" s="153"/>
      <c r="AW27" s="108">
        <v>0</v>
      </c>
      <c r="AX27" s="62"/>
      <c r="AY27" s="121"/>
    </row>
    <row r="28" spans="2:51" s="2" customFormat="1" ht="36">
      <c r="B28" s="244"/>
      <c r="C28" s="244"/>
      <c r="D28" s="185"/>
      <c r="E28" s="185"/>
      <c r="F28" s="185"/>
      <c r="G28" s="185"/>
      <c r="H28" s="186" t="s">
        <v>387</v>
      </c>
      <c r="I28" s="186" t="s">
        <v>296</v>
      </c>
      <c r="J28" s="186">
        <f>(N28*K28)/O28</f>
        <v>0.1</v>
      </c>
      <c r="K28" s="186">
        <v>0.1</v>
      </c>
      <c r="L28" s="186" t="s">
        <v>24</v>
      </c>
      <c r="M28" s="186" t="s">
        <v>23</v>
      </c>
      <c r="N28" s="186">
        <f>+Q28+T28+W28+Z28+AC28+AF28+AI28+AL28+AO28+AR28+AU28+AX28</f>
        <v>1</v>
      </c>
      <c r="O28" s="186">
        <v>1</v>
      </c>
      <c r="P28" s="186">
        <v>0</v>
      </c>
      <c r="Q28" s="186">
        <v>0</v>
      </c>
      <c r="R28" s="186" t="s">
        <v>49</v>
      </c>
      <c r="S28" s="186">
        <v>0</v>
      </c>
      <c r="T28" s="186">
        <v>0</v>
      </c>
      <c r="U28" s="186">
        <v>0</v>
      </c>
      <c r="V28" s="186">
        <v>0</v>
      </c>
      <c r="W28" s="188">
        <v>1</v>
      </c>
      <c r="X28" s="189" t="s">
        <v>388</v>
      </c>
      <c r="Y28" s="186">
        <v>0</v>
      </c>
      <c r="Z28" s="188">
        <v>0</v>
      </c>
      <c r="AA28" s="189" t="s">
        <v>386</v>
      </c>
      <c r="AB28" s="180">
        <v>1</v>
      </c>
      <c r="AC28" s="153"/>
      <c r="AD28" s="153"/>
      <c r="AE28" s="153">
        <v>0</v>
      </c>
      <c r="AF28" s="153"/>
      <c r="AG28" s="153"/>
      <c r="AH28" s="153">
        <v>0</v>
      </c>
      <c r="AI28" s="153"/>
      <c r="AJ28" s="153"/>
      <c r="AK28" s="153">
        <v>0</v>
      </c>
      <c r="AL28" s="153"/>
      <c r="AM28" s="153"/>
      <c r="AN28" s="153">
        <v>0</v>
      </c>
      <c r="AO28" s="153"/>
      <c r="AP28" s="153"/>
      <c r="AQ28" s="153">
        <v>0</v>
      </c>
      <c r="AR28" s="153"/>
      <c r="AS28" s="153"/>
      <c r="AT28" s="153">
        <v>0</v>
      </c>
      <c r="AU28" s="153"/>
      <c r="AV28" s="153"/>
      <c r="AW28" s="108">
        <v>0</v>
      </c>
      <c r="AX28" s="62"/>
      <c r="AY28" s="121"/>
    </row>
    <row r="29" spans="2:51" s="2" customFormat="1" ht="48">
      <c r="B29" s="244"/>
      <c r="C29" s="244"/>
      <c r="D29" s="185"/>
      <c r="E29" s="185"/>
      <c r="F29" s="185"/>
      <c r="G29" s="185"/>
      <c r="H29" s="186" t="s">
        <v>389</v>
      </c>
      <c r="I29" s="186" t="s">
        <v>294</v>
      </c>
      <c r="J29" s="186">
        <f>(N29*K29)/O29</f>
        <v>0.2</v>
      </c>
      <c r="K29" s="186">
        <v>0.2</v>
      </c>
      <c r="L29" s="186" t="s">
        <v>24</v>
      </c>
      <c r="M29" s="186" t="s">
        <v>23</v>
      </c>
      <c r="N29" s="186">
        <f>+Q29+T29+W29+Z29+AC29+AF29+AI29+AL29+AO29+AR29+AU29+AX29</f>
        <v>1</v>
      </c>
      <c r="O29" s="186">
        <v>1</v>
      </c>
      <c r="P29" s="186">
        <v>0</v>
      </c>
      <c r="Q29" s="186"/>
      <c r="R29" s="186" t="s">
        <v>49</v>
      </c>
      <c r="S29" s="186">
        <v>0</v>
      </c>
      <c r="T29" s="186"/>
      <c r="U29" s="186" t="s">
        <v>49</v>
      </c>
      <c r="V29" s="186">
        <v>0</v>
      </c>
      <c r="W29" s="188">
        <v>1</v>
      </c>
      <c r="X29" s="189" t="s">
        <v>390</v>
      </c>
      <c r="Y29" s="186">
        <v>1</v>
      </c>
      <c r="Z29" s="188">
        <v>0</v>
      </c>
      <c r="AA29" s="189" t="s">
        <v>386</v>
      </c>
      <c r="AB29" s="180">
        <v>0</v>
      </c>
      <c r="AC29" s="153"/>
      <c r="AD29" s="153"/>
      <c r="AE29" s="153">
        <v>0</v>
      </c>
      <c r="AF29" s="153"/>
      <c r="AG29" s="153"/>
      <c r="AH29" s="153">
        <v>0</v>
      </c>
      <c r="AI29" s="153"/>
      <c r="AJ29" s="153"/>
      <c r="AK29" s="153">
        <v>0</v>
      </c>
      <c r="AL29" s="153"/>
      <c r="AM29" s="153"/>
      <c r="AN29" s="153">
        <v>0</v>
      </c>
      <c r="AO29" s="153"/>
      <c r="AP29" s="153"/>
      <c r="AQ29" s="153">
        <v>0</v>
      </c>
      <c r="AR29" s="153"/>
      <c r="AS29" s="153"/>
      <c r="AT29" s="153">
        <v>0</v>
      </c>
      <c r="AU29" s="153"/>
      <c r="AV29" s="153"/>
      <c r="AW29" s="108">
        <v>0</v>
      </c>
      <c r="AX29" s="62"/>
      <c r="AY29" s="121"/>
    </row>
    <row r="30" spans="2:51" s="2" customFormat="1" ht="409.5">
      <c r="B30" s="244"/>
      <c r="C30" s="244"/>
      <c r="D30" s="185" t="s">
        <v>42</v>
      </c>
      <c r="E30" s="185">
        <f>(SUM(J30:J34)*F30/100)</f>
        <v>7.1000000000000004E-3</v>
      </c>
      <c r="F30" s="185">
        <v>10</v>
      </c>
      <c r="G30" s="185" t="s">
        <v>391</v>
      </c>
      <c r="H30" s="186" t="s">
        <v>392</v>
      </c>
      <c r="I30" s="186" t="s">
        <v>296</v>
      </c>
      <c r="J30" s="186">
        <f>(N30*K30)/O30</f>
        <v>0</v>
      </c>
      <c r="K30" s="186">
        <v>0.4</v>
      </c>
      <c r="L30" s="186" t="s">
        <v>24</v>
      </c>
      <c r="M30" s="186" t="s">
        <v>23</v>
      </c>
      <c r="N30" s="186">
        <f>+Q30+T30+W30+Z30+AC30+AF30+AI30+AL30+AO30+AR30+AU30+AX30</f>
        <v>0</v>
      </c>
      <c r="O30" s="186">
        <v>1</v>
      </c>
      <c r="P30" s="186">
        <v>0</v>
      </c>
      <c r="Q30" s="186"/>
      <c r="R30" s="186" t="s">
        <v>49</v>
      </c>
      <c r="S30" s="186">
        <v>0</v>
      </c>
      <c r="T30" s="186"/>
      <c r="U30" s="187" t="s">
        <v>393</v>
      </c>
      <c r="V30" s="186">
        <v>0</v>
      </c>
      <c r="W30" s="188">
        <v>0</v>
      </c>
      <c r="X30" s="189" t="s">
        <v>366</v>
      </c>
      <c r="Y30" s="186">
        <v>0</v>
      </c>
      <c r="Z30" s="188">
        <v>0</v>
      </c>
      <c r="AA30" s="189" t="s">
        <v>394</v>
      </c>
      <c r="AB30" s="32">
        <v>1</v>
      </c>
      <c r="AC30" s="145"/>
      <c r="AD30" s="145"/>
      <c r="AE30" s="145">
        <v>0</v>
      </c>
      <c r="AF30" s="145"/>
      <c r="AG30" s="145"/>
      <c r="AH30" s="145">
        <v>0</v>
      </c>
      <c r="AI30" s="145"/>
      <c r="AJ30" s="145"/>
      <c r="AK30" s="145">
        <v>0</v>
      </c>
      <c r="AL30" s="145"/>
      <c r="AM30" s="145"/>
      <c r="AN30" s="145">
        <v>0</v>
      </c>
      <c r="AO30" s="145"/>
      <c r="AP30" s="145"/>
      <c r="AQ30" s="145">
        <v>0</v>
      </c>
      <c r="AR30" s="145"/>
      <c r="AS30" s="145"/>
      <c r="AT30" s="145">
        <v>0</v>
      </c>
      <c r="AU30" s="145"/>
      <c r="AV30" s="145"/>
      <c r="AW30" s="105">
        <v>0</v>
      </c>
      <c r="AX30" s="63"/>
      <c r="AY30" s="112"/>
    </row>
    <row r="31" spans="2:51" s="2" customFormat="1" ht="84">
      <c r="B31" s="244"/>
      <c r="C31" s="244"/>
      <c r="D31" s="185"/>
      <c r="E31" s="185"/>
      <c r="F31" s="185"/>
      <c r="G31" s="185"/>
      <c r="H31" s="186" t="s">
        <v>395</v>
      </c>
      <c r="I31" s="186" t="s">
        <v>296</v>
      </c>
      <c r="J31" s="186">
        <f>(N31*K31)/O31</f>
        <v>0</v>
      </c>
      <c r="K31" s="186">
        <v>0.3</v>
      </c>
      <c r="L31" s="186" t="s">
        <v>24</v>
      </c>
      <c r="M31" s="186" t="s">
        <v>23</v>
      </c>
      <c r="N31" s="186">
        <f>+Q31+T31+W31+Z31+AC31+AF31+AI31+AL31+AO31+AR31+AU31+AX31</f>
        <v>0</v>
      </c>
      <c r="O31" s="186">
        <v>1</v>
      </c>
      <c r="P31" s="186">
        <v>0</v>
      </c>
      <c r="Q31" s="186"/>
      <c r="R31" s="186" t="s">
        <v>1678</v>
      </c>
      <c r="S31" s="186">
        <v>0</v>
      </c>
      <c r="T31" s="186"/>
      <c r="U31" s="186" t="s">
        <v>1678</v>
      </c>
      <c r="V31" s="186">
        <v>0</v>
      </c>
      <c r="W31" s="188">
        <v>0</v>
      </c>
      <c r="X31" s="189" t="s">
        <v>396</v>
      </c>
      <c r="Y31" s="186">
        <v>0</v>
      </c>
      <c r="Z31" s="188">
        <v>0</v>
      </c>
      <c r="AA31" s="189" t="s">
        <v>397</v>
      </c>
      <c r="AB31" s="32">
        <v>1</v>
      </c>
      <c r="AC31" s="145"/>
      <c r="AD31" s="145"/>
      <c r="AE31" s="145">
        <v>0</v>
      </c>
      <c r="AF31" s="145"/>
      <c r="AG31" s="145"/>
      <c r="AH31" s="145">
        <v>0</v>
      </c>
      <c r="AI31" s="145"/>
      <c r="AJ31" s="145"/>
      <c r="AK31" s="145">
        <v>0</v>
      </c>
      <c r="AL31" s="145"/>
      <c r="AM31" s="145"/>
      <c r="AN31" s="145">
        <v>0</v>
      </c>
      <c r="AO31" s="145"/>
      <c r="AP31" s="145"/>
      <c r="AQ31" s="145">
        <v>0</v>
      </c>
      <c r="AR31" s="145"/>
      <c r="AS31" s="145"/>
      <c r="AT31" s="145">
        <v>0</v>
      </c>
      <c r="AU31" s="145"/>
      <c r="AV31" s="145"/>
      <c r="AW31" s="105">
        <v>0</v>
      </c>
      <c r="AX31" s="63"/>
      <c r="AY31" s="112"/>
    </row>
    <row r="32" spans="2:51" s="2" customFormat="1" ht="192">
      <c r="B32" s="244"/>
      <c r="C32" s="244"/>
      <c r="D32" s="185"/>
      <c r="E32" s="185"/>
      <c r="F32" s="185"/>
      <c r="G32" s="185"/>
      <c r="H32" s="186" t="s">
        <v>398</v>
      </c>
      <c r="I32" s="186" t="s">
        <v>296</v>
      </c>
      <c r="J32" s="186">
        <f>(N32*K32)/O32</f>
        <v>2.3000000000000003E-2</v>
      </c>
      <c r="K32" s="186">
        <v>0.1</v>
      </c>
      <c r="L32" s="186" t="s">
        <v>24</v>
      </c>
      <c r="M32" s="186" t="s">
        <v>23</v>
      </c>
      <c r="N32" s="186">
        <f>+Q32+T32+W32+Z32+AC32+AF32+AI32+AL32+AO32+AR32+AU32+AX32</f>
        <v>0.23</v>
      </c>
      <c r="O32" s="186">
        <v>1</v>
      </c>
      <c r="P32" s="186">
        <v>0</v>
      </c>
      <c r="Q32" s="186"/>
      <c r="R32" s="186" t="s">
        <v>1678</v>
      </c>
      <c r="S32" s="186">
        <v>0</v>
      </c>
      <c r="T32" s="186"/>
      <c r="U32" s="186" t="s">
        <v>1678</v>
      </c>
      <c r="V32" s="186">
        <v>0</v>
      </c>
      <c r="W32" s="188">
        <v>0.23</v>
      </c>
      <c r="X32" s="189" t="s">
        <v>399</v>
      </c>
      <c r="Y32" s="186">
        <v>0</v>
      </c>
      <c r="Z32" s="188">
        <v>0</v>
      </c>
      <c r="AA32" s="189" t="s">
        <v>400</v>
      </c>
      <c r="AB32" s="32">
        <v>0</v>
      </c>
      <c r="AC32" s="145"/>
      <c r="AD32" s="145"/>
      <c r="AE32" s="145">
        <v>0</v>
      </c>
      <c r="AF32" s="145"/>
      <c r="AG32" s="145"/>
      <c r="AH32" s="145">
        <v>1</v>
      </c>
      <c r="AI32" s="145"/>
      <c r="AJ32" s="145"/>
      <c r="AK32" s="145">
        <v>0</v>
      </c>
      <c r="AL32" s="145"/>
      <c r="AM32" s="145"/>
      <c r="AN32" s="145">
        <v>0</v>
      </c>
      <c r="AO32" s="145"/>
      <c r="AP32" s="145"/>
      <c r="AQ32" s="145">
        <v>0</v>
      </c>
      <c r="AR32" s="145"/>
      <c r="AS32" s="145"/>
      <c r="AT32" s="145">
        <v>0</v>
      </c>
      <c r="AU32" s="145"/>
      <c r="AV32" s="145"/>
      <c r="AW32" s="105">
        <v>0</v>
      </c>
      <c r="AX32" s="63"/>
      <c r="AY32" s="112"/>
    </row>
    <row r="33" spans="2:51" s="2" customFormat="1" ht="72">
      <c r="B33" s="244"/>
      <c r="C33" s="244"/>
      <c r="D33" s="185"/>
      <c r="E33" s="185"/>
      <c r="F33" s="185"/>
      <c r="G33" s="185"/>
      <c r="H33" s="186" t="s">
        <v>401</v>
      </c>
      <c r="I33" s="186" t="s">
        <v>296</v>
      </c>
      <c r="J33" s="186">
        <f>(N33*K33)/O33</f>
        <v>4.8000000000000001E-2</v>
      </c>
      <c r="K33" s="186">
        <v>0.1</v>
      </c>
      <c r="L33" s="186" t="s">
        <v>24</v>
      </c>
      <c r="M33" s="186" t="s">
        <v>23</v>
      </c>
      <c r="N33" s="186">
        <f>+Q33+T33+W33+Z33+AC33+AF33+AI33+AL33+AO33+AR33+AU33+AX33</f>
        <v>0.48</v>
      </c>
      <c r="O33" s="186">
        <v>1</v>
      </c>
      <c r="P33" s="186">
        <v>0</v>
      </c>
      <c r="Q33" s="186"/>
      <c r="R33" s="186" t="s">
        <v>49</v>
      </c>
      <c r="S33" s="186">
        <v>0</v>
      </c>
      <c r="T33" s="186"/>
      <c r="U33" s="186"/>
      <c r="V33" s="186">
        <v>0</v>
      </c>
      <c r="W33" s="188">
        <v>0.48</v>
      </c>
      <c r="X33" s="189" t="s">
        <v>402</v>
      </c>
      <c r="Y33" s="186">
        <v>0</v>
      </c>
      <c r="Z33" s="188">
        <v>0</v>
      </c>
      <c r="AA33" s="189" t="s">
        <v>403</v>
      </c>
      <c r="AB33" s="32">
        <v>0</v>
      </c>
      <c r="AC33" s="145"/>
      <c r="AD33" s="145"/>
      <c r="AE33" s="145">
        <v>0</v>
      </c>
      <c r="AF33" s="145"/>
      <c r="AG33" s="145"/>
      <c r="AH33" s="145">
        <v>1</v>
      </c>
      <c r="AI33" s="145"/>
      <c r="AJ33" s="145"/>
      <c r="AK33" s="145">
        <v>0</v>
      </c>
      <c r="AL33" s="145"/>
      <c r="AM33" s="145"/>
      <c r="AN33" s="145">
        <v>0</v>
      </c>
      <c r="AO33" s="145"/>
      <c r="AP33" s="145"/>
      <c r="AQ33" s="145">
        <v>0</v>
      </c>
      <c r="AR33" s="145"/>
      <c r="AS33" s="145"/>
      <c r="AT33" s="145">
        <v>0</v>
      </c>
      <c r="AU33" s="145"/>
      <c r="AV33" s="145"/>
      <c r="AW33" s="105">
        <v>0</v>
      </c>
      <c r="AX33" s="63"/>
      <c r="AY33" s="112"/>
    </row>
    <row r="34" spans="2:51" s="2" customFormat="1" ht="48">
      <c r="B34" s="244"/>
      <c r="C34" s="244"/>
      <c r="D34" s="185"/>
      <c r="E34" s="185"/>
      <c r="F34" s="185"/>
      <c r="G34" s="185"/>
      <c r="H34" s="186" t="s">
        <v>404</v>
      </c>
      <c r="I34" s="186" t="s">
        <v>296</v>
      </c>
      <c r="J34" s="186">
        <f>(N34*K34)/O34</f>
        <v>0</v>
      </c>
      <c r="K34" s="186">
        <v>0.1</v>
      </c>
      <c r="L34" s="186" t="s">
        <v>24</v>
      </c>
      <c r="M34" s="186" t="s">
        <v>23</v>
      </c>
      <c r="N34" s="186">
        <f>+Q34+T34+W34+Z34+AC34+AF34+AI34+AL34+AO34+AR34+AU34+AX34</f>
        <v>0</v>
      </c>
      <c r="O34" s="186">
        <v>1</v>
      </c>
      <c r="P34" s="186">
        <v>0</v>
      </c>
      <c r="Q34" s="186"/>
      <c r="R34" s="186" t="s">
        <v>49</v>
      </c>
      <c r="S34" s="186">
        <v>0</v>
      </c>
      <c r="T34" s="186"/>
      <c r="U34" s="186"/>
      <c r="V34" s="186">
        <v>0</v>
      </c>
      <c r="W34" s="188">
        <v>0</v>
      </c>
      <c r="X34" s="189" t="s">
        <v>405</v>
      </c>
      <c r="Y34" s="186">
        <v>0</v>
      </c>
      <c r="Z34" s="188">
        <v>0</v>
      </c>
      <c r="AA34" s="189" t="s">
        <v>405</v>
      </c>
      <c r="AB34" s="32">
        <v>0</v>
      </c>
      <c r="AC34" s="145"/>
      <c r="AD34" s="145"/>
      <c r="AE34" s="145">
        <v>0</v>
      </c>
      <c r="AF34" s="145"/>
      <c r="AG34" s="145"/>
      <c r="AH34" s="145">
        <v>1</v>
      </c>
      <c r="AI34" s="145"/>
      <c r="AJ34" s="145"/>
      <c r="AK34" s="145">
        <v>0</v>
      </c>
      <c r="AL34" s="145"/>
      <c r="AM34" s="145"/>
      <c r="AN34" s="145">
        <v>0</v>
      </c>
      <c r="AO34" s="145"/>
      <c r="AP34" s="145"/>
      <c r="AQ34" s="145">
        <v>0</v>
      </c>
      <c r="AR34" s="145"/>
      <c r="AS34" s="145"/>
      <c r="AT34" s="145">
        <v>0</v>
      </c>
      <c r="AU34" s="145"/>
      <c r="AV34" s="145"/>
      <c r="AW34" s="105">
        <v>0</v>
      </c>
      <c r="AX34" s="63"/>
      <c r="AY34" s="112"/>
    </row>
    <row r="35" spans="2:51" s="2" customFormat="1" ht="192">
      <c r="B35" s="244"/>
      <c r="C35" s="244"/>
      <c r="D35" s="185" t="s">
        <v>43</v>
      </c>
      <c r="E35" s="185">
        <f>(SUM(J35:J38)*F35)/100</f>
        <v>6.9000000000000006E-2</v>
      </c>
      <c r="F35" s="185">
        <v>20</v>
      </c>
      <c r="G35" s="185" t="s">
        <v>406</v>
      </c>
      <c r="H35" s="186" t="s">
        <v>407</v>
      </c>
      <c r="I35" s="186" t="s">
        <v>296</v>
      </c>
      <c r="J35" s="186">
        <f>(N35*K35)/O35</f>
        <v>6.5000000000000002E-2</v>
      </c>
      <c r="K35" s="186">
        <v>0.25</v>
      </c>
      <c r="L35" s="186" t="s">
        <v>28</v>
      </c>
      <c r="M35" s="186" t="s">
        <v>27</v>
      </c>
      <c r="N35" s="186">
        <f>+Q35+T35+W35+Z35+AC35+AF35+AI35+AL35+AO35+AR35+AU35+AX35</f>
        <v>0.26</v>
      </c>
      <c r="O35" s="186">
        <v>1</v>
      </c>
      <c r="P35" s="186">
        <v>0</v>
      </c>
      <c r="Q35" s="186"/>
      <c r="R35" s="186" t="s">
        <v>49</v>
      </c>
      <c r="S35" s="186">
        <v>0</v>
      </c>
      <c r="T35" s="186"/>
      <c r="U35" s="187" t="s">
        <v>408</v>
      </c>
      <c r="V35" s="186">
        <v>0</v>
      </c>
      <c r="W35" s="191">
        <v>0.08</v>
      </c>
      <c r="X35" s="189" t="s">
        <v>409</v>
      </c>
      <c r="Y35" s="186">
        <v>0</v>
      </c>
      <c r="Z35" s="191">
        <v>0.18</v>
      </c>
      <c r="AA35" s="189" t="s">
        <v>410</v>
      </c>
      <c r="AB35" s="32">
        <v>0</v>
      </c>
      <c r="AC35" s="145"/>
      <c r="AD35" s="145"/>
      <c r="AE35" s="145">
        <v>0</v>
      </c>
      <c r="AF35" s="145"/>
      <c r="AG35" s="145"/>
      <c r="AH35" s="25">
        <v>1</v>
      </c>
      <c r="AI35" s="145"/>
      <c r="AJ35" s="145"/>
      <c r="AK35" s="145">
        <v>0</v>
      </c>
      <c r="AL35" s="145"/>
      <c r="AM35" s="145"/>
      <c r="AN35" s="145">
        <v>0</v>
      </c>
      <c r="AO35" s="145"/>
      <c r="AP35" s="145"/>
      <c r="AQ35" s="145">
        <v>0</v>
      </c>
      <c r="AR35" s="145"/>
      <c r="AS35" s="145"/>
      <c r="AT35" s="145">
        <v>0</v>
      </c>
      <c r="AU35" s="145"/>
      <c r="AV35" s="145"/>
      <c r="AW35" s="105">
        <v>0</v>
      </c>
      <c r="AX35" s="63"/>
      <c r="AY35" s="112"/>
    </row>
    <row r="36" spans="2:51" s="2" customFormat="1" ht="336">
      <c r="B36" s="244"/>
      <c r="C36" s="244"/>
      <c r="D36" s="185"/>
      <c r="E36" s="185"/>
      <c r="F36" s="185"/>
      <c r="G36" s="185"/>
      <c r="H36" s="186" t="s">
        <v>411</v>
      </c>
      <c r="I36" s="186" t="s">
        <v>296</v>
      </c>
      <c r="J36" s="186">
        <f>(N36*K36)/O36</f>
        <v>7.7499999999999999E-2</v>
      </c>
      <c r="K36" s="186">
        <v>0.25</v>
      </c>
      <c r="L36" s="186" t="s">
        <v>28</v>
      </c>
      <c r="M36" s="186" t="s">
        <v>27</v>
      </c>
      <c r="N36" s="186">
        <f>+Q36+T36+W36+Z36+AC36+AF36+AI36+AL36+AO36+AR36+AU36+AX36</f>
        <v>0.31</v>
      </c>
      <c r="O36" s="186">
        <v>1</v>
      </c>
      <c r="P36" s="186">
        <v>0</v>
      </c>
      <c r="Q36" s="186"/>
      <c r="R36" s="186" t="s">
        <v>49</v>
      </c>
      <c r="S36" s="186">
        <v>0</v>
      </c>
      <c r="T36" s="186"/>
      <c r="U36" s="187" t="s">
        <v>412</v>
      </c>
      <c r="V36" s="186">
        <v>0</v>
      </c>
      <c r="W36" s="191">
        <v>0.12</v>
      </c>
      <c r="X36" s="189" t="s">
        <v>413</v>
      </c>
      <c r="Y36" s="186">
        <v>0</v>
      </c>
      <c r="Z36" s="191">
        <v>0.19</v>
      </c>
      <c r="AA36" s="189" t="s">
        <v>414</v>
      </c>
      <c r="AB36" s="32">
        <v>0</v>
      </c>
      <c r="AC36" s="145"/>
      <c r="AD36" s="145"/>
      <c r="AE36" s="145">
        <v>0</v>
      </c>
      <c r="AF36" s="145"/>
      <c r="AG36" s="145"/>
      <c r="AH36" s="145">
        <v>0</v>
      </c>
      <c r="AI36" s="145"/>
      <c r="AJ36" s="145"/>
      <c r="AK36" s="145">
        <v>0</v>
      </c>
      <c r="AL36" s="145"/>
      <c r="AM36" s="145"/>
      <c r="AN36" s="145">
        <v>0</v>
      </c>
      <c r="AO36" s="145"/>
      <c r="AP36" s="145"/>
      <c r="AQ36" s="25">
        <v>0</v>
      </c>
      <c r="AR36" s="145"/>
      <c r="AS36" s="145"/>
      <c r="AT36" s="145">
        <v>0</v>
      </c>
      <c r="AU36" s="145"/>
      <c r="AV36" s="145"/>
      <c r="AW36" s="106">
        <v>1</v>
      </c>
      <c r="AX36" s="63"/>
      <c r="AY36" s="112"/>
    </row>
    <row r="37" spans="2:51" s="2" customFormat="1" ht="156">
      <c r="B37" s="244"/>
      <c r="C37" s="244"/>
      <c r="D37" s="185"/>
      <c r="E37" s="185"/>
      <c r="F37" s="185"/>
      <c r="G37" s="185"/>
      <c r="H37" s="186" t="s">
        <v>415</v>
      </c>
      <c r="I37" s="186" t="s">
        <v>296</v>
      </c>
      <c r="J37" s="186">
        <f>(N37*K37)/O37</f>
        <v>0.14750000000000002</v>
      </c>
      <c r="K37" s="186">
        <v>0.25</v>
      </c>
      <c r="L37" s="186" t="s">
        <v>28</v>
      </c>
      <c r="M37" s="186" t="s">
        <v>27</v>
      </c>
      <c r="N37" s="186">
        <f>+Q37+T37+W37+Z37+AC37+AF37+AI37+AL37+AO37+AR37+AU37+AX37</f>
        <v>0.59000000000000008</v>
      </c>
      <c r="O37" s="186">
        <v>1</v>
      </c>
      <c r="P37" s="186">
        <v>0</v>
      </c>
      <c r="Q37" s="186"/>
      <c r="R37" s="186"/>
      <c r="S37" s="186">
        <v>0</v>
      </c>
      <c r="T37" s="186"/>
      <c r="U37" s="187" t="s">
        <v>416</v>
      </c>
      <c r="V37" s="186">
        <v>0</v>
      </c>
      <c r="W37" s="191">
        <v>0.27</v>
      </c>
      <c r="X37" s="189" t="s">
        <v>417</v>
      </c>
      <c r="Y37" s="186">
        <v>0</v>
      </c>
      <c r="Z37" s="191">
        <v>0.32</v>
      </c>
      <c r="AA37" s="189" t="s">
        <v>418</v>
      </c>
      <c r="AB37" s="32">
        <v>0</v>
      </c>
      <c r="AC37" s="145"/>
      <c r="AD37" s="145"/>
      <c r="AE37" s="145">
        <v>0</v>
      </c>
      <c r="AF37" s="145"/>
      <c r="AG37" s="145"/>
      <c r="AH37" s="145">
        <v>0</v>
      </c>
      <c r="AI37" s="145"/>
      <c r="AJ37" s="145"/>
      <c r="AK37" s="145">
        <v>0</v>
      </c>
      <c r="AL37" s="145"/>
      <c r="AM37" s="145"/>
      <c r="AN37" s="145">
        <v>0</v>
      </c>
      <c r="AO37" s="145"/>
      <c r="AP37" s="145"/>
      <c r="AQ37" s="25">
        <v>0</v>
      </c>
      <c r="AR37" s="145"/>
      <c r="AS37" s="145"/>
      <c r="AT37" s="25">
        <v>1</v>
      </c>
      <c r="AU37" s="145"/>
      <c r="AV37" s="145"/>
      <c r="AW37" s="105">
        <v>0</v>
      </c>
      <c r="AX37" s="63"/>
      <c r="AY37" s="112"/>
    </row>
    <row r="38" spans="2:51" s="2" customFormat="1" ht="409.5" customHeight="1">
      <c r="B38" s="244"/>
      <c r="C38" s="244"/>
      <c r="D38" s="185"/>
      <c r="E38" s="185"/>
      <c r="F38" s="185"/>
      <c r="G38" s="185"/>
      <c r="H38" s="186" t="s">
        <v>419</v>
      </c>
      <c r="I38" s="186" t="s">
        <v>296</v>
      </c>
      <c r="J38" s="186">
        <f>(N38*K38)/O38</f>
        <v>5.5E-2</v>
      </c>
      <c r="K38" s="186">
        <v>0.25</v>
      </c>
      <c r="L38" s="186" t="s">
        <v>28</v>
      </c>
      <c r="M38" s="186" t="s">
        <v>27</v>
      </c>
      <c r="N38" s="186">
        <f>+Q38+T38+W38+Z38+AC38+AF38+AI38+AL38+AO38+AR38+AU38+AX38</f>
        <v>0.22</v>
      </c>
      <c r="O38" s="186">
        <v>1</v>
      </c>
      <c r="P38" s="186">
        <v>0</v>
      </c>
      <c r="Q38" s="186"/>
      <c r="R38" s="186" t="s">
        <v>1678</v>
      </c>
      <c r="S38" s="186">
        <v>0</v>
      </c>
      <c r="T38" s="186"/>
      <c r="U38" s="187" t="s">
        <v>420</v>
      </c>
      <c r="V38" s="186">
        <v>0</v>
      </c>
      <c r="W38" s="191">
        <v>0.09</v>
      </c>
      <c r="X38" s="189" t="s">
        <v>421</v>
      </c>
      <c r="Y38" s="186">
        <v>0</v>
      </c>
      <c r="Z38" s="191">
        <v>0.13</v>
      </c>
      <c r="AA38" s="189" t="s">
        <v>422</v>
      </c>
      <c r="AB38" s="181">
        <v>0</v>
      </c>
      <c r="AC38" s="150"/>
      <c r="AD38" s="150"/>
      <c r="AE38" s="150">
        <v>0</v>
      </c>
      <c r="AF38" s="150"/>
      <c r="AG38" s="150"/>
      <c r="AH38" s="150">
        <v>0</v>
      </c>
      <c r="AI38" s="150"/>
      <c r="AJ38" s="150"/>
      <c r="AK38" s="150">
        <v>0</v>
      </c>
      <c r="AL38" s="150"/>
      <c r="AM38" s="150"/>
      <c r="AN38" s="150">
        <v>0</v>
      </c>
      <c r="AO38" s="150"/>
      <c r="AP38" s="150"/>
      <c r="AQ38" s="26">
        <v>0</v>
      </c>
      <c r="AR38" s="150"/>
      <c r="AS38" s="150"/>
      <c r="AT38" s="150">
        <v>0</v>
      </c>
      <c r="AU38" s="150"/>
      <c r="AV38" s="150"/>
      <c r="AW38" s="113">
        <v>1</v>
      </c>
      <c r="AX38" s="64"/>
      <c r="AY38" s="114"/>
    </row>
    <row r="39" spans="2:51" s="2" customFormat="1" ht="300">
      <c r="B39" s="244"/>
      <c r="C39" s="245"/>
      <c r="D39" s="186" t="s">
        <v>31</v>
      </c>
      <c r="E39" s="186"/>
      <c r="F39" s="186"/>
      <c r="G39" s="186" t="s">
        <v>423</v>
      </c>
      <c r="H39" s="186" t="s">
        <v>424</v>
      </c>
      <c r="I39" s="186" t="s">
        <v>295</v>
      </c>
      <c r="J39" s="186">
        <f>(N39*K39)/O39</f>
        <v>0.31928508384819065</v>
      </c>
      <c r="K39" s="186">
        <v>1</v>
      </c>
      <c r="L39" s="186" t="s">
        <v>24</v>
      </c>
      <c r="M39" s="186" t="s">
        <v>23</v>
      </c>
      <c r="N39" s="186">
        <f>W39</f>
        <v>1447</v>
      </c>
      <c r="O39" s="192">
        <v>4532</v>
      </c>
      <c r="P39" s="192">
        <v>0</v>
      </c>
      <c r="Q39" s="192"/>
      <c r="R39" s="192" t="s">
        <v>49</v>
      </c>
      <c r="S39" s="192">
        <v>0</v>
      </c>
      <c r="T39" s="192"/>
      <c r="U39" s="193" t="s">
        <v>49</v>
      </c>
      <c r="V39" s="192">
        <v>0</v>
      </c>
      <c r="W39" s="194">
        <v>1447</v>
      </c>
      <c r="X39" s="238" t="s">
        <v>425</v>
      </c>
      <c r="Y39" s="192">
        <v>0</v>
      </c>
      <c r="Z39" s="195">
        <v>1606</v>
      </c>
      <c r="AA39" s="196" t="s">
        <v>426</v>
      </c>
      <c r="AB39" s="182">
        <v>0</v>
      </c>
      <c r="AC39" s="115"/>
      <c r="AD39" s="115"/>
      <c r="AE39" s="115">
        <v>0</v>
      </c>
      <c r="AF39" s="115"/>
      <c r="AG39" s="115"/>
      <c r="AH39" s="115">
        <v>0</v>
      </c>
      <c r="AI39" s="115"/>
      <c r="AJ39" s="115"/>
      <c r="AK39" s="115">
        <v>0</v>
      </c>
      <c r="AL39" s="115"/>
      <c r="AM39" s="115"/>
      <c r="AN39" s="115">
        <v>0</v>
      </c>
      <c r="AO39" s="115"/>
      <c r="AP39" s="115"/>
      <c r="AQ39" s="115">
        <v>0</v>
      </c>
      <c r="AR39" s="115"/>
      <c r="AS39" s="115"/>
      <c r="AT39" s="115">
        <v>0</v>
      </c>
      <c r="AU39" s="115"/>
      <c r="AV39" s="115"/>
      <c r="AW39" s="116">
        <v>4532</v>
      </c>
      <c r="AX39" s="65"/>
      <c r="AY39" s="44"/>
    </row>
    <row r="40" spans="2:51" s="2" customFormat="1" ht="120">
      <c r="B40" s="244"/>
      <c r="C40" s="245"/>
      <c r="D40" s="186" t="s">
        <v>41</v>
      </c>
      <c r="E40" s="186"/>
      <c r="F40" s="186"/>
      <c r="G40" s="186" t="s">
        <v>374</v>
      </c>
      <c r="H40" s="186" t="s">
        <v>427</v>
      </c>
      <c r="I40" s="186" t="s">
        <v>293</v>
      </c>
      <c r="J40" s="186">
        <f>(N40*K40)/O40</f>
        <v>0</v>
      </c>
      <c r="K40" s="186">
        <v>1</v>
      </c>
      <c r="L40" s="186" t="s">
        <v>24</v>
      </c>
      <c r="M40" s="186" t="s">
        <v>23</v>
      </c>
      <c r="N40" s="186">
        <f t="shared" ref="N40:N43" si="0">W40</f>
        <v>0</v>
      </c>
      <c r="O40" s="186">
        <v>1</v>
      </c>
      <c r="P40" s="186">
        <v>0</v>
      </c>
      <c r="Q40" s="186"/>
      <c r="R40" s="186" t="s">
        <v>49</v>
      </c>
      <c r="S40" s="186">
        <v>0</v>
      </c>
      <c r="T40" s="186"/>
      <c r="U40" s="187" t="s">
        <v>49</v>
      </c>
      <c r="V40" s="186">
        <v>0</v>
      </c>
      <c r="W40" s="191"/>
      <c r="X40" s="188" t="s">
        <v>49</v>
      </c>
      <c r="Y40" s="186">
        <v>0</v>
      </c>
      <c r="Z40" s="195">
        <v>0</v>
      </c>
      <c r="AA40" s="196" t="s">
        <v>428</v>
      </c>
      <c r="AB40" s="183">
        <v>0</v>
      </c>
      <c r="AC40" s="43"/>
      <c r="AD40" s="43"/>
      <c r="AE40" s="43">
        <v>0</v>
      </c>
      <c r="AF40" s="43"/>
      <c r="AG40" s="43"/>
      <c r="AH40" s="43">
        <v>0</v>
      </c>
      <c r="AI40" s="43"/>
      <c r="AJ40" s="43"/>
      <c r="AK40" s="43">
        <v>0</v>
      </c>
      <c r="AL40" s="43"/>
      <c r="AM40" s="43"/>
      <c r="AN40" s="43">
        <v>0</v>
      </c>
      <c r="AO40" s="43"/>
      <c r="AP40" s="43"/>
      <c r="AQ40" s="110">
        <v>0</v>
      </c>
      <c r="AR40" s="43"/>
      <c r="AS40" s="43"/>
      <c r="AT40" s="43">
        <v>0</v>
      </c>
      <c r="AU40" s="43"/>
      <c r="AV40" s="43"/>
      <c r="AW40" s="117">
        <v>0.01</v>
      </c>
      <c r="AX40" s="65"/>
      <c r="AY40" s="44"/>
    </row>
    <row r="41" spans="2:51" s="2" customFormat="1" ht="132">
      <c r="B41" s="244"/>
      <c r="C41" s="245"/>
      <c r="D41" s="186" t="s">
        <v>31</v>
      </c>
      <c r="E41" s="186"/>
      <c r="F41" s="186"/>
      <c r="G41" s="186" t="s">
        <v>423</v>
      </c>
      <c r="H41" s="186" t="s">
        <v>429</v>
      </c>
      <c r="I41" s="186" t="s">
        <v>293</v>
      </c>
      <c r="J41" s="186"/>
      <c r="K41" s="186">
        <v>1</v>
      </c>
      <c r="L41" s="186" t="s">
        <v>24</v>
      </c>
      <c r="M41" s="186" t="s">
        <v>23</v>
      </c>
      <c r="N41" s="186">
        <f t="shared" si="0"/>
        <v>0</v>
      </c>
      <c r="O41" s="186">
        <v>11470</v>
      </c>
      <c r="P41" s="186">
        <v>0</v>
      </c>
      <c r="Q41" s="186"/>
      <c r="R41" s="186" t="s">
        <v>49</v>
      </c>
      <c r="S41" s="186">
        <v>0</v>
      </c>
      <c r="T41" s="186"/>
      <c r="U41" s="187" t="s">
        <v>49</v>
      </c>
      <c r="V41" s="186">
        <v>0</v>
      </c>
      <c r="W41" s="191"/>
      <c r="X41" s="188" t="s">
        <v>49</v>
      </c>
      <c r="Y41" s="186">
        <v>0</v>
      </c>
      <c r="Z41" s="195">
        <v>395</v>
      </c>
      <c r="AA41" s="196" t="s">
        <v>430</v>
      </c>
      <c r="AB41" s="183">
        <v>0</v>
      </c>
      <c r="AC41" s="43"/>
      <c r="AD41" s="43"/>
      <c r="AE41" s="43">
        <v>0</v>
      </c>
      <c r="AF41" s="43"/>
      <c r="AG41" s="43"/>
      <c r="AH41" s="43">
        <v>0</v>
      </c>
      <c r="AI41" s="43"/>
      <c r="AJ41" s="43"/>
      <c r="AK41" s="43">
        <v>0</v>
      </c>
      <c r="AL41" s="43"/>
      <c r="AM41" s="43"/>
      <c r="AN41" s="43">
        <v>0</v>
      </c>
      <c r="AO41" s="43"/>
      <c r="AP41" s="43"/>
      <c r="AQ41" s="110">
        <v>0</v>
      </c>
      <c r="AR41" s="43"/>
      <c r="AS41" s="43"/>
      <c r="AT41" s="43">
        <v>0</v>
      </c>
      <c r="AU41" s="43"/>
      <c r="AV41" s="43"/>
      <c r="AW41" s="118">
        <v>11470</v>
      </c>
      <c r="AX41" s="65"/>
      <c r="AY41" s="44"/>
    </row>
    <row r="42" spans="2:51" s="2" customFormat="1" ht="84">
      <c r="B42" s="244"/>
      <c r="C42" s="245"/>
      <c r="D42" s="185" t="s">
        <v>44</v>
      </c>
      <c r="E42" s="186"/>
      <c r="F42" s="186"/>
      <c r="G42" s="185" t="s">
        <v>45</v>
      </c>
      <c r="H42" s="186" t="s">
        <v>431</v>
      </c>
      <c r="I42" s="186" t="s">
        <v>293</v>
      </c>
      <c r="J42" s="186"/>
      <c r="K42" s="186">
        <v>1</v>
      </c>
      <c r="L42" s="186" t="s">
        <v>28</v>
      </c>
      <c r="M42" s="186" t="s">
        <v>27</v>
      </c>
      <c r="N42" s="186">
        <f t="shared" si="0"/>
        <v>0</v>
      </c>
      <c r="O42" s="197">
        <v>0.28170000000000001</v>
      </c>
      <c r="P42" s="186">
        <v>0</v>
      </c>
      <c r="Q42" s="186"/>
      <c r="R42" s="186" t="s">
        <v>49</v>
      </c>
      <c r="S42" s="186">
        <v>0</v>
      </c>
      <c r="T42" s="186"/>
      <c r="U42" s="187" t="s">
        <v>49</v>
      </c>
      <c r="V42" s="186">
        <v>0</v>
      </c>
      <c r="W42" s="191"/>
      <c r="X42" s="188" t="s">
        <v>49</v>
      </c>
      <c r="Y42" s="186">
        <v>0</v>
      </c>
      <c r="Z42" s="195">
        <v>0</v>
      </c>
      <c r="AA42" s="196" t="s">
        <v>432</v>
      </c>
      <c r="AB42" s="183">
        <v>0</v>
      </c>
      <c r="AC42" s="43"/>
      <c r="AD42" s="43"/>
      <c r="AE42" s="43">
        <v>0</v>
      </c>
      <c r="AF42" s="43"/>
      <c r="AG42" s="43"/>
      <c r="AH42" s="43">
        <v>0</v>
      </c>
      <c r="AI42" s="43"/>
      <c r="AJ42" s="43"/>
      <c r="AK42" s="43">
        <v>0</v>
      </c>
      <c r="AL42" s="43"/>
      <c r="AM42" s="43"/>
      <c r="AN42" s="43">
        <v>0</v>
      </c>
      <c r="AO42" s="43"/>
      <c r="AP42" s="43"/>
      <c r="AQ42" s="110">
        <v>0</v>
      </c>
      <c r="AR42" s="43"/>
      <c r="AS42" s="43"/>
      <c r="AT42" s="43">
        <v>0</v>
      </c>
      <c r="AU42" s="43"/>
      <c r="AV42" s="43"/>
      <c r="AW42" s="119">
        <v>0.28170000000000001</v>
      </c>
      <c r="AX42" s="65"/>
      <c r="AY42" s="44"/>
    </row>
    <row r="43" spans="2:51" s="2" customFormat="1" ht="84.75" thickBot="1">
      <c r="B43" s="244"/>
      <c r="C43" s="245"/>
      <c r="D43" s="185"/>
      <c r="E43" s="186"/>
      <c r="F43" s="186"/>
      <c r="G43" s="185"/>
      <c r="H43" s="186" t="s">
        <v>433</v>
      </c>
      <c r="I43" s="186" t="s">
        <v>293</v>
      </c>
      <c r="J43" s="186"/>
      <c r="K43" s="186">
        <v>1</v>
      </c>
      <c r="L43" s="186" t="s">
        <v>28</v>
      </c>
      <c r="M43" s="186" t="s">
        <v>27</v>
      </c>
      <c r="N43" s="186">
        <f t="shared" si="0"/>
        <v>0</v>
      </c>
      <c r="O43" s="197">
        <v>0.37090000000000001</v>
      </c>
      <c r="P43" s="186">
        <v>0</v>
      </c>
      <c r="Q43" s="186"/>
      <c r="R43" s="186" t="s">
        <v>49</v>
      </c>
      <c r="S43" s="186">
        <v>0</v>
      </c>
      <c r="T43" s="186"/>
      <c r="U43" s="187" t="s">
        <v>49</v>
      </c>
      <c r="V43" s="186">
        <v>0</v>
      </c>
      <c r="W43" s="191"/>
      <c r="X43" s="189" t="s">
        <v>49</v>
      </c>
      <c r="Y43" s="186">
        <v>0</v>
      </c>
      <c r="Z43" s="195">
        <v>0</v>
      </c>
      <c r="AA43" s="196" t="s">
        <v>434</v>
      </c>
      <c r="AB43" s="184">
        <v>0</v>
      </c>
      <c r="AC43" s="152"/>
      <c r="AD43" s="152"/>
      <c r="AE43" s="152">
        <v>0</v>
      </c>
      <c r="AF43" s="152"/>
      <c r="AG43" s="152"/>
      <c r="AH43" s="152">
        <v>0</v>
      </c>
      <c r="AI43" s="152"/>
      <c r="AJ43" s="152"/>
      <c r="AK43" s="152">
        <v>0</v>
      </c>
      <c r="AL43" s="152"/>
      <c r="AM43" s="152"/>
      <c r="AN43" s="152">
        <v>0</v>
      </c>
      <c r="AO43" s="152"/>
      <c r="AP43" s="152"/>
      <c r="AQ43" s="122">
        <v>0</v>
      </c>
      <c r="AR43" s="152"/>
      <c r="AS43" s="152"/>
      <c r="AT43" s="152">
        <v>0</v>
      </c>
      <c r="AU43" s="152"/>
      <c r="AV43" s="152"/>
      <c r="AW43" s="123">
        <v>0.37090000000000001</v>
      </c>
      <c r="AX43" s="124"/>
      <c r="AY43" s="125"/>
    </row>
    <row r="44" spans="2:51" s="2" customFormat="1" ht="132">
      <c r="B44" s="246" t="s">
        <v>46</v>
      </c>
      <c r="C44" s="246">
        <f>SUM(E44:E101)</f>
        <v>0.38225299999999995</v>
      </c>
      <c r="D44" s="164" t="s">
        <v>48</v>
      </c>
      <c r="E44" s="164">
        <f>(SUM(J44:J55)*F44)/100</f>
        <v>4.590000000000001E-2</v>
      </c>
      <c r="F44" s="164">
        <v>20</v>
      </c>
      <c r="G44" s="164" t="s">
        <v>435</v>
      </c>
      <c r="H44" s="166" t="s">
        <v>436</v>
      </c>
      <c r="I44" s="166" t="s">
        <v>294</v>
      </c>
      <c r="J44" s="166">
        <f>(N44*K44)/O44</f>
        <v>3.7499999999999999E-2</v>
      </c>
      <c r="K44" s="166">
        <v>0.15</v>
      </c>
      <c r="L44" s="166" t="s">
        <v>24</v>
      </c>
      <c r="M44" s="166" t="s">
        <v>437</v>
      </c>
      <c r="N44" s="166">
        <f>+Q44+T44+W44+Z44+AC44+AF44+AI44+AL44+AO44+AR44+AU44+AX44</f>
        <v>1</v>
      </c>
      <c r="O44" s="166">
        <v>4</v>
      </c>
      <c r="P44" s="166">
        <v>0</v>
      </c>
      <c r="Q44" s="166"/>
      <c r="R44" s="166" t="s">
        <v>49</v>
      </c>
      <c r="S44" s="166">
        <v>4</v>
      </c>
      <c r="T44" s="166">
        <v>0</v>
      </c>
      <c r="U44" s="166" t="s">
        <v>438</v>
      </c>
      <c r="V44" s="166">
        <v>0</v>
      </c>
      <c r="W44" s="198">
        <v>1</v>
      </c>
      <c r="X44" s="199" t="s">
        <v>51</v>
      </c>
      <c r="Y44" s="166">
        <v>0</v>
      </c>
      <c r="Z44" s="198">
        <v>0</v>
      </c>
      <c r="AA44" s="199" t="s">
        <v>439</v>
      </c>
      <c r="AB44" s="179">
        <v>0</v>
      </c>
      <c r="AC44" s="28"/>
      <c r="AD44" s="28"/>
      <c r="AE44" s="28">
        <v>0</v>
      </c>
      <c r="AF44" s="28"/>
      <c r="AG44" s="28"/>
      <c r="AH44" s="28">
        <v>0</v>
      </c>
      <c r="AI44" s="28"/>
      <c r="AJ44" s="28"/>
      <c r="AK44" s="28">
        <v>0</v>
      </c>
      <c r="AL44" s="28"/>
      <c r="AM44" s="28"/>
      <c r="AN44" s="28">
        <v>0</v>
      </c>
      <c r="AO44" s="28"/>
      <c r="AP44" s="28"/>
      <c r="AQ44" s="28">
        <v>0</v>
      </c>
      <c r="AR44" s="28"/>
      <c r="AS44" s="28"/>
      <c r="AT44" s="28">
        <v>0</v>
      </c>
      <c r="AU44" s="28"/>
      <c r="AV44" s="28"/>
      <c r="AW44" s="109">
        <v>0</v>
      </c>
      <c r="AX44" s="61"/>
      <c r="AY44" s="29"/>
    </row>
    <row r="45" spans="2:51" s="2" customFormat="1" ht="108">
      <c r="B45" s="246"/>
      <c r="C45" s="246"/>
      <c r="D45" s="164"/>
      <c r="E45" s="164"/>
      <c r="F45" s="164"/>
      <c r="G45" s="164"/>
      <c r="H45" s="166" t="s">
        <v>440</v>
      </c>
      <c r="I45" s="166" t="s">
        <v>294</v>
      </c>
      <c r="J45" s="166">
        <f>(N45*K45)/O45</f>
        <v>0</v>
      </c>
      <c r="K45" s="166">
        <v>0.1</v>
      </c>
      <c r="L45" s="166" t="s">
        <v>24</v>
      </c>
      <c r="M45" s="166" t="s">
        <v>437</v>
      </c>
      <c r="N45" s="166">
        <f>+Q45+T45+W45+Z45+AC45+AF45+AI45+AL45+AO45+AR45+AU45+AX45</f>
        <v>0</v>
      </c>
      <c r="O45" s="166">
        <v>4</v>
      </c>
      <c r="P45" s="166">
        <v>0</v>
      </c>
      <c r="Q45" s="166"/>
      <c r="R45" s="166" t="s">
        <v>49</v>
      </c>
      <c r="S45" s="166">
        <v>0</v>
      </c>
      <c r="T45" s="166">
        <v>0</v>
      </c>
      <c r="U45" s="166" t="s">
        <v>441</v>
      </c>
      <c r="V45" s="166">
        <v>4</v>
      </c>
      <c r="W45" s="198">
        <v>0</v>
      </c>
      <c r="X45" s="199" t="s">
        <v>442</v>
      </c>
      <c r="Y45" s="166">
        <v>0</v>
      </c>
      <c r="Z45" s="198">
        <v>0</v>
      </c>
      <c r="AA45" s="199" t="s">
        <v>443</v>
      </c>
      <c r="AB45" s="180">
        <v>0</v>
      </c>
      <c r="AC45" s="153"/>
      <c r="AD45" s="153"/>
      <c r="AE45" s="153">
        <v>0</v>
      </c>
      <c r="AF45" s="153"/>
      <c r="AG45" s="153"/>
      <c r="AH45" s="153">
        <v>0</v>
      </c>
      <c r="AI45" s="153"/>
      <c r="AJ45" s="153"/>
      <c r="AK45" s="153">
        <v>0</v>
      </c>
      <c r="AL45" s="153"/>
      <c r="AM45" s="153"/>
      <c r="AN45" s="153">
        <v>0</v>
      </c>
      <c r="AO45" s="153"/>
      <c r="AP45" s="153"/>
      <c r="AQ45" s="153">
        <v>0</v>
      </c>
      <c r="AR45" s="153"/>
      <c r="AS45" s="153"/>
      <c r="AT45" s="153">
        <v>0</v>
      </c>
      <c r="AU45" s="153"/>
      <c r="AV45" s="153"/>
      <c r="AW45" s="108">
        <v>0</v>
      </c>
      <c r="AX45" s="62"/>
      <c r="AY45" s="18"/>
    </row>
    <row r="46" spans="2:51" s="2" customFormat="1" ht="264">
      <c r="B46" s="246"/>
      <c r="C46" s="246"/>
      <c r="D46" s="164"/>
      <c r="E46" s="164"/>
      <c r="F46" s="164"/>
      <c r="G46" s="164"/>
      <c r="H46" s="166" t="s">
        <v>444</v>
      </c>
      <c r="I46" s="166" t="s">
        <v>294</v>
      </c>
      <c r="J46" s="166">
        <f>(N46*K46)/O46</f>
        <v>0</v>
      </c>
      <c r="K46" s="166">
        <v>0.15</v>
      </c>
      <c r="L46" s="166" t="s">
        <v>24</v>
      </c>
      <c r="M46" s="166" t="s">
        <v>437</v>
      </c>
      <c r="N46" s="166">
        <f>+Q46+T46+W46+Z46+AC46+AF46+AI46+AL46+AO46+AR46+AU46+AX46</f>
        <v>0</v>
      </c>
      <c r="O46" s="166">
        <v>4</v>
      </c>
      <c r="P46" s="166">
        <v>0</v>
      </c>
      <c r="Q46" s="166"/>
      <c r="R46" s="166" t="s">
        <v>49</v>
      </c>
      <c r="S46" s="166">
        <v>0</v>
      </c>
      <c r="T46" s="166">
        <v>0</v>
      </c>
      <c r="U46" s="166" t="s">
        <v>50</v>
      </c>
      <c r="V46" s="166">
        <v>0</v>
      </c>
      <c r="W46" s="198">
        <v>0</v>
      </c>
      <c r="X46" s="199" t="s">
        <v>445</v>
      </c>
      <c r="Y46" s="166">
        <v>4</v>
      </c>
      <c r="Z46" s="198">
        <v>0</v>
      </c>
      <c r="AA46" s="199" t="s">
        <v>446</v>
      </c>
      <c r="AB46" s="180">
        <v>0</v>
      </c>
      <c r="AC46" s="153"/>
      <c r="AD46" s="153"/>
      <c r="AE46" s="153">
        <v>0</v>
      </c>
      <c r="AF46" s="153"/>
      <c r="AG46" s="153"/>
      <c r="AH46" s="153">
        <v>0</v>
      </c>
      <c r="AI46" s="153"/>
      <c r="AJ46" s="153"/>
      <c r="AK46" s="153">
        <v>0</v>
      </c>
      <c r="AL46" s="153"/>
      <c r="AM46" s="153"/>
      <c r="AN46" s="153">
        <v>0</v>
      </c>
      <c r="AO46" s="153"/>
      <c r="AP46" s="153"/>
      <c r="AQ46" s="153">
        <v>0</v>
      </c>
      <c r="AR46" s="153"/>
      <c r="AS46" s="153"/>
      <c r="AT46" s="153">
        <v>0</v>
      </c>
      <c r="AU46" s="153"/>
      <c r="AV46" s="153"/>
      <c r="AW46" s="108">
        <v>0</v>
      </c>
      <c r="AX46" s="62"/>
      <c r="AY46" s="18"/>
    </row>
    <row r="47" spans="2:51" s="2" customFormat="1" ht="108">
      <c r="B47" s="246"/>
      <c r="C47" s="246"/>
      <c r="D47" s="164"/>
      <c r="E47" s="164"/>
      <c r="F47" s="164"/>
      <c r="G47" s="164"/>
      <c r="H47" s="166" t="s">
        <v>447</v>
      </c>
      <c r="I47" s="166" t="s">
        <v>296</v>
      </c>
      <c r="J47" s="166">
        <f>(N47*K47)/O47</f>
        <v>4.2000000000000003E-2</v>
      </c>
      <c r="K47" s="166">
        <v>7.0000000000000007E-2</v>
      </c>
      <c r="L47" s="166" t="s">
        <v>28</v>
      </c>
      <c r="M47" s="166" t="s">
        <v>27</v>
      </c>
      <c r="N47" s="166">
        <f>+Q47+T47+W47+Z47+AC47+AF47+AI47+AL47+AO47+AR47+AU47+AX47</f>
        <v>0.6</v>
      </c>
      <c r="O47" s="166">
        <v>1</v>
      </c>
      <c r="P47" s="166">
        <v>0</v>
      </c>
      <c r="Q47" s="166"/>
      <c r="R47" s="166" t="s">
        <v>49</v>
      </c>
      <c r="S47" s="166">
        <v>0</v>
      </c>
      <c r="T47" s="166">
        <v>0.1</v>
      </c>
      <c r="U47" s="166" t="s">
        <v>448</v>
      </c>
      <c r="V47" s="166">
        <v>0.25</v>
      </c>
      <c r="W47" s="200">
        <v>0.25</v>
      </c>
      <c r="X47" s="199" t="s">
        <v>449</v>
      </c>
      <c r="Y47" s="166">
        <v>0.25</v>
      </c>
      <c r="Z47" s="198" t="s">
        <v>450</v>
      </c>
      <c r="AA47" s="199" t="s">
        <v>451</v>
      </c>
      <c r="AB47" s="180">
        <v>0.5</v>
      </c>
      <c r="AC47" s="153"/>
      <c r="AD47" s="153"/>
      <c r="AE47" s="153">
        <v>0</v>
      </c>
      <c r="AF47" s="153"/>
      <c r="AG47" s="153"/>
      <c r="AH47" s="153">
        <v>0</v>
      </c>
      <c r="AI47" s="153"/>
      <c r="AJ47" s="153"/>
      <c r="AK47" s="153">
        <v>0</v>
      </c>
      <c r="AL47" s="153"/>
      <c r="AM47" s="153"/>
      <c r="AN47" s="153">
        <v>0</v>
      </c>
      <c r="AO47" s="153"/>
      <c r="AP47" s="153"/>
      <c r="AQ47" s="153">
        <v>0</v>
      </c>
      <c r="AR47" s="153"/>
      <c r="AS47" s="153"/>
      <c r="AT47" s="153">
        <v>0</v>
      </c>
      <c r="AU47" s="153"/>
      <c r="AV47" s="153"/>
      <c r="AW47" s="108">
        <v>0</v>
      </c>
      <c r="AX47" s="62"/>
      <c r="AY47" s="18"/>
    </row>
    <row r="48" spans="2:51" s="2" customFormat="1" ht="60">
      <c r="B48" s="246"/>
      <c r="C48" s="246"/>
      <c r="D48" s="164"/>
      <c r="E48" s="164"/>
      <c r="F48" s="164"/>
      <c r="G48" s="164"/>
      <c r="H48" s="166" t="s">
        <v>452</v>
      </c>
      <c r="I48" s="166" t="s">
        <v>296</v>
      </c>
      <c r="J48" s="166">
        <f>(N48*K48)/O48</f>
        <v>0</v>
      </c>
      <c r="K48" s="166">
        <v>0.05</v>
      </c>
      <c r="L48" s="166" t="s">
        <v>24</v>
      </c>
      <c r="M48" s="166" t="s">
        <v>437</v>
      </c>
      <c r="N48" s="166">
        <f>+Q48+T48+W48+Z48+AC48+AF48+AI48+AL48+AO48+AR48+AU48+AX48</f>
        <v>0</v>
      </c>
      <c r="O48" s="166">
        <v>50</v>
      </c>
      <c r="P48" s="166">
        <v>0</v>
      </c>
      <c r="Q48" s="166"/>
      <c r="R48" s="166" t="s">
        <v>49</v>
      </c>
      <c r="S48" s="166">
        <v>0</v>
      </c>
      <c r="T48" s="166">
        <v>0</v>
      </c>
      <c r="U48" s="166" t="s">
        <v>453</v>
      </c>
      <c r="V48" s="166">
        <v>0</v>
      </c>
      <c r="W48" s="198">
        <v>0</v>
      </c>
      <c r="X48" s="199" t="s">
        <v>454</v>
      </c>
      <c r="Y48" s="166">
        <v>0</v>
      </c>
      <c r="Z48" s="198">
        <v>0</v>
      </c>
      <c r="AA48" s="199" t="s">
        <v>455</v>
      </c>
      <c r="AB48" s="180">
        <v>10</v>
      </c>
      <c r="AC48" s="153"/>
      <c r="AD48" s="153"/>
      <c r="AE48" s="153">
        <v>10</v>
      </c>
      <c r="AF48" s="153"/>
      <c r="AG48" s="153"/>
      <c r="AH48" s="153">
        <v>10</v>
      </c>
      <c r="AI48" s="153"/>
      <c r="AJ48" s="153"/>
      <c r="AK48" s="153">
        <v>10</v>
      </c>
      <c r="AL48" s="153"/>
      <c r="AM48" s="153"/>
      <c r="AN48" s="153">
        <v>10</v>
      </c>
      <c r="AO48" s="153"/>
      <c r="AP48" s="153"/>
      <c r="AQ48" s="153">
        <v>0</v>
      </c>
      <c r="AR48" s="153"/>
      <c r="AS48" s="153"/>
      <c r="AT48" s="153">
        <v>0</v>
      </c>
      <c r="AU48" s="153"/>
      <c r="AV48" s="153"/>
      <c r="AW48" s="108">
        <v>0</v>
      </c>
      <c r="AX48" s="62"/>
      <c r="AY48" s="18"/>
    </row>
    <row r="49" spans="2:51" s="2" customFormat="1" ht="96">
      <c r="B49" s="246"/>
      <c r="C49" s="246"/>
      <c r="D49" s="164"/>
      <c r="E49" s="164"/>
      <c r="F49" s="164"/>
      <c r="G49" s="164"/>
      <c r="H49" s="166" t="s">
        <v>456</v>
      </c>
      <c r="I49" s="166" t="s">
        <v>296</v>
      </c>
      <c r="J49" s="166">
        <f>(N49*K49)/O49</f>
        <v>0</v>
      </c>
      <c r="K49" s="166">
        <v>7.0000000000000007E-2</v>
      </c>
      <c r="L49" s="166" t="s">
        <v>24</v>
      </c>
      <c r="M49" s="166" t="s">
        <v>437</v>
      </c>
      <c r="N49" s="166">
        <f>+Q49+T49+W49+Z49+AC49+AF49+AI49+AL49+AO49+AR49+AU49+AX49</f>
        <v>0</v>
      </c>
      <c r="O49" s="166">
        <v>1</v>
      </c>
      <c r="P49" s="166">
        <v>0</v>
      </c>
      <c r="Q49" s="166"/>
      <c r="R49" s="166" t="s">
        <v>49</v>
      </c>
      <c r="S49" s="166">
        <v>0</v>
      </c>
      <c r="T49" s="166">
        <v>0</v>
      </c>
      <c r="U49" s="166" t="s">
        <v>457</v>
      </c>
      <c r="V49" s="166">
        <v>0</v>
      </c>
      <c r="W49" s="198">
        <v>0</v>
      </c>
      <c r="X49" s="199" t="s">
        <v>458</v>
      </c>
      <c r="Y49" s="166">
        <v>0</v>
      </c>
      <c r="Z49" s="198">
        <v>0</v>
      </c>
      <c r="AA49" s="199" t="s">
        <v>459</v>
      </c>
      <c r="AB49" s="180">
        <v>0</v>
      </c>
      <c r="AC49" s="153"/>
      <c r="AD49" s="153"/>
      <c r="AE49" s="153">
        <v>0</v>
      </c>
      <c r="AF49" s="153"/>
      <c r="AG49" s="153"/>
      <c r="AH49" s="153">
        <v>0</v>
      </c>
      <c r="AI49" s="153"/>
      <c r="AJ49" s="153"/>
      <c r="AK49" s="153">
        <v>0</v>
      </c>
      <c r="AL49" s="153"/>
      <c r="AM49" s="153"/>
      <c r="AN49" s="153">
        <v>0</v>
      </c>
      <c r="AO49" s="153"/>
      <c r="AP49" s="153"/>
      <c r="AQ49" s="153">
        <v>1</v>
      </c>
      <c r="AR49" s="153"/>
      <c r="AS49" s="153"/>
      <c r="AT49" s="153">
        <v>0</v>
      </c>
      <c r="AU49" s="153"/>
      <c r="AV49" s="153"/>
      <c r="AW49" s="108">
        <v>0</v>
      </c>
      <c r="AX49" s="62"/>
      <c r="AY49" s="18"/>
    </row>
    <row r="50" spans="2:51" s="2" customFormat="1" ht="96">
      <c r="B50" s="246"/>
      <c r="C50" s="246"/>
      <c r="D50" s="164"/>
      <c r="E50" s="164"/>
      <c r="F50" s="164"/>
      <c r="G50" s="164"/>
      <c r="H50" s="166" t="s">
        <v>460</v>
      </c>
      <c r="I50" s="166" t="s">
        <v>296</v>
      </c>
      <c r="J50" s="166">
        <f>(N50*K50)/O50</f>
        <v>0.13500000000000001</v>
      </c>
      <c r="K50" s="166">
        <v>0.09</v>
      </c>
      <c r="L50" s="166" t="s">
        <v>28</v>
      </c>
      <c r="M50" s="166" t="s">
        <v>27</v>
      </c>
      <c r="N50" s="166">
        <f>+Q50+T50+W50+Z50+AC50+AF50+AI50+AL50+AO50+AR50+AU50+AX50</f>
        <v>1.5</v>
      </c>
      <c r="O50" s="166">
        <v>1</v>
      </c>
      <c r="P50" s="166">
        <v>0</v>
      </c>
      <c r="Q50" s="166"/>
      <c r="R50" s="166" t="s">
        <v>461</v>
      </c>
      <c r="S50" s="166">
        <v>0</v>
      </c>
      <c r="T50" s="166">
        <v>0.5</v>
      </c>
      <c r="U50" s="166" t="s">
        <v>462</v>
      </c>
      <c r="V50" s="166">
        <v>0</v>
      </c>
      <c r="W50" s="198">
        <v>1</v>
      </c>
      <c r="X50" s="199" t="s">
        <v>463</v>
      </c>
      <c r="Y50" s="201">
        <v>0.5</v>
      </c>
      <c r="Z50" s="198">
        <v>0</v>
      </c>
      <c r="AA50" s="199" t="s">
        <v>464</v>
      </c>
      <c r="AB50" s="180">
        <v>0</v>
      </c>
      <c r="AC50" s="153"/>
      <c r="AD50" s="153"/>
      <c r="AE50" s="153">
        <v>0</v>
      </c>
      <c r="AF50" s="153"/>
      <c r="AG50" s="153"/>
      <c r="AH50" s="153">
        <v>0</v>
      </c>
      <c r="AI50" s="153"/>
      <c r="AJ50" s="153"/>
      <c r="AK50" s="153">
        <v>0</v>
      </c>
      <c r="AL50" s="153"/>
      <c r="AM50" s="153"/>
      <c r="AN50" s="153">
        <v>0</v>
      </c>
      <c r="AO50" s="153"/>
      <c r="AP50" s="153"/>
      <c r="AQ50" s="153">
        <v>0</v>
      </c>
      <c r="AR50" s="153"/>
      <c r="AS50" s="153"/>
      <c r="AT50" s="153">
        <v>0</v>
      </c>
      <c r="AU50" s="153"/>
      <c r="AV50" s="153"/>
      <c r="AW50" s="108">
        <v>0</v>
      </c>
      <c r="AX50" s="62"/>
      <c r="AY50" s="18"/>
    </row>
    <row r="51" spans="2:51" s="2" customFormat="1" ht="96">
      <c r="B51" s="246"/>
      <c r="C51" s="246"/>
      <c r="D51" s="164"/>
      <c r="E51" s="164"/>
      <c r="F51" s="164"/>
      <c r="G51" s="164"/>
      <c r="H51" s="166" t="s">
        <v>465</v>
      </c>
      <c r="I51" s="166" t="s">
        <v>296</v>
      </c>
      <c r="J51" s="166">
        <f>(N51*K51)/O51</f>
        <v>0</v>
      </c>
      <c r="K51" s="166">
        <v>0.1</v>
      </c>
      <c r="L51" s="166" t="s">
        <v>24</v>
      </c>
      <c r="M51" s="166" t="s">
        <v>437</v>
      </c>
      <c r="N51" s="166">
        <f>+Q51+T51+W51+Z51+AC51+AF51+AI51+AL51+AO51+AR51+AU51+AX51</f>
        <v>0</v>
      </c>
      <c r="O51" s="166">
        <v>8</v>
      </c>
      <c r="P51" s="166">
        <v>0</v>
      </c>
      <c r="Q51" s="166"/>
      <c r="R51" s="166" t="s">
        <v>49</v>
      </c>
      <c r="S51" s="166">
        <v>0</v>
      </c>
      <c r="T51" s="166">
        <v>0</v>
      </c>
      <c r="U51" s="166" t="s">
        <v>466</v>
      </c>
      <c r="V51" s="166">
        <v>0</v>
      </c>
      <c r="W51" s="198">
        <v>0</v>
      </c>
      <c r="X51" s="199" t="s">
        <v>467</v>
      </c>
      <c r="Y51" s="166">
        <v>1</v>
      </c>
      <c r="Z51" s="198">
        <v>0</v>
      </c>
      <c r="AA51" s="199" t="s">
        <v>468</v>
      </c>
      <c r="AB51" s="180">
        <v>0</v>
      </c>
      <c r="AC51" s="153"/>
      <c r="AD51" s="153"/>
      <c r="AE51" s="153">
        <v>0</v>
      </c>
      <c r="AF51" s="153"/>
      <c r="AG51" s="153"/>
      <c r="AH51" s="153">
        <v>0</v>
      </c>
      <c r="AI51" s="153"/>
      <c r="AJ51" s="153"/>
      <c r="AK51" s="153">
        <v>0</v>
      </c>
      <c r="AL51" s="153"/>
      <c r="AM51" s="153"/>
      <c r="AN51" s="153">
        <v>0</v>
      </c>
      <c r="AO51" s="153"/>
      <c r="AP51" s="153"/>
      <c r="AQ51" s="153">
        <v>0</v>
      </c>
      <c r="AR51" s="153"/>
      <c r="AS51" s="153"/>
      <c r="AT51" s="153">
        <v>0</v>
      </c>
      <c r="AU51" s="153"/>
      <c r="AV51" s="153"/>
      <c r="AW51" s="108">
        <v>7</v>
      </c>
      <c r="AX51" s="62"/>
      <c r="AY51" s="18"/>
    </row>
    <row r="52" spans="2:51" s="2" customFormat="1" ht="120">
      <c r="B52" s="246"/>
      <c r="C52" s="246"/>
      <c r="D52" s="164"/>
      <c r="E52" s="164"/>
      <c r="F52" s="164"/>
      <c r="G52" s="164"/>
      <c r="H52" s="166" t="s">
        <v>469</v>
      </c>
      <c r="I52" s="166" t="s">
        <v>294</v>
      </c>
      <c r="J52" s="166">
        <f>(N52*K52)/O52</f>
        <v>1.4999999999999999E-2</v>
      </c>
      <c r="K52" s="166">
        <v>0.1</v>
      </c>
      <c r="L52" s="166" t="s">
        <v>28</v>
      </c>
      <c r="M52" s="166" t="s">
        <v>27</v>
      </c>
      <c r="N52" s="166">
        <f>+Q52+T52+W52+Z52+AC52+AF52+AI52+AL52+AO52+AR52+AU52+AX52</f>
        <v>0.15</v>
      </c>
      <c r="O52" s="166">
        <v>1</v>
      </c>
      <c r="P52" s="166">
        <v>0</v>
      </c>
      <c r="Q52" s="166"/>
      <c r="R52" s="166" t="s">
        <v>49</v>
      </c>
      <c r="S52" s="166">
        <v>0</v>
      </c>
      <c r="T52" s="166"/>
      <c r="U52" s="166" t="s">
        <v>470</v>
      </c>
      <c r="V52" s="166">
        <v>0.25</v>
      </c>
      <c r="W52" s="200">
        <v>0.15</v>
      </c>
      <c r="X52" s="199" t="s">
        <v>471</v>
      </c>
      <c r="Y52" s="166">
        <v>0</v>
      </c>
      <c r="Z52" s="198">
        <v>0</v>
      </c>
      <c r="AA52" s="199" t="s">
        <v>472</v>
      </c>
      <c r="AB52" s="180">
        <v>0</v>
      </c>
      <c r="AC52" s="153"/>
      <c r="AD52" s="153"/>
      <c r="AE52" s="34">
        <v>0.25</v>
      </c>
      <c r="AF52" s="153"/>
      <c r="AG52" s="153"/>
      <c r="AH52" s="153">
        <v>0</v>
      </c>
      <c r="AI52" s="153"/>
      <c r="AJ52" s="153"/>
      <c r="AK52" s="153">
        <v>0</v>
      </c>
      <c r="AL52" s="153"/>
      <c r="AM52" s="153"/>
      <c r="AN52" s="34">
        <v>0.25</v>
      </c>
      <c r="AO52" s="153"/>
      <c r="AP52" s="153"/>
      <c r="AQ52" s="153">
        <v>0</v>
      </c>
      <c r="AR52" s="153"/>
      <c r="AS52" s="153"/>
      <c r="AT52" s="153">
        <v>0</v>
      </c>
      <c r="AU52" s="153"/>
      <c r="AV52" s="153"/>
      <c r="AW52" s="128">
        <v>0.25</v>
      </c>
      <c r="AX52" s="62"/>
      <c r="AY52" s="18"/>
    </row>
    <row r="53" spans="2:51" s="2" customFormat="1" ht="60">
      <c r="B53" s="246"/>
      <c r="C53" s="246"/>
      <c r="D53" s="164"/>
      <c r="E53" s="164"/>
      <c r="F53" s="164"/>
      <c r="G53" s="164"/>
      <c r="H53" s="166" t="s">
        <v>473</v>
      </c>
      <c r="I53" s="166" t="s">
        <v>296</v>
      </c>
      <c r="J53" s="166">
        <f>(N53*K53)/O53</f>
        <v>0</v>
      </c>
      <c r="K53" s="166">
        <v>0.06</v>
      </c>
      <c r="L53" s="166" t="s">
        <v>24</v>
      </c>
      <c r="M53" s="166" t="s">
        <v>437</v>
      </c>
      <c r="N53" s="166">
        <f>+Q53+T53+W53+Z53+AC53+AF53+AI53+AL53+AO53+AR53+AU53+AX53</f>
        <v>0</v>
      </c>
      <c r="O53" s="166">
        <v>4</v>
      </c>
      <c r="P53" s="166">
        <v>0</v>
      </c>
      <c r="Q53" s="166"/>
      <c r="R53" s="166" t="s">
        <v>49</v>
      </c>
      <c r="S53" s="166">
        <v>0</v>
      </c>
      <c r="T53" s="166"/>
      <c r="U53" s="166" t="s">
        <v>474</v>
      </c>
      <c r="V53" s="166">
        <v>0</v>
      </c>
      <c r="W53" s="198">
        <v>0</v>
      </c>
      <c r="X53" s="199" t="s">
        <v>475</v>
      </c>
      <c r="Y53" s="166">
        <v>1</v>
      </c>
      <c r="Z53" s="198">
        <v>0</v>
      </c>
      <c r="AA53" s="199" t="s">
        <v>476</v>
      </c>
      <c r="AB53" s="180">
        <v>0</v>
      </c>
      <c r="AC53" s="153"/>
      <c r="AD53" s="153"/>
      <c r="AE53" s="153">
        <v>1</v>
      </c>
      <c r="AF53" s="153"/>
      <c r="AG53" s="153"/>
      <c r="AH53" s="153">
        <v>0</v>
      </c>
      <c r="AI53" s="153"/>
      <c r="AJ53" s="153"/>
      <c r="AK53" s="153">
        <v>1</v>
      </c>
      <c r="AL53" s="153"/>
      <c r="AM53" s="153"/>
      <c r="AN53" s="153">
        <v>0</v>
      </c>
      <c r="AO53" s="153"/>
      <c r="AP53" s="153"/>
      <c r="AQ53" s="153">
        <v>1</v>
      </c>
      <c r="AR53" s="153"/>
      <c r="AS53" s="153"/>
      <c r="AT53" s="153">
        <v>0</v>
      </c>
      <c r="AU53" s="153"/>
      <c r="AV53" s="153"/>
      <c r="AW53" s="108">
        <v>0</v>
      </c>
      <c r="AX53" s="62"/>
      <c r="AY53" s="18"/>
    </row>
    <row r="54" spans="2:51" s="2" customFormat="1" ht="60">
      <c r="B54" s="246"/>
      <c r="C54" s="246"/>
      <c r="D54" s="164"/>
      <c r="E54" s="164"/>
      <c r="F54" s="164"/>
      <c r="G54" s="164"/>
      <c r="H54" s="166" t="s">
        <v>477</v>
      </c>
      <c r="I54" s="166" t="s">
        <v>296</v>
      </c>
      <c r="J54" s="166">
        <f>(N54*K54)/O54</f>
        <v>0</v>
      </c>
      <c r="K54" s="166">
        <v>0.06</v>
      </c>
      <c r="L54" s="166" t="s">
        <v>24</v>
      </c>
      <c r="M54" s="166" t="s">
        <v>437</v>
      </c>
      <c r="N54" s="166">
        <f>+Q54+T54+W54+Z54+AC54+AF54+AI54+AL54+AO54+AR54+AU54+AX54</f>
        <v>0</v>
      </c>
      <c r="O54" s="166">
        <v>2</v>
      </c>
      <c r="P54" s="166">
        <v>0</v>
      </c>
      <c r="Q54" s="166"/>
      <c r="R54" s="166" t="s">
        <v>49</v>
      </c>
      <c r="S54" s="166">
        <v>0</v>
      </c>
      <c r="T54" s="166"/>
      <c r="U54" s="166" t="s">
        <v>474</v>
      </c>
      <c r="V54" s="166">
        <v>0</v>
      </c>
      <c r="W54" s="198">
        <v>0</v>
      </c>
      <c r="X54" s="199" t="s">
        <v>478</v>
      </c>
      <c r="Y54" s="166">
        <v>0</v>
      </c>
      <c r="Z54" s="198">
        <v>0</v>
      </c>
      <c r="AA54" s="199" t="s">
        <v>479</v>
      </c>
      <c r="AB54" s="180">
        <v>0</v>
      </c>
      <c r="AC54" s="153"/>
      <c r="AD54" s="153"/>
      <c r="AE54" s="153">
        <v>1</v>
      </c>
      <c r="AF54" s="153"/>
      <c r="AG54" s="153"/>
      <c r="AH54" s="153">
        <v>0</v>
      </c>
      <c r="AI54" s="153"/>
      <c r="AJ54" s="153"/>
      <c r="AK54" s="153">
        <v>0</v>
      </c>
      <c r="AL54" s="153"/>
      <c r="AM54" s="153"/>
      <c r="AN54" s="153">
        <v>1</v>
      </c>
      <c r="AO54" s="153"/>
      <c r="AP54" s="153"/>
      <c r="AQ54" s="153">
        <v>0</v>
      </c>
      <c r="AR54" s="153"/>
      <c r="AS54" s="153"/>
      <c r="AT54" s="153">
        <v>0</v>
      </c>
      <c r="AU54" s="153"/>
      <c r="AV54" s="153"/>
      <c r="AW54" s="108">
        <v>0</v>
      </c>
      <c r="AX54" s="62"/>
      <c r="AY54" s="18"/>
    </row>
    <row r="55" spans="2:51" s="2" customFormat="1" ht="108">
      <c r="B55" s="246"/>
      <c r="C55" s="246"/>
      <c r="D55" s="164"/>
      <c r="E55" s="164"/>
      <c r="F55" s="164"/>
      <c r="G55" s="164"/>
      <c r="H55" s="166" t="s">
        <v>480</v>
      </c>
      <c r="I55" s="166" t="s">
        <v>293</v>
      </c>
      <c r="J55" s="166">
        <v>0</v>
      </c>
      <c r="K55" s="166" t="s">
        <v>259</v>
      </c>
      <c r="L55" s="166" t="s">
        <v>28</v>
      </c>
      <c r="M55" s="166" t="s">
        <v>27</v>
      </c>
      <c r="N55" s="166">
        <f>+Q55+T55+W55+Z55+AC55+AF55+AI55+AL55+AO55+AR55+AU55+AX55</f>
        <v>0</v>
      </c>
      <c r="O55" s="166">
        <v>1</v>
      </c>
      <c r="P55" s="166">
        <v>0</v>
      </c>
      <c r="Q55" s="166"/>
      <c r="R55" s="166" t="s">
        <v>49</v>
      </c>
      <c r="S55" s="166">
        <v>0</v>
      </c>
      <c r="T55" s="166"/>
      <c r="U55" s="166" t="s">
        <v>474</v>
      </c>
      <c r="V55" s="166">
        <v>0</v>
      </c>
      <c r="W55" s="198">
        <v>0</v>
      </c>
      <c r="X55" s="199" t="s">
        <v>481</v>
      </c>
      <c r="Y55" s="166">
        <v>0</v>
      </c>
      <c r="Z55" s="198">
        <v>0</v>
      </c>
      <c r="AA55" s="199" t="s">
        <v>482</v>
      </c>
      <c r="AB55" s="180">
        <v>0.1</v>
      </c>
      <c r="AC55" s="153"/>
      <c r="AD55" s="153"/>
      <c r="AE55" s="34">
        <v>0</v>
      </c>
      <c r="AF55" s="153"/>
      <c r="AG55" s="153"/>
      <c r="AH55" s="153">
        <v>0.2</v>
      </c>
      <c r="AI55" s="153"/>
      <c r="AJ55" s="153"/>
      <c r="AK55" s="34">
        <v>0</v>
      </c>
      <c r="AL55" s="153"/>
      <c r="AM55" s="153"/>
      <c r="AN55" s="34">
        <v>0.1</v>
      </c>
      <c r="AO55" s="153"/>
      <c r="AP55" s="153"/>
      <c r="AQ55" s="34">
        <v>0.6</v>
      </c>
      <c r="AR55" s="153"/>
      <c r="AS55" s="153"/>
      <c r="AT55" s="153">
        <v>0</v>
      </c>
      <c r="AU55" s="153"/>
      <c r="AV55" s="153"/>
      <c r="AW55" s="128">
        <v>0</v>
      </c>
      <c r="AX55" s="62"/>
      <c r="AY55" s="18"/>
    </row>
    <row r="56" spans="2:51" s="2" customFormat="1" ht="84">
      <c r="B56" s="246"/>
      <c r="C56" s="246"/>
      <c r="D56" s="164" t="s">
        <v>52</v>
      </c>
      <c r="E56" s="164">
        <f>(SUM(J56:J57)*F56)/100</f>
        <v>5.5E-2</v>
      </c>
      <c r="F56" s="164">
        <v>10</v>
      </c>
      <c r="G56" s="164" t="s">
        <v>483</v>
      </c>
      <c r="H56" s="166" t="s">
        <v>484</v>
      </c>
      <c r="I56" s="166" t="s">
        <v>296</v>
      </c>
      <c r="J56" s="166">
        <f>(N56*K56)/O56</f>
        <v>0.55000000000000004</v>
      </c>
      <c r="K56" s="166">
        <v>0.5</v>
      </c>
      <c r="L56" s="166" t="s">
        <v>24</v>
      </c>
      <c r="M56" s="166" t="s">
        <v>437</v>
      </c>
      <c r="N56" s="166">
        <f>+Q56+T56+W56+Z56+AC56+AF56+AI56+AL56+AO56+AR56+AU56+AX56</f>
        <v>11</v>
      </c>
      <c r="O56" s="166">
        <v>10</v>
      </c>
      <c r="P56" s="166">
        <v>0</v>
      </c>
      <c r="Q56" s="166"/>
      <c r="R56" s="166" t="s">
        <v>49</v>
      </c>
      <c r="S56" s="166">
        <v>0</v>
      </c>
      <c r="T56" s="166">
        <v>2</v>
      </c>
      <c r="U56" s="166" t="s">
        <v>485</v>
      </c>
      <c r="V56" s="166">
        <v>5</v>
      </c>
      <c r="W56" s="198">
        <v>4</v>
      </c>
      <c r="X56" s="199" t="s">
        <v>53</v>
      </c>
      <c r="Y56" s="166">
        <v>5</v>
      </c>
      <c r="Z56" s="198">
        <v>5</v>
      </c>
      <c r="AA56" s="199" t="s">
        <v>486</v>
      </c>
      <c r="AB56" s="204">
        <v>0</v>
      </c>
      <c r="AC56" s="144"/>
      <c r="AD56" s="144"/>
      <c r="AE56" s="144">
        <v>0</v>
      </c>
      <c r="AF56" s="144"/>
      <c r="AG56" s="144"/>
      <c r="AH56" s="144">
        <v>0</v>
      </c>
      <c r="AI56" s="144"/>
      <c r="AJ56" s="144"/>
      <c r="AK56" s="144">
        <v>0</v>
      </c>
      <c r="AL56" s="144"/>
      <c r="AM56" s="144"/>
      <c r="AN56" s="144">
        <v>0</v>
      </c>
      <c r="AO56" s="144"/>
      <c r="AP56" s="144"/>
      <c r="AQ56" s="144">
        <v>0</v>
      </c>
      <c r="AR56" s="144"/>
      <c r="AS56" s="144"/>
      <c r="AT56" s="144">
        <v>0</v>
      </c>
      <c r="AU56" s="144"/>
      <c r="AV56" s="144"/>
      <c r="AW56" s="111">
        <v>0</v>
      </c>
      <c r="AX56" s="55"/>
      <c r="AY56" s="139"/>
    </row>
    <row r="57" spans="2:51" s="2" customFormat="1" ht="60">
      <c r="B57" s="246"/>
      <c r="C57" s="246"/>
      <c r="D57" s="164"/>
      <c r="E57" s="164"/>
      <c r="F57" s="164"/>
      <c r="G57" s="164"/>
      <c r="H57" s="166" t="s">
        <v>487</v>
      </c>
      <c r="I57" s="166" t="s">
        <v>296</v>
      </c>
      <c r="J57" s="166">
        <f>(N57*K57)/O57</f>
        <v>0</v>
      </c>
      <c r="K57" s="166">
        <v>0.5</v>
      </c>
      <c r="L57" s="166" t="s">
        <v>24</v>
      </c>
      <c r="M57" s="166" t="s">
        <v>437</v>
      </c>
      <c r="N57" s="166">
        <f>+Q57+T57+W57+Z57+AC57+AF57+AI57+AL57+AO57+AR57+AU57+AX57</f>
        <v>0</v>
      </c>
      <c r="O57" s="166">
        <v>1</v>
      </c>
      <c r="P57" s="166">
        <v>0</v>
      </c>
      <c r="Q57" s="166"/>
      <c r="R57" s="166" t="s">
        <v>49</v>
      </c>
      <c r="S57" s="166">
        <v>0</v>
      </c>
      <c r="T57" s="166">
        <v>0</v>
      </c>
      <c r="U57" s="166" t="s">
        <v>488</v>
      </c>
      <c r="V57" s="166">
        <v>0</v>
      </c>
      <c r="W57" s="198">
        <v>0</v>
      </c>
      <c r="X57" s="199" t="s">
        <v>489</v>
      </c>
      <c r="Y57" s="166">
        <v>0</v>
      </c>
      <c r="Z57" s="198">
        <v>0</v>
      </c>
      <c r="AA57" s="199" t="s">
        <v>490</v>
      </c>
      <c r="AB57" s="204">
        <v>0</v>
      </c>
      <c r="AC57" s="144"/>
      <c r="AD57" s="144"/>
      <c r="AE57" s="144">
        <v>0</v>
      </c>
      <c r="AF57" s="144"/>
      <c r="AG57" s="144"/>
      <c r="AH57" s="144">
        <v>0</v>
      </c>
      <c r="AI57" s="144"/>
      <c r="AJ57" s="144"/>
      <c r="AK57" s="144">
        <v>0</v>
      </c>
      <c r="AL57" s="144"/>
      <c r="AM57" s="144"/>
      <c r="AN57" s="144">
        <v>0</v>
      </c>
      <c r="AO57" s="144"/>
      <c r="AP57" s="144"/>
      <c r="AQ57" s="144">
        <v>0</v>
      </c>
      <c r="AR57" s="144"/>
      <c r="AS57" s="144"/>
      <c r="AT57" s="144">
        <v>0</v>
      </c>
      <c r="AU57" s="144"/>
      <c r="AV57" s="144"/>
      <c r="AW57" s="111">
        <v>1</v>
      </c>
      <c r="AX57" s="55"/>
      <c r="AY57" s="139"/>
    </row>
    <row r="58" spans="2:51" s="2" customFormat="1" ht="204">
      <c r="B58" s="246"/>
      <c r="C58" s="246"/>
      <c r="D58" s="164" t="s">
        <v>54</v>
      </c>
      <c r="E58" s="164">
        <f>(SUM(J58:J62)*F58)/100</f>
        <v>5.0000000000000001E-3</v>
      </c>
      <c r="F58" s="164">
        <v>5</v>
      </c>
      <c r="G58" s="164" t="s">
        <v>491</v>
      </c>
      <c r="H58" s="166" t="s">
        <v>492</v>
      </c>
      <c r="I58" s="166" t="s">
        <v>296</v>
      </c>
      <c r="J58" s="166">
        <f>(N58*K58)/O58</f>
        <v>0.1</v>
      </c>
      <c r="K58" s="166">
        <v>0.1</v>
      </c>
      <c r="L58" s="166" t="s">
        <v>24</v>
      </c>
      <c r="M58" s="166" t="s">
        <v>437</v>
      </c>
      <c r="N58" s="166">
        <f>+Q58+T58+W58+Z58+AC58+AF58+AI58+AL58+AO58+AR58+AU58+AX58</f>
        <v>2</v>
      </c>
      <c r="O58" s="166">
        <v>2</v>
      </c>
      <c r="P58" s="166">
        <v>0</v>
      </c>
      <c r="Q58" s="166"/>
      <c r="R58" s="166" t="s">
        <v>49</v>
      </c>
      <c r="S58" s="166">
        <v>2</v>
      </c>
      <c r="T58" s="166">
        <v>1</v>
      </c>
      <c r="U58" s="166" t="s">
        <v>493</v>
      </c>
      <c r="V58" s="166">
        <v>0</v>
      </c>
      <c r="W58" s="198">
        <v>1</v>
      </c>
      <c r="X58" s="199" t="s">
        <v>494</v>
      </c>
      <c r="Y58" s="166">
        <v>0</v>
      </c>
      <c r="Z58" s="198">
        <v>0</v>
      </c>
      <c r="AA58" s="199" t="s">
        <v>58</v>
      </c>
      <c r="AB58" s="204">
        <v>0</v>
      </c>
      <c r="AC58" s="144"/>
      <c r="AD58" s="144"/>
      <c r="AE58" s="144">
        <v>0</v>
      </c>
      <c r="AF58" s="144"/>
      <c r="AG58" s="144"/>
      <c r="AH58" s="144">
        <v>0</v>
      </c>
      <c r="AI58" s="144"/>
      <c r="AJ58" s="144"/>
      <c r="AK58" s="144">
        <v>0</v>
      </c>
      <c r="AL58" s="144"/>
      <c r="AM58" s="144"/>
      <c r="AN58" s="144">
        <v>0</v>
      </c>
      <c r="AO58" s="144"/>
      <c r="AP58" s="144"/>
      <c r="AQ58" s="144">
        <v>0</v>
      </c>
      <c r="AR58" s="144"/>
      <c r="AS58" s="144"/>
      <c r="AT58" s="144">
        <v>0</v>
      </c>
      <c r="AU58" s="144"/>
      <c r="AV58" s="144"/>
      <c r="AW58" s="111">
        <v>0</v>
      </c>
      <c r="AX58" s="55"/>
      <c r="AY58" s="139"/>
    </row>
    <row r="59" spans="2:51" s="2" customFormat="1" ht="108">
      <c r="B59" s="246"/>
      <c r="C59" s="246"/>
      <c r="D59" s="164"/>
      <c r="E59" s="164"/>
      <c r="F59" s="164"/>
      <c r="G59" s="164"/>
      <c r="H59" s="166" t="s">
        <v>495</v>
      </c>
      <c r="I59" s="166" t="s">
        <v>296</v>
      </c>
      <c r="J59" s="166">
        <f>(N59*K59)/O59</f>
        <v>0</v>
      </c>
      <c r="K59" s="166">
        <v>0.2</v>
      </c>
      <c r="L59" s="166" t="s">
        <v>24</v>
      </c>
      <c r="M59" s="166" t="s">
        <v>437</v>
      </c>
      <c r="N59" s="166">
        <f>+Q59+T59+W59+Z59+AC59+AF59+AI59+AL59+AO59+AR59+AU59+AX59</f>
        <v>0</v>
      </c>
      <c r="O59" s="166">
        <v>1</v>
      </c>
      <c r="P59" s="166">
        <v>0</v>
      </c>
      <c r="Q59" s="166"/>
      <c r="R59" s="166" t="s">
        <v>49</v>
      </c>
      <c r="S59" s="166">
        <v>0</v>
      </c>
      <c r="T59" s="166"/>
      <c r="U59" s="166" t="s">
        <v>55</v>
      </c>
      <c r="V59" s="166">
        <v>1</v>
      </c>
      <c r="W59" s="198">
        <v>0</v>
      </c>
      <c r="X59" s="199" t="s">
        <v>57</v>
      </c>
      <c r="Y59" s="166">
        <v>0</v>
      </c>
      <c r="Z59" s="198">
        <v>0</v>
      </c>
      <c r="AA59" s="199" t="s">
        <v>496</v>
      </c>
      <c r="AB59" s="204">
        <v>0</v>
      </c>
      <c r="AC59" s="144"/>
      <c r="AD59" s="144"/>
      <c r="AE59" s="144">
        <v>0</v>
      </c>
      <c r="AF59" s="144"/>
      <c r="AG59" s="144"/>
      <c r="AH59" s="144">
        <v>0</v>
      </c>
      <c r="AI59" s="144"/>
      <c r="AJ59" s="144"/>
      <c r="AK59" s="144">
        <v>0</v>
      </c>
      <c r="AL59" s="144"/>
      <c r="AM59" s="144"/>
      <c r="AN59" s="144">
        <v>0</v>
      </c>
      <c r="AO59" s="144"/>
      <c r="AP59" s="144"/>
      <c r="AQ59" s="144">
        <v>0</v>
      </c>
      <c r="AR59" s="144"/>
      <c r="AS59" s="144"/>
      <c r="AT59" s="144">
        <v>0</v>
      </c>
      <c r="AU59" s="144"/>
      <c r="AV59" s="144"/>
      <c r="AW59" s="111">
        <v>0</v>
      </c>
      <c r="AX59" s="55"/>
      <c r="AY59" s="139"/>
    </row>
    <row r="60" spans="2:51" s="2" customFormat="1" ht="84">
      <c r="B60" s="246"/>
      <c r="C60" s="246"/>
      <c r="D60" s="164"/>
      <c r="E60" s="164"/>
      <c r="F60" s="164"/>
      <c r="G60" s="164"/>
      <c r="H60" s="166" t="s">
        <v>497</v>
      </c>
      <c r="I60" s="166" t="s">
        <v>296</v>
      </c>
      <c r="J60" s="166">
        <f>(N60*K60)/O60</f>
        <v>0</v>
      </c>
      <c r="K60" s="166">
        <v>0.1</v>
      </c>
      <c r="L60" s="166" t="s">
        <v>24</v>
      </c>
      <c r="M60" s="166" t="s">
        <v>437</v>
      </c>
      <c r="N60" s="166">
        <f>+Q60+T60+W60+Z60+AC60+AF60+AI60+AL60+AO60+AR60+AU60+AX60</f>
        <v>0</v>
      </c>
      <c r="O60" s="166">
        <v>3</v>
      </c>
      <c r="P60" s="166">
        <v>0</v>
      </c>
      <c r="Q60" s="166"/>
      <c r="R60" s="166" t="s">
        <v>49</v>
      </c>
      <c r="S60" s="166">
        <v>0</v>
      </c>
      <c r="T60" s="166"/>
      <c r="U60" s="166" t="s">
        <v>498</v>
      </c>
      <c r="V60" s="166">
        <v>0</v>
      </c>
      <c r="W60" s="198">
        <v>0</v>
      </c>
      <c r="X60" s="199" t="s">
        <v>498</v>
      </c>
      <c r="Y60" s="166">
        <v>3</v>
      </c>
      <c r="Z60" s="198">
        <v>0</v>
      </c>
      <c r="AA60" s="199" t="s">
        <v>499</v>
      </c>
      <c r="AB60" s="204">
        <v>0</v>
      </c>
      <c r="AC60" s="144"/>
      <c r="AD60" s="144"/>
      <c r="AE60" s="144">
        <v>0</v>
      </c>
      <c r="AF60" s="144"/>
      <c r="AG60" s="144"/>
      <c r="AH60" s="144">
        <v>0</v>
      </c>
      <c r="AI60" s="144"/>
      <c r="AJ60" s="144"/>
      <c r="AK60" s="144">
        <v>0</v>
      </c>
      <c r="AL60" s="144"/>
      <c r="AM60" s="144"/>
      <c r="AN60" s="144">
        <v>0</v>
      </c>
      <c r="AO60" s="144"/>
      <c r="AP60" s="144"/>
      <c r="AQ60" s="144">
        <v>0</v>
      </c>
      <c r="AR60" s="144"/>
      <c r="AS60" s="144"/>
      <c r="AT60" s="144">
        <v>0</v>
      </c>
      <c r="AU60" s="144"/>
      <c r="AV60" s="144"/>
      <c r="AW60" s="111">
        <v>0</v>
      </c>
      <c r="AX60" s="55"/>
      <c r="AY60" s="139"/>
    </row>
    <row r="61" spans="2:51" s="2" customFormat="1" ht="48">
      <c r="B61" s="246"/>
      <c r="C61" s="246"/>
      <c r="D61" s="164"/>
      <c r="E61" s="164"/>
      <c r="F61" s="164"/>
      <c r="G61" s="164"/>
      <c r="H61" s="166" t="s">
        <v>500</v>
      </c>
      <c r="I61" s="166" t="s">
        <v>296</v>
      </c>
      <c r="J61" s="166">
        <f>(N61*K61)/O61</f>
        <v>0</v>
      </c>
      <c r="K61" s="166">
        <v>0.5</v>
      </c>
      <c r="L61" s="166" t="s">
        <v>28</v>
      </c>
      <c r="M61" s="166" t="s">
        <v>27</v>
      </c>
      <c r="N61" s="166">
        <f>+Q61+T61+W61+Z61+AC61+AF61+AI61+AL61+AO61+AR61+AU61+AX61</f>
        <v>0</v>
      </c>
      <c r="O61" s="166">
        <v>1</v>
      </c>
      <c r="P61" s="166">
        <v>0</v>
      </c>
      <c r="Q61" s="166"/>
      <c r="R61" s="166" t="s">
        <v>49</v>
      </c>
      <c r="S61" s="166">
        <v>0</v>
      </c>
      <c r="T61" s="166"/>
      <c r="U61" s="166" t="s">
        <v>501</v>
      </c>
      <c r="V61" s="166">
        <v>0</v>
      </c>
      <c r="W61" s="198">
        <v>0</v>
      </c>
      <c r="X61" s="199" t="s">
        <v>502</v>
      </c>
      <c r="Y61" s="166">
        <v>0</v>
      </c>
      <c r="Z61" s="198">
        <v>0</v>
      </c>
      <c r="AA61" s="199" t="s">
        <v>501</v>
      </c>
      <c r="AB61" s="204">
        <v>0.1</v>
      </c>
      <c r="AC61" s="144"/>
      <c r="AD61" s="144"/>
      <c r="AE61" s="144">
        <v>0.1</v>
      </c>
      <c r="AF61" s="144"/>
      <c r="AG61" s="144"/>
      <c r="AH61" s="144">
        <v>0.1</v>
      </c>
      <c r="AI61" s="144"/>
      <c r="AJ61" s="144"/>
      <c r="AK61" s="144">
        <v>0.1</v>
      </c>
      <c r="AL61" s="144"/>
      <c r="AM61" s="144"/>
      <c r="AN61" s="144">
        <v>0.1</v>
      </c>
      <c r="AO61" s="144"/>
      <c r="AP61" s="144"/>
      <c r="AQ61" s="144">
        <v>0.1</v>
      </c>
      <c r="AR61" s="144"/>
      <c r="AS61" s="144"/>
      <c r="AT61" s="144">
        <v>0.2</v>
      </c>
      <c r="AU61" s="144"/>
      <c r="AV61" s="144"/>
      <c r="AW61" s="111">
        <v>0.2</v>
      </c>
      <c r="AX61" s="55"/>
      <c r="AY61" s="139"/>
    </row>
    <row r="62" spans="2:51" s="2" customFormat="1" ht="72">
      <c r="B62" s="246"/>
      <c r="C62" s="246"/>
      <c r="D62" s="164"/>
      <c r="E62" s="164"/>
      <c r="F62" s="164"/>
      <c r="G62" s="164"/>
      <c r="H62" s="166" t="s">
        <v>503</v>
      </c>
      <c r="I62" s="166" t="s">
        <v>294</v>
      </c>
      <c r="J62" s="166">
        <f>(N62*K62)/O62</f>
        <v>0</v>
      </c>
      <c r="K62" s="166">
        <v>0.1</v>
      </c>
      <c r="L62" s="166" t="s">
        <v>24</v>
      </c>
      <c r="M62" s="166" t="s">
        <v>437</v>
      </c>
      <c r="N62" s="166">
        <f>+Q62+T62+W62+Z62+AC62+AF62+AI62+AL62+AO62+AR62+AU62+AX62</f>
        <v>0</v>
      </c>
      <c r="O62" s="166">
        <v>1</v>
      </c>
      <c r="P62" s="166">
        <v>0</v>
      </c>
      <c r="Q62" s="166"/>
      <c r="R62" s="166" t="s">
        <v>49</v>
      </c>
      <c r="S62" s="166">
        <v>0</v>
      </c>
      <c r="T62" s="166"/>
      <c r="U62" s="166" t="s">
        <v>504</v>
      </c>
      <c r="V62" s="166">
        <v>0</v>
      </c>
      <c r="W62" s="198">
        <v>0</v>
      </c>
      <c r="X62" s="199" t="s">
        <v>505</v>
      </c>
      <c r="Y62" s="166">
        <v>0</v>
      </c>
      <c r="Z62" s="198">
        <v>0</v>
      </c>
      <c r="AA62" s="199" t="s">
        <v>72</v>
      </c>
      <c r="AB62" s="180">
        <v>0</v>
      </c>
      <c r="AC62" s="153"/>
      <c r="AD62" s="153"/>
      <c r="AE62" s="153">
        <v>0</v>
      </c>
      <c r="AF62" s="153"/>
      <c r="AG62" s="153"/>
      <c r="AH62" s="153">
        <v>0</v>
      </c>
      <c r="AI62" s="153"/>
      <c r="AJ62" s="153"/>
      <c r="AK62" s="153">
        <v>0</v>
      </c>
      <c r="AL62" s="153"/>
      <c r="AM62" s="153"/>
      <c r="AN62" s="153">
        <v>0</v>
      </c>
      <c r="AO62" s="153"/>
      <c r="AP62" s="153"/>
      <c r="AQ62" s="153">
        <v>0</v>
      </c>
      <c r="AR62" s="153"/>
      <c r="AS62" s="153"/>
      <c r="AT62" s="153">
        <v>1</v>
      </c>
      <c r="AU62" s="153"/>
      <c r="AV62" s="153"/>
      <c r="AW62" s="108">
        <v>0</v>
      </c>
      <c r="AX62" s="62"/>
      <c r="AY62" s="18"/>
    </row>
    <row r="63" spans="2:51" s="2" customFormat="1" ht="72">
      <c r="B63" s="246"/>
      <c r="C63" s="246"/>
      <c r="D63" s="164" t="s">
        <v>59</v>
      </c>
      <c r="E63" s="164">
        <f>(SUM(J63:J75)*F63)/100</f>
        <v>1.7999999999999999E-2</v>
      </c>
      <c r="F63" s="164">
        <v>5</v>
      </c>
      <c r="G63" s="164" t="s">
        <v>506</v>
      </c>
      <c r="H63" s="166" t="s">
        <v>507</v>
      </c>
      <c r="I63" s="166" t="s">
        <v>296</v>
      </c>
      <c r="J63" s="166">
        <f>(N63*K63)/O63</f>
        <v>0</v>
      </c>
      <c r="K63" s="166">
        <v>0.15</v>
      </c>
      <c r="L63" s="166" t="s">
        <v>24</v>
      </c>
      <c r="M63" s="166" t="s">
        <v>508</v>
      </c>
      <c r="N63" s="166">
        <f>+Q63+T63+W63+Z63+AC63+AF63+AI63+AL63+AO63+AR63+AU63+AX63</f>
        <v>0</v>
      </c>
      <c r="O63" s="166">
        <v>1</v>
      </c>
      <c r="P63" s="166">
        <v>0</v>
      </c>
      <c r="Q63" s="166"/>
      <c r="R63" s="166" t="s">
        <v>509</v>
      </c>
      <c r="S63" s="166">
        <v>0</v>
      </c>
      <c r="T63" s="166"/>
      <c r="U63" s="166" t="s">
        <v>60</v>
      </c>
      <c r="V63" s="166">
        <v>0</v>
      </c>
      <c r="W63" s="198">
        <v>0</v>
      </c>
      <c r="X63" s="199" t="s">
        <v>62</v>
      </c>
      <c r="Y63" s="166">
        <v>0</v>
      </c>
      <c r="Z63" s="198">
        <v>0</v>
      </c>
      <c r="AA63" s="199" t="s">
        <v>510</v>
      </c>
      <c r="AB63" s="180">
        <v>0</v>
      </c>
      <c r="AC63" s="153"/>
      <c r="AD63" s="153"/>
      <c r="AE63" s="153">
        <v>0</v>
      </c>
      <c r="AF63" s="153"/>
      <c r="AG63" s="153"/>
      <c r="AH63" s="153">
        <v>0</v>
      </c>
      <c r="AI63" s="153"/>
      <c r="AJ63" s="153"/>
      <c r="AK63" s="153">
        <v>0</v>
      </c>
      <c r="AL63" s="153"/>
      <c r="AM63" s="153"/>
      <c r="AN63" s="153">
        <v>0</v>
      </c>
      <c r="AO63" s="153"/>
      <c r="AP63" s="153"/>
      <c r="AQ63" s="153">
        <v>1</v>
      </c>
      <c r="AR63" s="153"/>
      <c r="AS63" s="153"/>
      <c r="AT63" s="153">
        <v>0</v>
      </c>
      <c r="AU63" s="153"/>
      <c r="AV63" s="153"/>
      <c r="AW63" s="108">
        <v>0</v>
      </c>
      <c r="AX63" s="62"/>
      <c r="AY63" s="18"/>
    </row>
    <row r="64" spans="2:51" s="2" customFormat="1" ht="36">
      <c r="B64" s="246"/>
      <c r="C64" s="246"/>
      <c r="D64" s="164"/>
      <c r="E64" s="164"/>
      <c r="F64" s="164"/>
      <c r="G64" s="164"/>
      <c r="H64" s="166" t="s">
        <v>511</v>
      </c>
      <c r="I64" s="166" t="s">
        <v>296</v>
      </c>
      <c r="J64" s="166">
        <f>(N64*K64)/O64</f>
        <v>0</v>
      </c>
      <c r="K64" s="166">
        <v>0.1</v>
      </c>
      <c r="L64" s="166" t="s">
        <v>24</v>
      </c>
      <c r="M64" s="166" t="s">
        <v>508</v>
      </c>
      <c r="N64" s="166">
        <f>+Q64+T64+W64+Z64+AC64+AF64+AI64+AL64+AO64+AR64+AU64+AX64</f>
        <v>0</v>
      </c>
      <c r="O64" s="166">
        <v>1</v>
      </c>
      <c r="P64" s="166">
        <v>0</v>
      </c>
      <c r="Q64" s="166"/>
      <c r="R64" s="166" t="s">
        <v>512</v>
      </c>
      <c r="S64" s="166">
        <v>0</v>
      </c>
      <c r="T64" s="166"/>
      <c r="U64" s="166" t="s">
        <v>512</v>
      </c>
      <c r="V64" s="166">
        <v>0</v>
      </c>
      <c r="W64" s="198">
        <v>0</v>
      </c>
      <c r="X64" s="199" t="s">
        <v>513</v>
      </c>
      <c r="Y64" s="166">
        <v>0</v>
      </c>
      <c r="Z64" s="198">
        <v>0</v>
      </c>
      <c r="AA64" s="199" t="s">
        <v>514</v>
      </c>
      <c r="AB64" s="180">
        <v>0</v>
      </c>
      <c r="AC64" s="153"/>
      <c r="AD64" s="153"/>
      <c r="AE64" s="153">
        <v>0</v>
      </c>
      <c r="AF64" s="153"/>
      <c r="AG64" s="153"/>
      <c r="AH64" s="153">
        <v>0</v>
      </c>
      <c r="AI64" s="153"/>
      <c r="AJ64" s="153"/>
      <c r="AK64" s="153">
        <v>0</v>
      </c>
      <c r="AL64" s="153"/>
      <c r="AM64" s="153"/>
      <c r="AN64" s="153">
        <v>0</v>
      </c>
      <c r="AO64" s="153"/>
      <c r="AP64" s="153"/>
      <c r="AQ64" s="153">
        <v>1</v>
      </c>
      <c r="AR64" s="153"/>
      <c r="AS64" s="153"/>
      <c r="AT64" s="153">
        <v>0</v>
      </c>
      <c r="AU64" s="153"/>
      <c r="AV64" s="153"/>
      <c r="AW64" s="108">
        <v>0</v>
      </c>
      <c r="AX64" s="62"/>
      <c r="AY64" s="18"/>
    </row>
    <row r="65" spans="2:51" s="2" customFormat="1" ht="96">
      <c r="B65" s="246"/>
      <c r="C65" s="246"/>
      <c r="D65" s="164"/>
      <c r="E65" s="164"/>
      <c r="F65" s="164"/>
      <c r="G65" s="164"/>
      <c r="H65" s="166" t="s">
        <v>515</v>
      </c>
      <c r="I65" s="166" t="s">
        <v>296</v>
      </c>
      <c r="J65" s="166">
        <f>(N65*K65)/O65</f>
        <v>0</v>
      </c>
      <c r="K65" s="166">
        <v>0.05</v>
      </c>
      <c r="L65" s="166" t="s">
        <v>24</v>
      </c>
      <c r="M65" s="166" t="s">
        <v>508</v>
      </c>
      <c r="N65" s="166">
        <f>+Q65+T65+W65+Z65+AC65+AF65+AI65+AL65+AO65+AR65+AU65+AX65</f>
        <v>0</v>
      </c>
      <c r="O65" s="166">
        <v>1</v>
      </c>
      <c r="P65" s="166">
        <v>0</v>
      </c>
      <c r="Q65" s="166"/>
      <c r="R65" s="166" t="s">
        <v>516</v>
      </c>
      <c r="S65" s="166">
        <v>0</v>
      </c>
      <c r="T65" s="166"/>
      <c r="U65" s="166" t="s">
        <v>517</v>
      </c>
      <c r="V65" s="166">
        <v>0</v>
      </c>
      <c r="W65" s="198">
        <v>0</v>
      </c>
      <c r="X65" s="199" t="s">
        <v>518</v>
      </c>
      <c r="Y65" s="166">
        <v>0</v>
      </c>
      <c r="Z65" s="198">
        <v>0</v>
      </c>
      <c r="AA65" s="199" t="s">
        <v>519</v>
      </c>
      <c r="AB65" s="180">
        <v>0</v>
      </c>
      <c r="AC65" s="153"/>
      <c r="AD65" s="153"/>
      <c r="AE65" s="153">
        <v>0</v>
      </c>
      <c r="AF65" s="153"/>
      <c r="AG65" s="153"/>
      <c r="AH65" s="153">
        <v>0</v>
      </c>
      <c r="AI65" s="153"/>
      <c r="AJ65" s="153"/>
      <c r="AK65" s="153">
        <v>0</v>
      </c>
      <c r="AL65" s="153"/>
      <c r="AM65" s="153"/>
      <c r="AN65" s="153">
        <v>0</v>
      </c>
      <c r="AO65" s="153"/>
      <c r="AP65" s="153"/>
      <c r="AQ65" s="153">
        <v>0</v>
      </c>
      <c r="AR65" s="153"/>
      <c r="AS65" s="153"/>
      <c r="AT65" s="153">
        <v>0</v>
      </c>
      <c r="AU65" s="153"/>
      <c r="AV65" s="153"/>
      <c r="AW65" s="108">
        <v>1</v>
      </c>
      <c r="AX65" s="62"/>
      <c r="AY65" s="18"/>
    </row>
    <row r="66" spans="2:51" s="2" customFormat="1" ht="72">
      <c r="B66" s="246"/>
      <c r="C66" s="246"/>
      <c r="D66" s="164"/>
      <c r="E66" s="164"/>
      <c r="F66" s="164"/>
      <c r="G66" s="164"/>
      <c r="H66" s="166" t="s">
        <v>520</v>
      </c>
      <c r="I66" s="166" t="s">
        <v>296</v>
      </c>
      <c r="J66" s="166">
        <f>(N66*K66)/O66</f>
        <v>0</v>
      </c>
      <c r="K66" s="166">
        <v>0.05</v>
      </c>
      <c r="L66" s="166" t="s">
        <v>24</v>
      </c>
      <c r="M66" s="166" t="s">
        <v>508</v>
      </c>
      <c r="N66" s="166">
        <f>+Q66+T66+W66+Z66+AC66+AF66+AI66+AL66+AO66+AR66+AU66+AX66</f>
        <v>0</v>
      </c>
      <c r="O66" s="166">
        <v>1</v>
      </c>
      <c r="P66" s="166">
        <v>0</v>
      </c>
      <c r="Q66" s="166"/>
      <c r="R66" s="166" t="s">
        <v>521</v>
      </c>
      <c r="S66" s="166">
        <v>0</v>
      </c>
      <c r="T66" s="166"/>
      <c r="U66" s="166" t="s">
        <v>521</v>
      </c>
      <c r="V66" s="166">
        <v>0</v>
      </c>
      <c r="W66" s="198">
        <v>0</v>
      </c>
      <c r="X66" s="199" t="s">
        <v>522</v>
      </c>
      <c r="Y66" s="166">
        <v>0</v>
      </c>
      <c r="Z66" s="198">
        <v>0</v>
      </c>
      <c r="AA66" s="199" t="s">
        <v>523</v>
      </c>
      <c r="AB66" s="180">
        <v>0</v>
      </c>
      <c r="AC66" s="153"/>
      <c r="AD66" s="153"/>
      <c r="AE66" s="153">
        <v>0</v>
      </c>
      <c r="AF66" s="153"/>
      <c r="AG66" s="153"/>
      <c r="AH66" s="153">
        <v>0</v>
      </c>
      <c r="AI66" s="153"/>
      <c r="AJ66" s="153"/>
      <c r="AK66" s="153">
        <v>0</v>
      </c>
      <c r="AL66" s="153"/>
      <c r="AM66" s="153"/>
      <c r="AN66" s="153">
        <v>0</v>
      </c>
      <c r="AO66" s="153"/>
      <c r="AP66" s="153"/>
      <c r="AQ66" s="153">
        <v>0</v>
      </c>
      <c r="AR66" s="153"/>
      <c r="AS66" s="153"/>
      <c r="AT66" s="153">
        <v>1</v>
      </c>
      <c r="AU66" s="153"/>
      <c r="AV66" s="153"/>
      <c r="AW66" s="108">
        <v>0</v>
      </c>
      <c r="AX66" s="62"/>
      <c r="AY66" s="18"/>
    </row>
    <row r="67" spans="2:51" s="2" customFormat="1" ht="84">
      <c r="B67" s="246"/>
      <c r="C67" s="246"/>
      <c r="D67" s="164"/>
      <c r="E67" s="164"/>
      <c r="F67" s="164"/>
      <c r="G67" s="164"/>
      <c r="H67" s="166" t="s">
        <v>524</v>
      </c>
      <c r="I67" s="166" t="s">
        <v>294</v>
      </c>
      <c r="J67" s="166">
        <f>(N67*K67)/O67</f>
        <v>0</v>
      </c>
      <c r="K67" s="166">
        <v>0.05</v>
      </c>
      <c r="L67" s="166" t="s">
        <v>24</v>
      </c>
      <c r="M67" s="166" t="s">
        <v>525</v>
      </c>
      <c r="N67" s="166">
        <f>+Q67+T67+W67+Z67+AC67+AF67+AI67+AL67+AO67+AR67+AU67+AX67</f>
        <v>0</v>
      </c>
      <c r="O67" s="166">
        <v>1</v>
      </c>
      <c r="P67" s="166">
        <v>0</v>
      </c>
      <c r="Q67" s="166"/>
      <c r="R67" s="166" t="s">
        <v>526</v>
      </c>
      <c r="S67" s="166">
        <v>0</v>
      </c>
      <c r="T67" s="166"/>
      <c r="U67" s="166" t="s">
        <v>527</v>
      </c>
      <c r="V67" s="166">
        <v>0</v>
      </c>
      <c r="W67" s="198">
        <v>0</v>
      </c>
      <c r="X67" s="199" t="s">
        <v>528</v>
      </c>
      <c r="Y67" s="166">
        <v>0</v>
      </c>
      <c r="Z67" s="198">
        <v>0</v>
      </c>
      <c r="AA67" s="199" t="s">
        <v>529</v>
      </c>
      <c r="AB67" s="180">
        <v>0</v>
      </c>
      <c r="AC67" s="153"/>
      <c r="AD67" s="153"/>
      <c r="AE67" s="153">
        <v>1</v>
      </c>
      <c r="AF67" s="153"/>
      <c r="AG67" s="153"/>
      <c r="AH67" s="153">
        <v>0</v>
      </c>
      <c r="AI67" s="153"/>
      <c r="AJ67" s="153"/>
      <c r="AK67" s="153">
        <v>0</v>
      </c>
      <c r="AL67" s="153"/>
      <c r="AM67" s="153"/>
      <c r="AN67" s="153">
        <v>0</v>
      </c>
      <c r="AO67" s="153"/>
      <c r="AP67" s="153"/>
      <c r="AQ67" s="153">
        <v>0</v>
      </c>
      <c r="AR67" s="153"/>
      <c r="AS67" s="153"/>
      <c r="AT67" s="153">
        <v>0</v>
      </c>
      <c r="AU67" s="153"/>
      <c r="AV67" s="153"/>
      <c r="AW67" s="108">
        <v>0</v>
      </c>
      <c r="AX67" s="62"/>
      <c r="AY67" s="18"/>
    </row>
    <row r="68" spans="2:51" s="2" customFormat="1" ht="60">
      <c r="B68" s="246"/>
      <c r="C68" s="246"/>
      <c r="D68" s="164"/>
      <c r="E68" s="164"/>
      <c r="F68" s="164"/>
      <c r="G68" s="164"/>
      <c r="H68" s="166" t="s">
        <v>530</v>
      </c>
      <c r="I68" s="166" t="s">
        <v>294</v>
      </c>
      <c r="J68" s="166">
        <f>(N68*K68)/O68</f>
        <v>0.15</v>
      </c>
      <c r="K68" s="166">
        <v>0.15</v>
      </c>
      <c r="L68" s="166" t="s">
        <v>24</v>
      </c>
      <c r="M68" s="166" t="s">
        <v>525</v>
      </c>
      <c r="N68" s="166">
        <f>+Q68+T68+W68+Z68+AC68+AF68+AI68+AL68+AO68+AR68+AU68+AX68</f>
        <v>1</v>
      </c>
      <c r="O68" s="166">
        <v>1</v>
      </c>
      <c r="P68" s="166">
        <v>0</v>
      </c>
      <c r="Q68" s="166"/>
      <c r="R68" s="166" t="s">
        <v>49</v>
      </c>
      <c r="S68" s="166">
        <v>0</v>
      </c>
      <c r="T68" s="166"/>
      <c r="U68" s="166" t="s">
        <v>531</v>
      </c>
      <c r="V68" s="166">
        <v>0</v>
      </c>
      <c r="W68" s="198">
        <v>0</v>
      </c>
      <c r="X68" s="199" t="s">
        <v>532</v>
      </c>
      <c r="Y68" s="166">
        <v>1</v>
      </c>
      <c r="Z68" s="198">
        <v>1</v>
      </c>
      <c r="AA68" s="199" t="s">
        <v>533</v>
      </c>
      <c r="AB68" s="180">
        <v>0</v>
      </c>
      <c r="AC68" s="153"/>
      <c r="AD68" s="153"/>
      <c r="AE68" s="153">
        <v>0</v>
      </c>
      <c r="AF68" s="153"/>
      <c r="AG68" s="153"/>
      <c r="AH68" s="153">
        <v>0</v>
      </c>
      <c r="AI68" s="153"/>
      <c r="AJ68" s="153"/>
      <c r="AK68" s="153">
        <v>0</v>
      </c>
      <c r="AL68" s="153"/>
      <c r="AM68" s="153"/>
      <c r="AN68" s="153">
        <v>0</v>
      </c>
      <c r="AO68" s="153"/>
      <c r="AP68" s="153"/>
      <c r="AQ68" s="153">
        <v>0</v>
      </c>
      <c r="AR68" s="153"/>
      <c r="AS68" s="153"/>
      <c r="AT68" s="153">
        <v>0</v>
      </c>
      <c r="AU68" s="153"/>
      <c r="AV68" s="153"/>
      <c r="AW68" s="108">
        <v>0</v>
      </c>
      <c r="AX68" s="62"/>
      <c r="AY68" s="18"/>
    </row>
    <row r="69" spans="2:51" s="2" customFormat="1" ht="72">
      <c r="B69" s="246"/>
      <c r="C69" s="246"/>
      <c r="D69" s="164"/>
      <c r="E69" s="164"/>
      <c r="F69" s="164"/>
      <c r="G69" s="164"/>
      <c r="H69" s="166" t="s">
        <v>534</v>
      </c>
      <c r="I69" s="166" t="s">
        <v>294</v>
      </c>
      <c r="J69" s="166">
        <f>(N69*K69)/O69</f>
        <v>0</v>
      </c>
      <c r="K69" s="166">
        <v>0.05</v>
      </c>
      <c r="L69" s="166" t="s">
        <v>24</v>
      </c>
      <c r="M69" s="166" t="s">
        <v>525</v>
      </c>
      <c r="N69" s="166">
        <f>+Q69+T69+W69+Z69+AC69+AF69+AI69+AL69+AO69+AR69+AU69+AX69</f>
        <v>0</v>
      </c>
      <c r="O69" s="166">
        <v>1</v>
      </c>
      <c r="P69" s="166">
        <v>0</v>
      </c>
      <c r="Q69" s="166"/>
      <c r="R69" s="166" t="s">
        <v>521</v>
      </c>
      <c r="S69" s="166">
        <v>0</v>
      </c>
      <c r="T69" s="166"/>
      <c r="U69" s="166" t="s">
        <v>521</v>
      </c>
      <c r="V69" s="166">
        <v>0</v>
      </c>
      <c r="W69" s="198">
        <v>0</v>
      </c>
      <c r="X69" s="199" t="s">
        <v>522</v>
      </c>
      <c r="Y69" s="166">
        <v>0</v>
      </c>
      <c r="Z69" s="198">
        <v>0</v>
      </c>
      <c r="AA69" s="199" t="s">
        <v>535</v>
      </c>
      <c r="AB69" s="180">
        <v>0</v>
      </c>
      <c r="AC69" s="153"/>
      <c r="AD69" s="153"/>
      <c r="AE69" s="153">
        <v>1</v>
      </c>
      <c r="AF69" s="153"/>
      <c r="AG69" s="153"/>
      <c r="AH69" s="153">
        <v>0</v>
      </c>
      <c r="AI69" s="153"/>
      <c r="AJ69" s="153"/>
      <c r="AK69" s="153">
        <v>0</v>
      </c>
      <c r="AL69" s="153"/>
      <c r="AM69" s="153"/>
      <c r="AN69" s="153">
        <v>0</v>
      </c>
      <c r="AO69" s="153"/>
      <c r="AP69" s="153"/>
      <c r="AQ69" s="153">
        <v>0</v>
      </c>
      <c r="AR69" s="153"/>
      <c r="AS69" s="153"/>
      <c r="AT69" s="153">
        <v>0</v>
      </c>
      <c r="AU69" s="153"/>
      <c r="AV69" s="153"/>
      <c r="AW69" s="108">
        <v>0</v>
      </c>
      <c r="AX69" s="62"/>
      <c r="AY69" s="18"/>
    </row>
    <row r="70" spans="2:51" s="2" customFormat="1" ht="48">
      <c r="B70" s="246"/>
      <c r="C70" s="246"/>
      <c r="D70" s="164"/>
      <c r="E70" s="164"/>
      <c r="F70" s="164"/>
      <c r="G70" s="164"/>
      <c r="H70" s="166" t="s">
        <v>536</v>
      </c>
      <c r="I70" s="166" t="s">
        <v>294</v>
      </c>
      <c r="J70" s="166">
        <f>(N70*K70)/O70</f>
        <v>0</v>
      </c>
      <c r="K70" s="166">
        <v>0.05</v>
      </c>
      <c r="L70" s="166" t="s">
        <v>24</v>
      </c>
      <c r="M70" s="166" t="s">
        <v>153</v>
      </c>
      <c r="N70" s="166">
        <f>+Q70+T70+W70+Z70+AC70+AF70+AI70+AL70+AO70+AR70+AU70+AX70</f>
        <v>0</v>
      </c>
      <c r="O70" s="166">
        <v>1</v>
      </c>
      <c r="P70" s="166">
        <v>0</v>
      </c>
      <c r="Q70" s="166"/>
      <c r="R70" s="166" t="s">
        <v>537</v>
      </c>
      <c r="S70" s="166">
        <v>0</v>
      </c>
      <c r="T70" s="166"/>
      <c r="U70" s="166" t="s">
        <v>537</v>
      </c>
      <c r="V70" s="166">
        <v>0</v>
      </c>
      <c r="W70" s="198">
        <v>0</v>
      </c>
      <c r="X70" s="199" t="s">
        <v>522</v>
      </c>
      <c r="Y70" s="166">
        <v>0</v>
      </c>
      <c r="Z70" s="198">
        <v>0</v>
      </c>
      <c r="AA70" s="199" t="s">
        <v>522</v>
      </c>
      <c r="AB70" s="180">
        <v>0</v>
      </c>
      <c r="AC70" s="153"/>
      <c r="AD70" s="153"/>
      <c r="AE70" s="153">
        <v>0</v>
      </c>
      <c r="AF70" s="153"/>
      <c r="AG70" s="153"/>
      <c r="AH70" s="153">
        <v>0</v>
      </c>
      <c r="AI70" s="153"/>
      <c r="AJ70" s="153"/>
      <c r="AK70" s="153">
        <v>1</v>
      </c>
      <c r="AL70" s="153"/>
      <c r="AM70" s="153"/>
      <c r="AN70" s="153">
        <v>0</v>
      </c>
      <c r="AO70" s="153"/>
      <c r="AP70" s="153"/>
      <c r="AQ70" s="153">
        <v>0</v>
      </c>
      <c r="AR70" s="153"/>
      <c r="AS70" s="153"/>
      <c r="AT70" s="153">
        <v>0</v>
      </c>
      <c r="AU70" s="153"/>
      <c r="AV70" s="153"/>
      <c r="AW70" s="108">
        <v>0</v>
      </c>
      <c r="AX70" s="62"/>
      <c r="AY70" s="18"/>
    </row>
    <row r="71" spans="2:51" s="2" customFormat="1" ht="48">
      <c r="B71" s="246"/>
      <c r="C71" s="246"/>
      <c r="D71" s="164"/>
      <c r="E71" s="164"/>
      <c r="F71" s="164"/>
      <c r="G71" s="164"/>
      <c r="H71" s="166" t="s">
        <v>538</v>
      </c>
      <c r="I71" s="166" t="s">
        <v>294</v>
      </c>
      <c r="J71" s="166">
        <f>(N71*K71)/O71</f>
        <v>0</v>
      </c>
      <c r="K71" s="166">
        <v>0.05</v>
      </c>
      <c r="L71" s="166" t="s">
        <v>24</v>
      </c>
      <c r="M71" s="166" t="s">
        <v>525</v>
      </c>
      <c r="N71" s="166">
        <f>+Q71+T71+W71+Z71+AC71+AF71+AI71+AL71+AO71+AR71+AU71+AX71</f>
        <v>0</v>
      </c>
      <c r="O71" s="166">
        <v>1</v>
      </c>
      <c r="P71" s="166">
        <v>0</v>
      </c>
      <c r="Q71" s="166"/>
      <c r="R71" s="166" t="s">
        <v>539</v>
      </c>
      <c r="S71" s="166">
        <v>0</v>
      </c>
      <c r="T71" s="166"/>
      <c r="U71" s="166" t="s">
        <v>539</v>
      </c>
      <c r="V71" s="166">
        <v>0</v>
      </c>
      <c r="W71" s="198">
        <v>0</v>
      </c>
      <c r="X71" s="199" t="s">
        <v>522</v>
      </c>
      <c r="Y71" s="166">
        <v>0</v>
      </c>
      <c r="Z71" s="198">
        <v>0</v>
      </c>
      <c r="AA71" s="199" t="s">
        <v>522</v>
      </c>
      <c r="AB71" s="180">
        <v>0</v>
      </c>
      <c r="AC71" s="153"/>
      <c r="AD71" s="153"/>
      <c r="AE71" s="153">
        <v>0</v>
      </c>
      <c r="AF71" s="153"/>
      <c r="AG71" s="153"/>
      <c r="AH71" s="153">
        <v>0</v>
      </c>
      <c r="AI71" s="153"/>
      <c r="AJ71" s="153"/>
      <c r="AK71" s="153">
        <v>0</v>
      </c>
      <c r="AL71" s="153"/>
      <c r="AM71" s="153"/>
      <c r="AN71" s="153">
        <v>1</v>
      </c>
      <c r="AO71" s="153"/>
      <c r="AP71" s="153"/>
      <c r="AQ71" s="153">
        <v>0</v>
      </c>
      <c r="AR71" s="153"/>
      <c r="AS71" s="153"/>
      <c r="AT71" s="153">
        <v>0</v>
      </c>
      <c r="AU71" s="153"/>
      <c r="AV71" s="153"/>
      <c r="AW71" s="108">
        <v>0</v>
      </c>
      <c r="AX71" s="62"/>
      <c r="AY71" s="18"/>
    </row>
    <row r="72" spans="2:51" s="2" customFormat="1" ht="72">
      <c r="B72" s="246"/>
      <c r="C72" s="246"/>
      <c r="D72" s="164"/>
      <c r="E72" s="164"/>
      <c r="F72" s="164"/>
      <c r="G72" s="164"/>
      <c r="H72" s="166" t="s">
        <v>540</v>
      </c>
      <c r="I72" s="166" t="s">
        <v>296</v>
      </c>
      <c r="J72" s="166">
        <f>(N72*K72)/O72</f>
        <v>0.05</v>
      </c>
      <c r="K72" s="166">
        <v>0.05</v>
      </c>
      <c r="L72" s="166" t="s">
        <v>24</v>
      </c>
      <c r="M72" s="166" t="s">
        <v>541</v>
      </c>
      <c r="N72" s="166">
        <f>+Q72+T72+W72+Z72+AC72+AF72+AI72+AL72+AO72+AR72+AU72+AX72</f>
        <v>1</v>
      </c>
      <c r="O72" s="166">
        <v>1</v>
      </c>
      <c r="P72" s="166">
        <v>0</v>
      </c>
      <c r="Q72" s="166"/>
      <c r="R72" s="166" t="s">
        <v>49</v>
      </c>
      <c r="S72" s="166">
        <v>0</v>
      </c>
      <c r="T72" s="166">
        <v>1</v>
      </c>
      <c r="U72" s="166" t="s">
        <v>543</v>
      </c>
      <c r="V72" s="166">
        <v>1</v>
      </c>
      <c r="W72" s="198">
        <v>0</v>
      </c>
      <c r="X72" s="199" t="s">
        <v>544</v>
      </c>
      <c r="Y72" s="166">
        <v>0</v>
      </c>
      <c r="Z72" s="198">
        <v>0</v>
      </c>
      <c r="AA72" s="199" t="s">
        <v>544</v>
      </c>
      <c r="AB72" s="180">
        <v>0</v>
      </c>
      <c r="AC72" s="153"/>
      <c r="AD72" s="153"/>
      <c r="AE72" s="153">
        <v>0</v>
      </c>
      <c r="AF72" s="153"/>
      <c r="AG72" s="153"/>
      <c r="AH72" s="153">
        <v>0</v>
      </c>
      <c r="AI72" s="153"/>
      <c r="AJ72" s="153"/>
      <c r="AK72" s="153">
        <v>0</v>
      </c>
      <c r="AL72" s="153"/>
      <c r="AM72" s="153"/>
      <c r="AN72" s="153">
        <v>0</v>
      </c>
      <c r="AO72" s="153"/>
      <c r="AP72" s="153"/>
      <c r="AQ72" s="153">
        <v>0</v>
      </c>
      <c r="AR72" s="153"/>
      <c r="AS72" s="153"/>
      <c r="AT72" s="153">
        <v>0</v>
      </c>
      <c r="AU72" s="153"/>
      <c r="AV72" s="153"/>
      <c r="AW72" s="108">
        <v>0</v>
      </c>
      <c r="AX72" s="62"/>
      <c r="AY72" s="18"/>
    </row>
    <row r="73" spans="2:51" s="2" customFormat="1" ht="72">
      <c r="B73" s="246"/>
      <c r="C73" s="246"/>
      <c r="D73" s="164"/>
      <c r="E73" s="164"/>
      <c r="F73" s="164"/>
      <c r="G73" s="164"/>
      <c r="H73" s="166" t="s">
        <v>545</v>
      </c>
      <c r="I73" s="166" t="s">
        <v>296</v>
      </c>
      <c r="J73" s="166">
        <f>(N73*K73)/O73</f>
        <v>0.15</v>
      </c>
      <c r="K73" s="166">
        <v>0.15</v>
      </c>
      <c r="L73" s="166" t="s">
        <v>24</v>
      </c>
      <c r="M73" s="166" t="s">
        <v>541</v>
      </c>
      <c r="N73" s="166">
        <f>+Q73+T73+W73+Z73+AC73+AF73+AI73+AL73+AO73+AR73+AU73+AX73</f>
        <v>1</v>
      </c>
      <c r="O73" s="166">
        <v>1</v>
      </c>
      <c r="P73" s="166">
        <v>0</v>
      </c>
      <c r="Q73" s="166"/>
      <c r="R73" s="166" t="s">
        <v>49</v>
      </c>
      <c r="S73" s="166">
        <v>0</v>
      </c>
      <c r="T73" s="166"/>
      <c r="U73" s="166" t="s">
        <v>546</v>
      </c>
      <c r="V73" s="166">
        <v>1</v>
      </c>
      <c r="W73" s="198">
        <v>1</v>
      </c>
      <c r="X73" s="199" t="s">
        <v>547</v>
      </c>
      <c r="Y73" s="166">
        <v>0</v>
      </c>
      <c r="Z73" s="198">
        <v>0</v>
      </c>
      <c r="AA73" s="199" t="s">
        <v>548</v>
      </c>
      <c r="AB73" s="180">
        <v>0</v>
      </c>
      <c r="AC73" s="153"/>
      <c r="AD73" s="153"/>
      <c r="AE73" s="153">
        <v>0</v>
      </c>
      <c r="AF73" s="153"/>
      <c r="AG73" s="153"/>
      <c r="AH73" s="153">
        <v>0</v>
      </c>
      <c r="AI73" s="153"/>
      <c r="AJ73" s="153"/>
      <c r="AK73" s="153">
        <v>0</v>
      </c>
      <c r="AL73" s="153"/>
      <c r="AM73" s="153"/>
      <c r="AN73" s="153">
        <v>0</v>
      </c>
      <c r="AO73" s="153"/>
      <c r="AP73" s="153"/>
      <c r="AQ73" s="153">
        <v>0</v>
      </c>
      <c r="AR73" s="153"/>
      <c r="AS73" s="153"/>
      <c r="AT73" s="153">
        <v>0</v>
      </c>
      <c r="AU73" s="153"/>
      <c r="AV73" s="153"/>
      <c r="AW73" s="108">
        <v>0</v>
      </c>
      <c r="AX73" s="62"/>
      <c r="AY73" s="18"/>
    </row>
    <row r="74" spans="2:51" s="2" customFormat="1" ht="72">
      <c r="B74" s="246"/>
      <c r="C74" s="246"/>
      <c r="D74" s="164"/>
      <c r="E74" s="164"/>
      <c r="F74" s="164"/>
      <c r="G74" s="164"/>
      <c r="H74" s="166" t="s">
        <v>549</v>
      </c>
      <c r="I74" s="166" t="s">
        <v>296</v>
      </c>
      <c r="J74" s="166">
        <f>(N74*K74)/O74</f>
        <v>1.0000000000000002E-2</v>
      </c>
      <c r="K74" s="166">
        <v>0.05</v>
      </c>
      <c r="L74" s="166" t="s">
        <v>24</v>
      </c>
      <c r="M74" s="166" t="s">
        <v>541</v>
      </c>
      <c r="N74" s="166">
        <f>+Q74+T74+W74+Z74+AC74+AF74+AI74+AL74+AO74+AR74+AU74+AX74</f>
        <v>3</v>
      </c>
      <c r="O74" s="166">
        <v>15</v>
      </c>
      <c r="P74" s="166">
        <v>0</v>
      </c>
      <c r="Q74" s="166"/>
      <c r="R74" s="166" t="s">
        <v>49</v>
      </c>
      <c r="S74" s="166">
        <v>0</v>
      </c>
      <c r="T74" s="166"/>
      <c r="U74" s="166" t="s">
        <v>49</v>
      </c>
      <c r="V74" s="166">
        <v>1</v>
      </c>
      <c r="W74" s="198">
        <v>1</v>
      </c>
      <c r="X74" s="199" t="s">
        <v>550</v>
      </c>
      <c r="Y74" s="166">
        <v>2</v>
      </c>
      <c r="Z74" s="198">
        <v>2</v>
      </c>
      <c r="AA74" s="199" t="s">
        <v>551</v>
      </c>
      <c r="AB74" s="180">
        <v>2</v>
      </c>
      <c r="AC74" s="153"/>
      <c r="AD74" s="153"/>
      <c r="AE74" s="153">
        <v>2</v>
      </c>
      <c r="AF74" s="153"/>
      <c r="AG74" s="153"/>
      <c r="AH74" s="153">
        <v>3</v>
      </c>
      <c r="AI74" s="153"/>
      <c r="AJ74" s="153"/>
      <c r="AK74" s="153">
        <v>1</v>
      </c>
      <c r="AL74" s="153"/>
      <c r="AM74" s="153"/>
      <c r="AN74" s="153">
        <v>1</v>
      </c>
      <c r="AO74" s="153"/>
      <c r="AP74" s="153"/>
      <c r="AQ74" s="153">
        <v>1</v>
      </c>
      <c r="AR74" s="153"/>
      <c r="AS74" s="153"/>
      <c r="AT74" s="153">
        <v>1</v>
      </c>
      <c r="AU74" s="153"/>
      <c r="AV74" s="153"/>
      <c r="AW74" s="108">
        <v>1</v>
      </c>
      <c r="AX74" s="62"/>
      <c r="AY74" s="18"/>
    </row>
    <row r="75" spans="2:51" s="2" customFormat="1" ht="48">
      <c r="B75" s="246"/>
      <c r="C75" s="246"/>
      <c r="D75" s="164"/>
      <c r="E75" s="164"/>
      <c r="F75" s="164"/>
      <c r="G75" s="164"/>
      <c r="H75" s="166" t="s">
        <v>552</v>
      </c>
      <c r="I75" s="166" t="s">
        <v>296</v>
      </c>
      <c r="J75" s="166">
        <f>(N75*K75)/O75</f>
        <v>0</v>
      </c>
      <c r="K75" s="166">
        <v>0.05</v>
      </c>
      <c r="L75" s="166" t="s">
        <v>24</v>
      </c>
      <c r="M75" s="166" t="s">
        <v>541</v>
      </c>
      <c r="N75" s="166">
        <f>+Q75+T75+W75+Z75+AC75+AF75+AI75+AL75+AO75+AR75+AU75+AX75</f>
        <v>0</v>
      </c>
      <c r="O75" s="166">
        <v>6</v>
      </c>
      <c r="P75" s="166">
        <v>0</v>
      </c>
      <c r="Q75" s="166"/>
      <c r="R75" s="166" t="s">
        <v>537</v>
      </c>
      <c r="S75" s="166">
        <v>0</v>
      </c>
      <c r="T75" s="166"/>
      <c r="U75" s="166" t="s">
        <v>537</v>
      </c>
      <c r="V75" s="166">
        <v>0</v>
      </c>
      <c r="W75" s="198">
        <v>0</v>
      </c>
      <c r="X75" s="199" t="s">
        <v>522</v>
      </c>
      <c r="Y75" s="166">
        <v>0</v>
      </c>
      <c r="Z75" s="198">
        <v>0</v>
      </c>
      <c r="AA75" s="199" t="s">
        <v>553</v>
      </c>
      <c r="AB75" s="180">
        <v>0</v>
      </c>
      <c r="AC75" s="153"/>
      <c r="AD75" s="153"/>
      <c r="AE75" s="153">
        <v>1</v>
      </c>
      <c r="AF75" s="153"/>
      <c r="AG75" s="153"/>
      <c r="AH75" s="153">
        <v>1</v>
      </c>
      <c r="AI75" s="153"/>
      <c r="AJ75" s="153"/>
      <c r="AK75" s="153">
        <v>1</v>
      </c>
      <c r="AL75" s="153"/>
      <c r="AM75" s="153"/>
      <c r="AN75" s="153">
        <v>1</v>
      </c>
      <c r="AO75" s="153"/>
      <c r="AP75" s="153"/>
      <c r="AQ75" s="153">
        <v>1</v>
      </c>
      <c r="AR75" s="153"/>
      <c r="AS75" s="153"/>
      <c r="AT75" s="153">
        <v>1</v>
      </c>
      <c r="AU75" s="153"/>
      <c r="AV75" s="153"/>
      <c r="AW75" s="108">
        <v>0</v>
      </c>
      <c r="AX75" s="62"/>
      <c r="AY75" s="18"/>
    </row>
    <row r="76" spans="2:51" s="2" customFormat="1" ht="96">
      <c r="B76" s="246"/>
      <c r="C76" s="246"/>
      <c r="D76" s="164" t="s">
        <v>47</v>
      </c>
      <c r="E76" s="164">
        <f>(SUM(J76:J82)*F76)/100</f>
        <v>0</v>
      </c>
      <c r="F76" s="164">
        <v>10</v>
      </c>
      <c r="G76" s="164" t="s">
        <v>554</v>
      </c>
      <c r="H76" s="166" t="s">
        <v>555</v>
      </c>
      <c r="I76" s="166" t="s">
        <v>296</v>
      </c>
      <c r="J76" s="166">
        <f>(N76*K76)/O76</f>
        <v>0</v>
      </c>
      <c r="K76" s="166">
        <v>0.1</v>
      </c>
      <c r="L76" s="166" t="s">
        <v>24</v>
      </c>
      <c r="M76" s="166" t="s">
        <v>153</v>
      </c>
      <c r="N76" s="166">
        <f>+Q76+T76+W76+Z76+AC76+AF76+AI76+AL76+AO76+AR76+AU76+AX76</f>
        <v>0</v>
      </c>
      <c r="O76" s="166">
        <v>1</v>
      </c>
      <c r="P76" s="166">
        <v>0</v>
      </c>
      <c r="Q76" s="166"/>
      <c r="R76" s="166" t="s">
        <v>49</v>
      </c>
      <c r="S76" s="166">
        <v>0</v>
      </c>
      <c r="T76" s="166"/>
      <c r="U76" s="166" t="s">
        <v>63</v>
      </c>
      <c r="V76" s="166">
        <v>0</v>
      </c>
      <c r="W76" s="198">
        <v>0</v>
      </c>
      <c r="X76" s="199" t="s">
        <v>64</v>
      </c>
      <c r="Y76" s="166">
        <v>1</v>
      </c>
      <c r="Z76" s="198">
        <v>0</v>
      </c>
      <c r="AA76" s="199" t="s">
        <v>556</v>
      </c>
      <c r="AB76" s="204">
        <v>0</v>
      </c>
      <c r="AC76" s="144"/>
      <c r="AD76" s="144"/>
      <c r="AE76" s="144">
        <v>0</v>
      </c>
      <c r="AF76" s="144"/>
      <c r="AG76" s="144"/>
      <c r="AH76" s="144">
        <v>0</v>
      </c>
      <c r="AI76" s="144"/>
      <c r="AJ76" s="144"/>
      <c r="AK76" s="144">
        <v>0</v>
      </c>
      <c r="AL76" s="144"/>
      <c r="AM76" s="144"/>
      <c r="AN76" s="144">
        <v>0</v>
      </c>
      <c r="AO76" s="144"/>
      <c r="AP76" s="144"/>
      <c r="AQ76" s="144">
        <v>0</v>
      </c>
      <c r="AR76" s="144"/>
      <c r="AS76" s="144"/>
      <c r="AT76" s="144">
        <v>0</v>
      </c>
      <c r="AU76" s="144"/>
      <c r="AV76" s="144"/>
      <c r="AW76" s="111">
        <v>0</v>
      </c>
      <c r="AX76" s="55"/>
      <c r="AY76" s="139"/>
    </row>
    <row r="77" spans="2:51" s="2" customFormat="1" ht="60">
      <c r="B77" s="246"/>
      <c r="C77" s="246"/>
      <c r="D77" s="164"/>
      <c r="E77" s="164"/>
      <c r="F77" s="164"/>
      <c r="G77" s="164"/>
      <c r="H77" s="166" t="s">
        <v>557</v>
      </c>
      <c r="I77" s="166" t="s">
        <v>296</v>
      </c>
      <c r="J77" s="166">
        <f>(N77*K77)/O77</f>
        <v>0</v>
      </c>
      <c r="K77" s="166">
        <v>0.2</v>
      </c>
      <c r="L77" s="166" t="s">
        <v>24</v>
      </c>
      <c r="M77" s="166" t="s">
        <v>124</v>
      </c>
      <c r="N77" s="166">
        <f>+Q77+T77+W77+Z77+AC77+AF77+AI77+AL77+AO77+AR77+AU77+AX77</f>
        <v>0</v>
      </c>
      <c r="O77" s="166">
        <v>15</v>
      </c>
      <c r="P77" s="166">
        <v>0</v>
      </c>
      <c r="Q77" s="166"/>
      <c r="R77" s="166" t="s">
        <v>49</v>
      </c>
      <c r="S77" s="166">
        <v>0</v>
      </c>
      <c r="T77" s="166"/>
      <c r="U77" s="166" t="s">
        <v>49</v>
      </c>
      <c r="V77" s="166">
        <v>0</v>
      </c>
      <c r="W77" s="198">
        <v>0</v>
      </c>
      <c r="X77" s="199" t="s">
        <v>558</v>
      </c>
      <c r="Y77" s="166">
        <v>2</v>
      </c>
      <c r="Z77" s="198">
        <v>0</v>
      </c>
      <c r="AA77" s="199" t="s">
        <v>559</v>
      </c>
      <c r="AB77" s="204">
        <v>2</v>
      </c>
      <c r="AC77" s="144"/>
      <c r="AD77" s="144"/>
      <c r="AE77" s="144">
        <v>3</v>
      </c>
      <c r="AF77" s="144"/>
      <c r="AG77" s="144"/>
      <c r="AH77" s="144">
        <v>3</v>
      </c>
      <c r="AI77" s="144"/>
      <c r="AJ77" s="144"/>
      <c r="AK77" s="144">
        <v>5</v>
      </c>
      <c r="AL77" s="144"/>
      <c r="AM77" s="144"/>
      <c r="AN77" s="144">
        <v>0</v>
      </c>
      <c r="AO77" s="144"/>
      <c r="AP77" s="144"/>
      <c r="AQ77" s="144">
        <v>0</v>
      </c>
      <c r="AR77" s="144"/>
      <c r="AS77" s="144"/>
      <c r="AT77" s="144">
        <v>0</v>
      </c>
      <c r="AU77" s="144"/>
      <c r="AV77" s="144"/>
      <c r="AW77" s="111">
        <v>0</v>
      </c>
      <c r="AX77" s="55"/>
      <c r="AY77" s="139"/>
    </row>
    <row r="78" spans="2:51" s="2" customFormat="1" ht="48">
      <c r="B78" s="246"/>
      <c r="C78" s="246"/>
      <c r="D78" s="164"/>
      <c r="E78" s="164"/>
      <c r="F78" s="164"/>
      <c r="G78" s="164"/>
      <c r="H78" s="166" t="s">
        <v>560</v>
      </c>
      <c r="I78" s="166" t="s">
        <v>296</v>
      </c>
      <c r="J78" s="166">
        <f>(N78*K78)/O78</f>
        <v>0</v>
      </c>
      <c r="K78" s="166">
        <v>0.2</v>
      </c>
      <c r="L78" s="166" t="s">
        <v>24</v>
      </c>
      <c r="M78" s="166" t="s">
        <v>153</v>
      </c>
      <c r="N78" s="166">
        <f>+Q78+T78+W78+Z78+AC78+AF78+AI78+AL78+AO78+AR78+AU78+AX78</f>
        <v>0</v>
      </c>
      <c r="O78" s="166">
        <v>1</v>
      </c>
      <c r="P78" s="166">
        <v>0</v>
      </c>
      <c r="Q78" s="166"/>
      <c r="R78" s="166" t="s">
        <v>49</v>
      </c>
      <c r="S78" s="166">
        <v>0</v>
      </c>
      <c r="T78" s="166"/>
      <c r="U78" s="166" t="s">
        <v>49</v>
      </c>
      <c r="V78" s="166">
        <v>0</v>
      </c>
      <c r="W78" s="198">
        <v>0</v>
      </c>
      <c r="X78" s="199" t="s">
        <v>561</v>
      </c>
      <c r="Y78" s="166">
        <v>0</v>
      </c>
      <c r="Z78" s="198">
        <v>0</v>
      </c>
      <c r="AA78" s="199" t="s">
        <v>522</v>
      </c>
      <c r="AB78" s="204">
        <v>0</v>
      </c>
      <c r="AC78" s="144"/>
      <c r="AD78" s="144"/>
      <c r="AE78" s="144">
        <v>0</v>
      </c>
      <c r="AF78" s="144"/>
      <c r="AG78" s="144"/>
      <c r="AH78" s="144">
        <v>0</v>
      </c>
      <c r="AI78" s="144"/>
      <c r="AJ78" s="144"/>
      <c r="AK78" s="144">
        <v>0</v>
      </c>
      <c r="AL78" s="144"/>
      <c r="AM78" s="144"/>
      <c r="AN78" s="144">
        <v>1</v>
      </c>
      <c r="AO78" s="144"/>
      <c r="AP78" s="144"/>
      <c r="AQ78" s="144">
        <v>0</v>
      </c>
      <c r="AR78" s="144"/>
      <c r="AS78" s="144"/>
      <c r="AT78" s="144">
        <v>0</v>
      </c>
      <c r="AU78" s="144"/>
      <c r="AV78" s="144"/>
      <c r="AW78" s="111">
        <v>0</v>
      </c>
      <c r="AX78" s="55"/>
      <c r="AY78" s="139"/>
    </row>
    <row r="79" spans="2:51" s="2" customFormat="1" ht="60">
      <c r="B79" s="246"/>
      <c r="C79" s="246"/>
      <c r="D79" s="164"/>
      <c r="E79" s="164"/>
      <c r="F79" s="164"/>
      <c r="G79" s="164"/>
      <c r="H79" s="166" t="s">
        <v>562</v>
      </c>
      <c r="I79" s="166" t="s">
        <v>296</v>
      </c>
      <c r="J79" s="166">
        <f>(N79*K79)/O79</f>
        <v>0</v>
      </c>
      <c r="K79" s="166">
        <v>0.1</v>
      </c>
      <c r="L79" s="166" t="s">
        <v>24</v>
      </c>
      <c r="M79" s="166" t="s">
        <v>542</v>
      </c>
      <c r="N79" s="166">
        <f>+Q79+T79+W79+Z79+AC79+AF79+AI79+AL79+AO79+AR79+AU79+AX79</f>
        <v>0</v>
      </c>
      <c r="O79" s="166">
        <v>15</v>
      </c>
      <c r="P79" s="166">
        <v>0</v>
      </c>
      <c r="Q79" s="166"/>
      <c r="R79" s="166" t="s">
        <v>49</v>
      </c>
      <c r="S79" s="166">
        <v>0</v>
      </c>
      <c r="T79" s="166"/>
      <c r="U79" s="166" t="s">
        <v>49</v>
      </c>
      <c r="V79" s="166">
        <v>0</v>
      </c>
      <c r="W79" s="198">
        <v>0</v>
      </c>
      <c r="X79" s="199" t="s">
        <v>561</v>
      </c>
      <c r="Y79" s="166">
        <v>0</v>
      </c>
      <c r="Z79" s="198">
        <v>0</v>
      </c>
      <c r="AA79" s="199" t="s">
        <v>522</v>
      </c>
      <c r="AB79" s="204">
        <v>0</v>
      </c>
      <c r="AC79" s="144"/>
      <c r="AD79" s="144"/>
      <c r="AE79" s="144">
        <v>0</v>
      </c>
      <c r="AF79" s="144"/>
      <c r="AG79" s="144"/>
      <c r="AH79" s="144">
        <v>0</v>
      </c>
      <c r="AI79" s="144"/>
      <c r="AJ79" s="144"/>
      <c r="AK79" s="144">
        <v>0</v>
      </c>
      <c r="AL79" s="144"/>
      <c r="AM79" s="144"/>
      <c r="AN79" s="144">
        <v>0</v>
      </c>
      <c r="AO79" s="144"/>
      <c r="AP79" s="144"/>
      <c r="AQ79" s="144">
        <v>6</v>
      </c>
      <c r="AR79" s="144"/>
      <c r="AS79" s="144"/>
      <c r="AT79" s="144">
        <v>9</v>
      </c>
      <c r="AU79" s="144"/>
      <c r="AV79" s="144"/>
      <c r="AW79" s="111">
        <v>0</v>
      </c>
      <c r="AX79" s="55"/>
      <c r="AY79" s="139"/>
    </row>
    <row r="80" spans="2:51" s="2" customFormat="1" ht="60">
      <c r="B80" s="246"/>
      <c r="C80" s="246"/>
      <c r="D80" s="164"/>
      <c r="E80" s="164"/>
      <c r="F80" s="164"/>
      <c r="G80" s="164"/>
      <c r="H80" s="166" t="s">
        <v>563</v>
      </c>
      <c r="I80" s="166" t="s">
        <v>296</v>
      </c>
      <c r="J80" s="166">
        <f>(N80*K80)/O80</f>
        <v>0</v>
      </c>
      <c r="K80" s="166">
        <v>0.1</v>
      </c>
      <c r="L80" s="166" t="s">
        <v>24</v>
      </c>
      <c r="M80" s="166" t="s">
        <v>542</v>
      </c>
      <c r="N80" s="166">
        <f>+Q80+T80+W80+Z80+AC80+AF80+AI80+AL80+AO80+AR80+AU80+AX80</f>
        <v>0</v>
      </c>
      <c r="O80" s="166">
        <v>1</v>
      </c>
      <c r="P80" s="166">
        <v>0</v>
      </c>
      <c r="Q80" s="166"/>
      <c r="R80" s="166" t="s">
        <v>49</v>
      </c>
      <c r="S80" s="166">
        <v>0</v>
      </c>
      <c r="T80" s="166"/>
      <c r="U80" s="166" t="s">
        <v>49</v>
      </c>
      <c r="V80" s="166">
        <v>0</v>
      </c>
      <c r="W80" s="198">
        <v>0</v>
      </c>
      <c r="X80" s="199" t="s">
        <v>561</v>
      </c>
      <c r="Y80" s="166">
        <v>0</v>
      </c>
      <c r="Z80" s="198">
        <v>0</v>
      </c>
      <c r="AA80" s="199" t="s">
        <v>564</v>
      </c>
      <c r="AB80" s="204">
        <v>0</v>
      </c>
      <c r="AC80" s="144"/>
      <c r="AD80" s="144"/>
      <c r="AE80" s="144">
        <v>0</v>
      </c>
      <c r="AF80" s="144"/>
      <c r="AG80" s="144"/>
      <c r="AH80" s="144">
        <v>0</v>
      </c>
      <c r="AI80" s="144"/>
      <c r="AJ80" s="144"/>
      <c r="AK80" s="144">
        <v>0</v>
      </c>
      <c r="AL80" s="144"/>
      <c r="AM80" s="144"/>
      <c r="AN80" s="144">
        <v>0</v>
      </c>
      <c r="AO80" s="144"/>
      <c r="AP80" s="144"/>
      <c r="AQ80" s="144">
        <v>0</v>
      </c>
      <c r="AR80" s="144"/>
      <c r="AS80" s="144"/>
      <c r="AT80" s="144">
        <v>0</v>
      </c>
      <c r="AU80" s="144"/>
      <c r="AV80" s="144"/>
      <c r="AW80" s="111">
        <v>1</v>
      </c>
      <c r="AX80" s="55"/>
      <c r="AY80" s="139"/>
    </row>
    <row r="81" spans="2:51" s="2" customFormat="1" ht="132">
      <c r="B81" s="246"/>
      <c r="C81" s="246"/>
      <c r="D81" s="164"/>
      <c r="E81" s="164"/>
      <c r="F81" s="164"/>
      <c r="G81" s="164"/>
      <c r="H81" s="166" t="s">
        <v>565</v>
      </c>
      <c r="I81" s="166" t="s">
        <v>296</v>
      </c>
      <c r="J81" s="166">
        <f>(N81*K81)/O81</f>
        <v>0</v>
      </c>
      <c r="K81" s="166">
        <v>0.2</v>
      </c>
      <c r="L81" s="166" t="s">
        <v>24</v>
      </c>
      <c r="M81" s="166" t="s">
        <v>153</v>
      </c>
      <c r="N81" s="166">
        <f>+Q81+T81+W81+Z81+AC81+AF81+AI81+AL81+AO81+AR81+AU81+AX81</f>
        <v>0</v>
      </c>
      <c r="O81" s="166">
        <v>10</v>
      </c>
      <c r="P81" s="166">
        <v>0</v>
      </c>
      <c r="Q81" s="166"/>
      <c r="R81" s="166" t="s">
        <v>49</v>
      </c>
      <c r="S81" s="166">
        <v>0</v>
      </c>
      <c r="T81" s="166"/>
      <c r="U81" s="166" t="s">
        <v>566</v>
      </c>
      <c r="V81" s="166">
        <v>0</v>
      </c>
      <c r="W81" s="198">
        <v>0</v>
      </c>
      <c r="X81" s="199" t="s">
        <v>567</v>
      </c>
      <c r="Y81" s="166">
        <v>10</v>
      </c>
      <c r="Z81" s="198">
        <v>0</v>
      </c>
      <c r="AA81" s="199" t="s">
        <v>568</v>
      </c>
      <c r="AB81" s="204">
        <v>0</v>
      </c>
      <c r="AC81" s="144"/>
      <c r="AD81" s="144"/>
      <c r="AE81" s="144">
        <v>0</v>
      </c>
      <c r="AF81" s="144"/>
      <c r="AG81" s="144"/>
      <c r="AH81" s="144">
        <v>0</v>
      </c>
      <c r="AI81" s="144"/>
      <c r="AJ81" s="144"/>
      <c r="AK81" s="144">
        <v>0</v>
      </c>
      <c r="AL81" s="144"/>
      <c r="AM81" s="144"/>
      <c r="AN81" s="144">
        <v>0</v>
      </c>
      <c r="AO81" s="144"/>
      <c r="AP81" s="144"/>
      <c r="AQ81" s="144">
        <v>0</v>
      </c>
      <c r="AR81" s="144"/>
      <c r="AS81" s="144"/>
      <c r="AT81" s="144">
        <v>0</v>
      </c>
      <c r="AU81" s="144"/>
      <c r="AV81" s="144"/>
      <c r="AW81" s="111">
        <v>0</v>
      </c>
      <c r="AX81" s="55"/>
      <c r="AY81" s="139"/>
    </row>
    <row r="82" spans="2:51" s="2" customFormat="1" ht="48">
      <c r="B82" s="246"/>
      <c r="C82" s="246"/>
      <c r="D82" s="164"/>
      <c r="E82" s="164"/>
      <c r="F82" s="164"/>
      <c r="G82" s="164"/>
      <c r="H82" s="166" t="s">
        <v>569</v>
      </c>
      <c r="I82" s="166" t="s">
        <v>296</v>
      </c>
      <c r="J82" s="166">
        <f>(N82*K82)/O82</f>
        <v>0</v>
      </c>
      <c r="K82" s="166">
        <v>0.1</v>
      </c>
      <c r="L82" s="166" t="s">
        <v>24</v>
      </c>
      <c r="M82" s="166" t="s">
        <v>153</v>
      </c>
      <c r="N82" s="166">
        <f>+Q82+T82+W82+Z82+AC82+AF82+AI82+AL82+AO82+AR82+AU82+AX82</f>
        <v>0</v>
      </c>
      <c r="O82" s="166">
        <v>30</v>
      </c>
      <c r="P82" s="166">
        <v>0</v>
      </c>
      <c r="Q82" s="166"/>
      <c r="R82" s="166" t="s">
        <v>49</v>
      </c>
      <c r="S82" s="166">
        <v>0</v>
      </c>
      <c r="T82" s="166"/>
      <c r="U82" s="166" t="s">
        <v>49</v>
      </c>
      <c r="V82" s="166">
        <v>2</v>
      </c>
      <c r="W82" s="198">
        <v>0</v>
      </c>
      <c r="X82" s="199" t="s">
        <v>561</v>
      </c>
      <c r="Y82" s="166">
        <v>2</v>
      </c>
      <c r="Z82" s="198">
        <v>0</v>
      </c>
      <c r="AA82" s="199" t="s">
        <v>522</v>
      </c>
      <c r="AB82" s="204">
        <v>3</v>
      </c>
      <c r="AC82" s="144"/>
      <c r="AD82" s="144"/>
      <c r="AE82" s="144">
        <v>3</v>
      </c>
      <c r="AF82" s="144"/>
      <c r="AG82" s="144"/>
      <c r="AH82" s="144">
        <v>3</v>
      </c>
      <c r="AI82" s="144"/>
      <c r="AJ82" s="144"/>
      <c r="AK82" s="144">
        <v>3</v>
      </c>
      <c r="AL82" s="144"/>
      <c r="AM82" s="144"/>
      <c r="AN82" s="144">
        <v>4</v>
      </c>
      <c r="AO82" s="144"/>
      <c r="AP82" s="144"/>
      <c r="AQ82" s="144">
        <v>4</v>
      </c>
      <c r="AR82" s="144"/>
      <c r="AS82" s="144"/>
      <c r="AT82" s="144">
        <v>3</v>
      </c>
      <c r="AU82" s="144"/>
      <c r="AV82" s="144"/>
      <c r="AW82" s="111">
        <v>3</v>
      </c>
      <c r="AX82" s="55"/>
      <c r="AY82" s="139"/>
    </row>
    <row r="83" spans="2:51" s="2" customFormat="1" ht="312">
      <c r="B83" s="246"/>
      <c r="C83" s="246"/>
      <c r="D83" s="164" t="s">
        <v>65</v>
      </c>
      <c r="E83" s="164">
        <f>(SUM(J83:J95)*F83)/100</f>
        <v>0.12291299999999999</v>
      </c>
      <c r="F83" s="164">
        <v>30</v>
      </c>
      <c r="G83" s="164" t="s">
        <v>570</v>
      </c>
      <c r="H83" s="166" t="s">
        <v>571</v>
      </c>
      <c r="I83" s="166" t="s">
        <v>296</v>
      </c>
      <c r="J83" s="166">
        <f>(N83*K83)/O83</f>
        <v>0.24</v>
      </c>
      <c r="K83" s="166">
        <v>0.15</v>
      </c>
      <c r="L83" s="166" t="s">
        <v>24</v>
      </c>
      <c r="M83" s="166" t="s">
        <v>23</v>
      </c>
      <c r="N83" s="166">
        <f>+Q83+T83+W83+Z83+AC83+AF83+AI83+AL83+AO83+AR83+AU83+AX83</f>
        <v>8</v>
      </c>
      <c r="O83" s="166">
        <v>5</v>
      </c>
      <c r="P83" s="166">
        <v>0</v>
      </c>
      <c r="Q83" s="166"/>
      <c r="R83" s="166" t="s">
        <v>49</v>
      </c>
      <c r="S83" s="166">
        <v>2</v>
      </c>
      <c r="T83" s="166">
        <v>4</v>
      </c>
      <c r="U83" s="166" t="s">
        <v>572</v>
      </c>
      <c r="V83" s="166">
        <v>3</v>
      </c>
      <c r="W83" s="198">
        <v>4</v>
      </c>
      <c r="X83" s="199" t="s">
        <v>66</v>
      </c>
      <c r="Y83" s="166">
        <v>0</v>
      </c>
      <c r="Z83" s="198">
        <v>0</v>
      </c>
      <c r="AA83" s="199" t="s">
        <v>67</v>
      </c>
      <c r="AB83" s="204">
        <v>0</v>
      </c>
      <c r="AC83" s="144"/>
      <c r="AD83" s="144"/>
      <c r="AE83" s="144">
        <v>0</v>
      </c>
      <c r="AF83" s="144"/>
      <c r="AG83" s="144"/>
      <c r="AH83" s="144">
        <v>0</v>
      </c>
      <c r="AI83" s="144"/>
      <c r="AJ83" s="144"/>
      <c r="AK83" s="144">
        <v>0</v>
      </c>
      <c r="AL83" s="144"/>
      <c r="AM83" s="144"/>
      <c r="AN83" s="144">
        <v>0</v>
      </c>
      <c r="AO83" s="144"/>
      <c r="AP83" s="144"/>
      <c r="AQ83" s="144">
        <v>0</v>
      </c>
      <c r="AR83" s="144"/>
      <c r="AS83" s="144"/>
      <c r="AT83" s="144">
        <v>0</v>
      </c>
      <c r="AU83" s="144"/>
      <c r="AV83" s="144"/>
      <c r="AW83" s="111">
        <v>0</v>
      </c>
      <c r="AX83" s="55"/>
      <c r="AY83" s="139"/>
    </row>
    <row r="84" spans="2:51" s="2" customFormat="1" ht="120">
      <c r="B84" s="246"/>
      <c r="C84" s="246"/>
      <c r="D84" s="164"/>
      <c r="E84" s="164"/>
      <c r="F84" s="164"/>
      <c r="G84" s="164"/>
      <c r="H84" s="166" t="s">
        <v>573</v>
      </c>
      <c r="I84" s="166" t="s">
        <v>296</v>
      </c>
      <c r="J84" s="166">
        <f>(N84*K84)/O84</f>
        <v>0.01</v>
      </c>
      <c r="K84" s="166">
        <v>0.05</v>
      </c>
      <c r="L84" s="166" t="s">
        <v>24</v>
      </c>
      <c r="M84" s="166" t="s">
        <v>23</v>
      </c>
      <c r="N84" s="166">
        <f>+Q84+T84+W84+Z84+AC84+AF84+AI84+AL84+AO84+AR84+AU84+AX84</f>
        <v>2</v>
      </c>
      <c r="O84" s="166">
        <v>10</v>
      </c>
      <c r="P84" s="166">
        <v>0</v>
      </c>
      <c r="Q84" s="166"/>
      <c r="R84" s="166" t="s">
        <v>49</v>
      </c>
      <c r="S84" s="166">
        <v>0</v>
      </c>
      <c r="T84" s="166">
        <v>1</v>
      </c>
      <c r="U84" s="166" t="s">
        <v>574</v>
      </c>
      <c r="V84" s="166">
        <v>2</v>
      </c>
      <c r="W84" s="198">
        <v>1</v>
      </c>
      <c r="X84" s="199" t="s">
        <v>575</v>
      </c>
      <c r="Y84" s="166">
        <v>0</v>
      </c>
      <c r="Z84" s="198">
        <v>0</v>
      </c>
      <c r="AA84" s="199" t="s">
        <v>576</v>
      </c>
      <c r="AB84" s="204">
        <v>2</v>
      </c>
      <c r="AC84" s="144"/>
      <c r="AD84" s="144"/>
      <c r="AE84" s="144">
        <v>0</v>
      </c>
      <c r="AF84" s="144"/>
      <c r="AG84" s="144"/>
      <c r="AH84" s="144">
        <v>2</v>
      </c>
      <c r="AI84" s="144"/>
      <c r="AJ84" s="144"/>
      <c r="AK84" s="144">
        <v>0</v>
      </c>
      <c r="AL84" s="144"/>
      <c r="AM84" s="144"/>
      <c r="AN84" s="144">
        <v>2</v>
      </c>
      <c r="AO84" s="144"/>
      <c r="AP84" s="144"/>
      <c r="AQ84" s="144">
        <v>0</v>
      </c>
      <c r="AR84" s="144"/>
      <c r="AS84" s="144"/>
      <c r="AT84" s="144">
        <v>2</v>
      </c>
      <c r="AU84" s="144"/>
      <c r="AV84" s="144"/>
      <c r="AW84" s="111">
        <v>0</v>
      </c>
      <c r="AX84" s="55"/>
      <c r="AY84" s="139"/>
    </row>
    <row r="85" spans="2:51" s="2" customFormat="1" ht="84">
      <c r="B85" s="246"/>
      <c r="C85" s="246"/>
      <c r="D85" s="164"/>
      <c r="E85" s="164"/>
      <c r="F85" s="164"/>
      <c r="G85" s="164"/>
      <c r="H85" s="166" t="s">
        <v>577</v>
      </c>
      <c r="I85" s="166" t="s">
        <v>296</v>
      </c>
      <c r="J85" s="166">
        <f>(N85*K85)/O85</f>
        <v>0</v>
      </c>
      <c r="K85" s="166">
        <v>0.05</v>
      </c>
      <c r="L85" s="166" t="s">
        <v>24</v>
      </c>
      <c r="M85" s="166" t="s">
        <v>23</v>
      </c>
      <c r="N85" s="166">
        <f>+Q85+T85+W85+Z85+AC85+AF85+AI85+AL85+AO85+AR85+AU85+AX85</f>
        <v>0</v>
      </c>
      <c r="O85" s="166">
        <v>1</v>
      </c>
      <c r="P85" s="166">
        <v>0</v>
      </c>
      <c r="Q85" s="166"/>
      <c r="R85" s="166" t="s">
        <v>49</v>
      </c>
      <c r="S85" s="166">
        <v>0</v>
      </c>
      <c r="T85" s="166"/>
      <c r="U85" s="166" t="s">
        <v>578</v>
      </c>
      <c r="V85" s="166">
        <v>0</v>
      </c>
      <c r="W85" s="198">
        <v>0</v>
      </c>
      <c r="X85" s="199" t="s">
        <v>579</v>
      </c>
      <c r="Y85" s="166">
        <v>0</v>
      </c>
      <c r="Z85" s="198">
        <v>0</v>
      </c>
      <c r="AA85" s="199" t="s">
        <v>580</v>
      </c>
      <c r="AB85" s="180">
        <v>0</v>
      </c>
      <c r="AC85" s="153"/>
      <c r="AD85" s="153"/>
      <c r="AE85" s="153">
        <v>0</v>
      </c>
      <c r="AF85" s="153"/>
      <c r="AG85" s="153"/>
      <c r="AH85" s="153">
        <v>0</v>
      </c>
      <c r="AI85" s="153"/>
      <c r="AJ85" s="153"/>
      <c r="AK85" s="153">
        <v>0</v>
      </c>
      <c r="AL85" s="153"/>
      <c r="AM85" s="153"/>
      <c r="AN85" s="153">
        <v>1</v>
      </c>
      <c r="AO85" s="153"/>
      <c r="AP85" s="153"/>
      <c r="AQ85" s="153">
        <v>0</v>
      </c>
      <c r="AR85" s="153"/>
      <c r="AS85" s="153"/>
      <c r="AT85" s="153">
        <v>0</v>
      </c>
      <c r="AU85" s="153"/>
      <c r="AV85" s="153"/>
      <c r="AW85" s="108">
        <v>0</v>
      </c>
      <c r="AX85" s="62"/>
      <c r="AY85" s="18"/>
    </row>
    <row r="86" spans="2:51" s="2" customFormat="1" ht="240">
      <c r="B86" s="246"/>
      <c r="C86" s="246"/>
      <c r="D86" s="164"/>
      <c r="E86" s="164"/>
      <c r="F86" s="164"/>
      <c r="G86" s="164"/>
      <c r="H86" s="166" t="s">
        <v>581</v>
      </c>
      <c r="I86" s="166" t="s">
        <v>296</v>
      </c>
      <c r="J86" s="166">
        <f>(N86*K86)/O86</f>
        <v>0</v>
      </c>
      <c r="K86" s="166">
        <v>0.05</v>
      </c>
      <c r="L86" s="166" t="s">
        <v>24</v>
      </c>
      <c r="M86" s="166" t="s">
        <v>23</v>
      </c>
      <c r="N86" s="166">
        <f>+Q86+T86+W86+Z86+AC86+AF86+AI86+AL86+AO86+AR86+AU86+AX86</f>
        <v>0</v>
      </c>
      <c r="O86" s="166">
        <v>1</v>
      </c>
      <c r="P86" s="166">
        <v>0</v>
      </c>
      <c r="Q86" s="166"/>
      <c r="R86" s="166" t="s">
        <v>49</v>
      </c>
      <c r="S86" s="166">
        <v>0</v>
      </c>
      <c r="T86" s="166"/>
      <c r="U86" s="166" t="s">
        <v>582</v>
      </c>
      <c r="V86" s="166">
        <v>0</v>
      </c>
      <c r="W86" s="198">
        <v>0</v>
      </c>
      <c r="X86" s="199" t="s">
        <v>583</v>
      </c>
      <c r="Y86" s="166">
        <v>0</v>
      </c>
      <c r="Z86" s="198">
        <v>0</v>
      </c>
      <c r="AA86" s="199" t="s">
        <v>584</v>
      </c>
      <c r="AB86" s="180">
        <v>0</v>
      </c>
      <c r="AC86" s="153"/>
      <c r="AD86" s="153"/>
      <c r="AE86" s="153">
        <v>0</v>
      </c>
      <c r="AF86" s="153"/>
      <c r="AG86" s="153"/>
      <c r="AH86" s="153">
        <v>0</v>
      </c>
      <c r="AI86" s="153"/>
      <c r="AJ86" s="153"/>
      <c r="AK86" s="153">
        <v>0</v>
      </c>
      <c r="AL86" s="153"/>
      <c r="AM86" s="153"/>
      <c r="AN86" s="153">
        <v>1</v>
      </c>
      <c r="AO86" s="153"/>
      <c r="AP86" s="153"/>
      <c r="AQ86" s="153">
        <v>0</v>
      </c>
      <c r="AR86" s="153"/>
      <c r="AS86" s="153"/>
      <c r="AT86" s="153">
        <v>0</v>
      </c>
      <c r="AU86" s="153"/>
      <c r="AV86" s="153"/>
      <c r="AW86" s="108">
        <v>0</v>
      </c>
      <c r="AX86" s="62"/>
      <c r="AY86" s="18"/>
    </row>
    <row r="87" spans="2:51" s="2" customFormat="1" ht="96">
      <c r="B87" s="246"/>
      <c r="C87" s="246"/>
      <c r="D87" s="164"/>
      <c r="E87" s="164"/>
      <c r="F87" s="164"/>
      <c r="G87" s="164"/>
      <c r="H87" s="166" t="s">
        <v>585</v>
      </c>
      <c r="I87" s="166" t="s">
        <v>296</v>
      </c>
      <c r="J87" s="166">
        <f>(N87*K87)/O87</f>
        <v>0</v>
      </c>
      <c r="K87" s="166">
        <v>0.15</v>
      </c>
      <c r="L87" s="166" t="s">
        <v>24</v>
      </c>
      <c r="M87" s="166" t="s">
        <v>541</v>
      </c>
      <c r="N87" s="166">
        <f>+Q87+T87+W87+Z87+AC87+AF87+AI87+AL87+AO87+AR87+AU87+AX87</f>
        <v>0</v>
      </c>
      <c r="O87" s="166">
        <v>1000</v>
      </c>
      <c r="P87" s="166">
        <v>0</v>
      </c>
      <c r="Q87" s="166"/>
      <c r="R87" s="166" t="s">
        <v>49</v>
      </c>
      <c r="S87" s="166">
        <v>0</v>
      </c>
      <c r="T87" s="166">
        <v>0</v>
      </c>
      <c r="U87" s="166" t="s">
        <v>586</v>
      </c>
      <c r="V87" s="166">
        <v>0</v>
      </c>
      <c r="W87" s="198">
        <v>0</v>
      </c>
      <c r="X87" s="199" t="s">
        <v>587</v>
      </c>
      <c r="Y87" s="166">
        <v>0</v>
      </c>
      <c r="Z87" s="198">
        <v>0</v>
      </c>
      <c r="AA87" s="199" t="s">
        <v>588</v>
      </c>
      <c r="AB87" s="204">
        <v>0</v>
      </c>
      <c r="AC87" s="144"/>
      <c r="AD87" s="144"/>
      <c r="AE87" s="144">
        <v>0</v>
      </c>
      <c r="AF87" s="144"/>
      <c r="AG87" s="144"/>
      <c r="AH87" s="144">
        <v>100</v>
      </c>
      <c r="AI87" s="144"/>
      <c r="AJ87" s="144"/>
      <c r="AK87" s="144">
        <v>150</v>
      </c>
      <c r="AL87" s="144"/>
      <c r="AM87" s="144"/>
      <c r="AN87" s="144">
        <v>200</v>
      </c>
      <c r="AO87" s="144"/>
      <c r="AP87" s="144"/>
      <c r="AQ87" s="144">
        <v>200</v>
      </c>
      <c r="AR87" s="144"/>
      <c r="AS87" s="144"/>
      <c r="AT87" s="144">
        <v>150</v>
      </c>
      <c r="AU87" s="144"/>
      <c r="AV87" s="144"/>
      <c r="AW87" s="111">
        <v>200</v>
      </c>
      <c r="AX87" s="55"/>
      <c r="AY87" s="139"/>
    </row>
    <row r="88" spans="2:51" s="2" customFormat="1" ht="72">
      <c r="B88" s="246"/>
      <c r="C88" s="246"/>
      <c r="D88" s="164"/>
      <c r="E88" s="164"/>
      <c r="F88" s="164"/>
      <c r="G88" s="164"/>
      <c r="H88" s="166" t="s">
        <v>589</v>
      </c>
      <c r="I88" s="166" t="s">
        <v>296</v>
      </c>
      <c r="J88" s="166">
        <f>(N88*K88)/O88</f>
        <v>0</v>
      </c>
      <c r="K88" s="166">
        <v>0.05</v>
      </c>
      <c r="L88" s="166" t="s">
        <v>24</v>
      </c>
      <c r="M88" s="166" t="s">
        <v>23</v>
      </c>
      <c r="N88" s="166">
        <f>+Q88+T88+W88+Z88+AC88+AF88+AI88+AL88+AO88+AR88+AU88+AX88</f>
        <v>0</v>
      </c>
      <c r="O88" s="166">
        <v>5</v>
      </c>
      <c r="P88" s="166">
        <v>0</v>
      </c>
      <c r="Q88" s="166"/>
      <c r="R88" s="166" t="s">
        <v>49</v>
      </c>
      <c r="S88" s="166">
        <v>0</v>
      </c>
      <c r="T88" s="166">
        <v>0</v>
      </c>
      <c r="U88" s="166" t="s">
        <v>586</v>
      </c>
      <c r="V88" s="166">
        <v>0</v>
      </c>
      <c r="W88" s="198">
        <v>0</v>
      </c>
      <c r="X88" s="199" t="s">
        <v>590</v>
      </c>
      <c r="Y88" s="166">
        <v>0</v>
      </c>
      <c r="Z88" s="198">
        <v>0</v>
      </c>
      <c r="AA88" s="199" t="s">
        <v>591</v>
      </c>
      <c r="AB88" s="204">
        <v>2</v>
      </c>
      <c r="AC88" s="144"/>
      <c r="AD88" s="144"/>
      <c r="AE88" s="144">
        <v>3</v>
      </c>
      <c r="AF88" s="144"/>
      <c r="AG88" s="144"/>
      <c r="AH88" s="144">
        <v>0</v>
      </c>
      <c r="AI88" s="144"/>
      <c r="AJ88" s="144"/>
      <c r="AK88" s="144">
        <v>0</v>
      </c>
      <c r="AL88" s="144"/>
      <c r="AM88" s="144"/>
      <c r="AN88" s="144">
        <v>0</v>
      </c>
      <c r="AO88" s="144"/>
      <c r="AP88" s="144"/>
      <c r="AQ88" s="144">
        <v>0</v>
      </c>
      <c r="AR88" s="144"/>
      <c r="AS88" s="144"/>
      <c r="AT88" s="144">
        <v>0</v>
      </c>
      <c r="AU88" s="144"/>
      <c r="AV88" s="144"/>
      <c r="AW88" s="111">
        <v>0</v>
      </c>
      <c r="AX88" s="55"/>
      <c r="AY88" s="139"/>
    </row>
    <row r="89" spans="2:51" s="2" customFormat="1" ht="60">
      <c r="B89" s="246"/>
      <c r="C89" s="246"/>
      <c r="D89" s="164"/>
      <c r="E89" s="164"/>
      <c r="F89" s="164"/>
      <c r="G89" s="164"/>
      <c r="H89" s="166" t="s">
        <v>592</v>
      </c>
      <c r="I89" s="166" t="s">
        <v>296</v>
      </c>
      <c r="J89" s="166">
        <f>(N89*K89)/O89</f>
        <v>0</v>
      </c>
      <c r="K89" s="166">
        <v>0.05</v>
      </c>
      <c r="L89" s="166" t="s">
        <v>24</v>
      </c>
      <c r="M89" s="166" t="s">
        <v>23</v>
      </c>
      <c r="N89" s="166">
        <f>+Q89+T89+W89+Z89+AC89+AF89+AI89+AL89+AO89+AR89+AU89+AX89</f>
        <v>0</v>
      </c>
      <c r="O89" s="166">
        <v>15</v>
      </c>
      <c r="P89" s="166">
        <v>0</v>
      </c>
      <c r="Q89" s="166"/>
      <c r="R89" s="166" t="s">
        <v>49</v>
      </c>
      <c r="S89" s="166">
        <v>0</v>
      </c>
      <c r="T89" s="166">
        <v>0</v>
      </c>
      <c r="U89" s="166" t="s">
        <v>593</v>
      </c>
      <c r="V89" s="166">
        <v>0</v>
      </c>
      <c r="W89" s="198">
        <v>0</v>
      </c>
      <c r="X89" s="199" t="s">
        <v>594</v>
      </c>
      <c r="Y89" s="166">
        <v>0</v>
      </c>
      <c r="Z89" s="198">
        <v>0</v>
      </c>
      <c r="AA89" s="199" t="s">
        <v>595</v>
      </c>
      <c r="AB89" s="204">
        <v>0</v>
      </c>
      <c r="AC89" s="144"/>
      <c r="AD89" s="144"/>
      <c r="AE89" s="144">
        <v>0</v>
      </c>
      <c r="AF89" s="144"/>
      <c r="AG89" s="144"/>
      <c r="AH89" s="144">
        <v>0</v>
      </c>
      <c r="AI89" s="144"/>
      <c r="AJ89" s="144"/>
      <c r="AK89" s="144">
        <v>5</v>
      </c>
      <c r="AL89" s="144"/>
      <c r="AM89" s="144"/>
      <c r="AN89" s="144">
        <v>0</v>
      </c>
      <c r="AO89" s="144"/>
      <c r="AP89" s="144"/>
      <c r="AQ89" s="144">
        <v>5</v>
      </c>
      <c r="AR89" s="144"/>
      <c r="AS89" s="144"/>
      <c r="AT89" s="144">
        <v>0</v>
      </c>
      <c r="AU89" s="144"/>
      <c r="AV89" s="144"/>
      <c r="AW89" s="111">
        <v>5</v>
      </c>
      <c r="AX89" s="55"/>
      <c r="AY89" s="139"/>
    </row>
    <row r="90" spans="2:51" s="2" customFormat="1" ht="60">
      <c r="B90" s="246"/>
      <c r="C90" s="246"/>
      <c r="D90" s="164"/>
      <c r="E90" s="164"/>
      <c r="F90" s="164"/>
      <c r="G90" s="164"/>
      <c r="H90" s="166" t="s">
        <v>596</v>
      </c>
      <c r="I90" s="166" t="s">
        <v>296</v>
      </c>
      <c r="J90" s="166">
        <f>(N90*K90)/O90</f>
        <v>0</v>
      </c>
      <c r="K90" s="166">
        <v>0.05</v>
      </c>
      <c r="L90" s="166" t="s">
        <v>24</v>
      </c>
      <c r="M90" s="166" t="s">
        <v>23</v>
      </c>
      <c r="N90" s="166">
        <f>+Q90+T90+W90+Z90+AC90+AF90+AI90+AL90+AO90+AR90+AU90+AX90</f>
        <v>0</v>
      </c>
      <c r="O90" s="166">
        <v>6</v>
      </c>
      <c r="P90" s="166">
        <v>0</v>
      </c>
      <c r="Q90" s="166"/>
      <c r="R90" s="166" t="s">
        <v>49</v>
      </c>
      <c r="S90" s="166">
        <v>0</v>
      </c>
      <c r="T90" s="166">
        <v>0</v>
      </c>
      <c r="U90" s="166" t="s">
        <v>593</v>
      </c>
      <c r="V90" s="166">
        <v>0</v>
      </c>
      <c r="W90" s="198">
        <v>0</v>
      </c>
      <c r="X90" s="199" t="s">
        <v>594</v>
      </c>
      <c r="Y90" s="166">
        <v>0</v>
      </c>
      <c r="Z90" s="198">
        <v>0</v>
      </c>
      <c r="AA90" s="199" t="s">
        <v>595</v>
      </c>
      <c r="AB90" s="204">
        <v>0</v>
      </c>
      <c r="AC90" s="144"/>
      <c r="AD90" s="144"/>
      <c r="AE90" s="144">
        <v>0</v>
      </c>
      <c r="AF90" s="144"/>
      <c r="AG90" s="144"/>
      <c r="AH90" s="144">
        <v>1</v>
      </c>
      <c r="AI90" s="144"/>
      <c r="AJ90" s="144"/>
      <c r="AK90" s="144">
        <v>1</v>
      </c>
      <c r="AL90" s="144"/>
      <c r="AM90" s="144"/>
      <c r="AN90" s="144">
        <v>1</v>
      </c>
      <c r="AO90" s="144"/>
      <c r="AP90" s="144"/>
      <c r="AQ90" s="144">
        <v>1</v>
      </c>
      <c r="AR90" s="144"/>
      <c r="AS90" s="144"/>
      <c r="AT90" s="144">
        <v>1</v>
      </c>
      <c r="AU90" s="144"/>
      <c r="AV90" s="144"/>
      <c r="AW90" s="111">
        <v>1</v>
      </c>
      <c r="AX90" s="55"/>
      <c r="AY90" s="139"/>
    </row>
    <row r="91" spans="2:51" s="2" customFormat="1" ht="409.5">
      <c r="B91" s="246"/>
      <c r="C91" s="246"/>
      <c r="D91" s="164"/>
      <c r="E91" s="164"/>
      <c r="F91" s="164"/>
      <c r="G91" s="164"/>
      <c r="H91" s="166" t="s">
        <v>597</v>
      </c>
      <c r="I91" s="166" t="s">
        <v>296</v>
      </c>
      <c r="J91" s="166">
        <f>(N91*K91)/O91</f>
        <v>0</v>
      </c>
      <c r="K91" s="166">
        <v>0.05</v>
      </c>
      <c r="L91" s="166" t="s">
        <v>24</v>
      </c>
      <c r="M91" s="166" t="s">
        <v>23</v>
      </c>
      <c r="N91" s="166">
        <f>+Q91+T91+W91+Z91+AC91+AF91+AI91+AL91+AO91+AR91+AU91+AX91</f>
        <v>0</v>
      </c>
      <c r="O91" s="166">
        <v>10</v>
      </c>
      <c r="P91" s="166">
        <v>0</v>
      </c>
      <c r="Q91" s="166"/>
      <c r="R91" s="166" t="s">
        <v>49</v>
      </c>
      <c r="S91" s="166">
        <v>2</v>
      </c>
      <c r="T91" s="166">
        <v>0</v>
      </c>
      <c r="U91" s="166" t="s">
        <v>598</v>
      </c>
      <c r="V91" s="166">
        <v>2</v>
      </c>
      <c r="W91" s="198">
        <v>0</v>
      </c>
      <c r="X91" s="199" t="s">
        <v>599</v>
      </c>
      <c r="Y91" s="166">
        <v>2</v>
      </c>
      <c r="Z91" s="198">
        <v>0</v>
      </c>
      <c r="AA91" s="199" t="s">
        <v>600</v>
      </c>
      <c r="AB91" s="180">
        <v>2</v>
      </c>
      <c r="AC91" s="153"/>
      <c r="AD91" s="153"/>
      <c r="AE91" s="153">
        <v>2</v>
      </c>
      <c r="AF91" s="153"/>
      <c r="AG91" s="153"/>
      <c r="AH91" s="153">
        <v>0</v>
      </c>
      <c r="AI91" s="153"/>
      <c r="AJ91" s="153"/>
      <c r="AK91" s="153">
        <v>0</v>
      </c>
      <c r="AL91" s="153"/>
      <c r="AM91" s="153"/>
      <c r="AN91" s="153">
        <v>0</v>
      </c>
      <c r="AO91" s="153"/>
      <c r="AP91" s="153"/>
      <c r="AQ91" s="153">
        <v>0</v>
      </c>
      <c r="AR91" s="153"/>
      <c r="AS91" s="153"/>
      <c r="AT91" s="153">
        <v>0</v>
      </c>
      <c r="AU91" s="153"/>
      <c r="AV91" s="153"/>
      <c r="AW91" s="108">
        <v>0</v>
      </c>
      <c r="AX91" s="62"/>
      <c r="AY91" s="18"/>
    </row>
    <row r="92" spans="2:51" s="2" customFormat="1" ht="60">
      <c r="B92" s="246"/>
      <c r="C92" s="246"/>
      <c r="D92" s="164"/>
      <c r="E92" s="164"/>
      <c r="F92" s="164"/>
      <c r="G92" s="164"/>
      <c r="H92" s="166" t="s">
        <v>601</v>
      </c>
      <c r="I92" s="166" t="s">
        <v>294</v>
      </c>
      <c r="J92" s="166">
        <f>(N92*K92)/O92</f>
        <v>9.2099999999999994E-3</v>
      </c>
      <c r="K92" s="166">
        <v>0.15</v>
      </c>
      <c r="L92" s="166" t="s">
        <v>24</v>
      </c>
      <c r="M92" s="166" t="s">
        <v>23</v>
      </c>
      <c r="N92" s="166">
        <f>+Q92+T92+W92+Z92+AC92+AF92+AI92+AL92+AO92+AR92+AU92+AX92</f>
        <v>307</v>
      </c>
      <c r="O92" s="166">
        <v>5000</v>
      </c>
      <c r="P92" s="166">
        <v>0</v>
      </c>
      <c r="Q92" s="166"/>
      <c r="R92" s="166" t="s">
        <v>49</v>
      </c>
      <c r="S92" s="166">
        <v>0</v>
      </c>
      <c r="T92" s="166">
        <v>0</v>
      </c>
      <c r="U92" s="166" t="s">
        <v>582</v>
      </c>
      <c r="V92" s="166">
        <v>0</v>
      </c>
      <c r="W92" s="198">
        <v>82</v>
      </c>
      <c r="X92" s="199" t="s">
        <v>602</v>
      </c>
      <c r="Y92" s="166">
        <v>1000</v>
      </c>
      <c r="Z92" s="198">
        <v>225</v>
      </c>
      <c r="AA92" s="199" t="s">
        <v>603</v>
      </c>
      <c r="AB92" s="180">
        <v>0</v>
      </c>
      <c r="AC92" s="153"/>
      <c r="AD92" s="153"/>
      <c r="AE92" s="153">
        <v>1000</v>
      </c>
      <c r="AF92" s="153"/>
      <c r="AG92" s="153"/>
      <c r="AH92" s="153">
        <v>0</v>
      </c>
      <c r="AI92" s="153"/>
      <c r="AJ92" s="153"/>
      <c r="AK92" s="153">
        <v>1000</v>
      </c>
      <c r="AL92" s="153"/>
      <c r="AM92" s="153"/>
      <c r="AN92" s="153">
        <v>0</v>
      </c>
      <c r="AO92" s="153"/>
      <c r="AP92" s="153"/>
      <c r="AQ92" s="153">
        <v>1000</v>
      </c>
      <c r="AR92" s="153"/>
      <c r="AS92" s="153"/>
      <c r="AT92" s="153">
        <v>0</v>
      </c>
      <c r="AU92" s="153"/>
      <c r="AV92" s="153"/>
      <c r="AW92" s="108">
        <v>1000</v>
      </c>
      <c r="AX92" s="62"/>
      <c r="AY92" s="18"/>
    </row>
    <row r="93" spans="2:51" s="2" customFormat="1" ht="48">
      <c r="B93" s="246"/>
      <c r="C93" s="246"/>
      <c r="D93" s="164"/>
      <c r="E93" s="164"/>
      <c r="F93" s="164"/>
      <c r="G93" s="164"/>
      <c r="H93" s="166" t="s">
        <v>604</v>
      </c>
      <c r="I93" s="166" t="s">
        <v>296</v>
      </c>
      <c r="J93" s="166">
        <f>(N93*K93)/O93</f>
        <v>0.15</v>
      </c>
      <c r="K93" s="166">
        <v>0.05</v>
      </c>
      <c r="L93" s="166" t="s">
        <v>24</v>
      </c>
      <c r="M93" s="166" t="s">
        <v>23</v>
      </c>
      <c r="N93" s="166">
        <f>+Q93+T93+W93+Z93+AC93+AF93+AI93+AL93+AO93+AR93+AU93+AX93</f>
        <v>30</v>
      </c>
      <c r="O93" s="166">
        <v>10</v>
      </c>
      <c r="P93" s="166">
        <v>0</v>
      </c>
      <c r="Q93" s="166"/>
      <c r="R93" s="166" t="s">
        <v>49</v>
      </c>
      <c r="S93" s="166">
        <v>0</v>
      </c>
      <c r="T93" s="166">
        <v>28</v>
      </c>
      <c r="U93" s="166" t="s">
        <v>605</v>
      </c>
      <c r="V93" s="166">
        <v>1</v>
      </c>
      <c r="W93" s="198">
        <v>1</v>
      </c>
      <c r="X93" s="199" t="s">
        <v>606</v>
      </c>
      <c r="Y93" s="166">
        <v>1</v>
      </c>
      <c r="Z93" s="198">
        <v>1</v>
      </c>
      <c r="AA93" s="199" t="s">
        <v>607</v>
      </c>
      <c r="AB93" s="204">
        <v>1</v>
      </c>
      <c r="AC93" s="144"/>
      <c r="AD93" s="144"/>
      <c r="AE93" s="144">
        <v>1</v>
      </c>
      <c r="AF93" s="144"/>
      <c r="AG93" s="144"/>
      <c r="AH93" s="144">
        <v>1</v>
      </c>
      <c r="AI93" s="144"/>
      <c r="AJ93" s="144"/>
      <c r="AK93" s="144">
        <v>1</v>
      </c>
      <c r="AL93" s="144"/>
      <c r="AM93" s="144"/>
      <c r="AN93" s="144">
        <v>1</v>
      </c>
      <c r="AO93" s="144"/>
      <c r="AP93" s="144"/>
      <c r="AQ93" s="144">
        <v>1</v>
      </c>
      <c r="AR93" s="144"/>
      <c r="AS93" s="144"/>
      <c r="AT93" s="144">
        <v>1</v>
      </c>
      <c r="AU93" s="144"/>
      <c r="AV93" s="144"/>
      <c r="AW93" s="111">
        <v>1</v>
      </c>
      <c r="AX93" s="55"/>
      <c r="AY93" s="139"/>
    </row>
    <row r="94" spans="2:51" s="2" customFormat="1" ht="72">
      <c r="B94" s="246"/>
      <c r="C94" s="246"/>
      <c r="D94" s="164"/>
      <c r="E94" s="164"/>
      <c r="F94" s="164"/>
      <c r="G94" s="164"/>
      <c r="H94" s="166" t="s">
        <v>608</v>
      </c>
      <c r="I94" s="166" t="s">
        <v>296</v>
      </c>
      <c r="J94" s="166">
        <f>(N94*K94)/O94</f>
        <v>5.0000000000000001E-4</v>
      </c>
      <c r="K94" s="166">
        <v>0.05</v>
      </c>
      <c r="L94" s="166" t="s">
        <v>24</v>
      </c>
      <c r="M94" s="166" t="s">
        <v>23</v>
      </c>
      <c r="N94" s="166">
        <f>+Q94+T94+W94+Z94+AC94+AF94+AI94+AL94+AO94+AR94+AU94+AX94</f>
        <v>2</v>
      </c>
      <c r="O94" s="166">
        <v>200</v>
      </c>
      <c r="P94" s="166">
        <v>0</v>
      </c>
      <c r="Q94" s="166"/>
      <c r="R94" s="166" t="s">
        <v>49</v>
      </c>
      <c r="S94" s="166">
        <v>0</v>
      </c>
      <c r="T94" s="166">
        <v>0</v>
      </c>
      <c r="U94" s="166" t="s">
        <v>582</v>
      </c>
      <c r="V94" s="166">
        <v>50</v>
      </c>
      <c r="W94" s="198">
        <v>2</v>
      </c>
      <c r="X94" s="199" t="s">
        <v>610</v>
      </c>
      <c r="Y94" s="166">
        <v>0</v>
      </c>
      <c r="Z94" s="198">
        <v>0</v>
      </c>
      <c r="AA94" s="199" t="s">
        <v>611</v>
      </c>
      <c r="AB94" s="180">
        <v>0</v>
      </c>
      <c r="AC94" s="153"/>
      <c r="AD94" s="153"/>
      <c r="AE94" s="153">
        <v>0</v>
      </c>
      <c r="AF94" s="153"/>
      <c r="AG94" s="153"/>
      <c r="AH94" s="153">
        <v>0</v>
      </c>
      <c r="AI94" s="153"/>
      <c r="AJ94" s="153"/>
      <c r="AK94" s="153">
        <v>70</v>
      </c>
      <c r="AL94" s="153"/>
      <c r="AM94" s="153"/>
      <c r="AN94" s="153">
        <v>0</v>
      </c>
      <c r="AO94" s="153"/>
      <c r="AP94" s="153"/>
      <c r="AQ94" s="153">
        <v>0</v>
      </c>
      <c r="AR94" s="153"/>
      <c r="AS94" s="153"/>
      <c r="AT94" s="153">
        <v>0</v>
      </c>
      <c r="AU94" s="153"/>
      <c r="AV94" s="153"/>
      <c r="AW94" s="108">
        <v>80</v>
      </c>
      <c r="AX94" s="62"/>
      <c r="AY94" s="18"/>
    </row>
    <row r="95" spans="2:51" s="2" customFormat="1" ht="96">
      <c r="B95" s="246"/>
      <c r="C95" s="246"/>
      <c r="D95" s="164"/>
      <c r="E95" s="164"/>
      <c r="F95" s="164"/>
      <c r="G95" s="164"/>
      <c r="H95" s="166" t="s">
        <v>612</v>
      </c>
      <c r="I95" s="166" t="s">
        <v>296</v>
      </c>
      <c r="J95" s="166">
        <f>(N95*K95)/O95</f>
        <v>0</v>
      </c>
      <c r="K95" s="166">
        <v>0.1</v>
      </c>
      <c r="L95" s="166" t="s">
        <v>24</v>
      </c>
      <c r="M95" s="166" t="s">
        <v>613</v>
      </c>
      <c r="N95" s="166">
        <f>+Q95+T95+W95+Z95+AC95+AF95+AI95+AL95+AO95+AR95+AU95+AX95</f>
        <v>0</v>
      </c>
      <c r="O95" s="166">
        <v>1</v>
      </c>
      <c r="P95" s="166">
        <v>0</v>
      </c>
      <c r="Q95" s="166"/>
      <c r="R95" s="166" t="s">
        <v>49</v>
      </c>
      <c r="S95" s="166">
        <v>0</v>
      </c>
      <c r="T95" s="166">
        <v>0</v>
      </c>
      <c r="U95" s="166" t="s">
        <v>614</v>
      </c>
      <c r="V95" s="166">
        <v>0</v>
      </c>
      <c r="W95" s="198">
        <v>0</v>
      </c>
      <c r="X95" s="199" t="s">
        <v>615</v>
      </c>
      <c r="Y95" s="166">
        <v>0</v>
      </c>
      <c r="Z95" s="198">
        <v>0</v>
      </c>
      <c r="AA95" s="199" t="s">
        <v>615</v>
      </c>
      <c r="AB95" s="180">
        <v>0</v>
      </c>
      <c r="AC95" s="153"/>
      <c r="AD95" s="153"/>
      <c r="AE95" s="153">
        <v>0</v>
      </c>
      <c r="AF95" s="153"/>
      <c r="AG95" s="153"/>
      <c r="AH95" s="153">
        <v>0</v>
      </c>
      <c r="AI95" s="153"/>
      <c r="AJ95" s="153"/>
      <c r="AK95" s="153">
        <v>0</v>
      </c>
      <c r="AL95" s="153"/>
      <c r="AM95" s="153"/>
      <c r="AN95" s="153">
        <v>0</v>
      </c>
      <c r="AO95" s="153"/>
      <c r="AP95" s="153"/>
      <c r="AQ95" s="153">
        <v>0</v>
      </c>
      <c r="AR95" s="153"/>
      <c r="AS95" s="153"/>
      <c r="AT95" s="153">
        <v>1</v>
      </c>
      <c r="AU95" s="153"/>
      <c r="AV95" s="153"/>
      <c r="AW95" s="108">
        <v>0</v>
      </c>
      <c r="AX95" s="62"/>
      <c r="AY95" s="18"/>
    </row>
    <row r="96" spans="2:51" s="2" customFormat="1" ht="120">
      <c r="B96" s="246"/>
      <c r="C96" s="246"/>
      <c r="D96" s="164" t="s">
        <v>68</v>
      </c>
      <c r="E96" s="164">
        <f>(SUM(J96:J101)*F96)/100</f>
        <v>0.13543999999999998</v>
      </c>
      <c r="F96" s="164">
        <v>20</v>
      </c>
      <c r="G96" s="164" t="s">
        <v>616</v>
      </c>
      <c r="H96" s="166" t="s">
        <v>617</v>
      </c>
      <c r="I96" s="166" t="s">
        <v>296</v>
      </c>
      <c r="J96" s="166">
        <f>(N96*K96)/O96</f>
        <v>0.26549999999999996</v>
      </c>
      <c r="K96" s="166">
        <v>0.17699999999999999</v>
      </c>
      <c r="L96" s="166" t="s">
        <v>24</v>
      </c>
      <c r="M96" s="166" t="s">
        <v>437</v>
      </c>
      <c r="N96" s="166">
        <f>+Q96+T96+W96+Z96+AC96+AF96+AI96+AL96+AO96+AR96+AU96+AX96</f>
        <v>1.5</v>
      </c>
      <c r="O96" s="166">
        <v>1</v>
      </c>
      <c r="P96" s="166">
        <v>0</v>
      </c>
      <c r="Q96" s="166">
        <v>0.2</v>
      </c>
      <c r="R96" s="166" t="s">
        <v>69</v>
      </c>
      <c r="S96" s="166">
        <v>0</v>
      </c>
      <c r="T96" s="166">
        <v>0.6</v>
      </c>
      <c r="U96" s="166" t="s">
        <v>70</v>
      </c>
      <c r="V96" s="166">
        <v>1</v>
      </c>
      <c r="W96" s="198">
        <v>0.1</v>
      </c>
      <c r="X96" s="199" t="s">
        <v>71</v>
      </c>
      <c r="Y96" s="166">
        <v>0</v>
      </c>
      <c r="Z96" s="198">
        <v>0.6</v>
      </c>
      <c r="AA96" s="199" t="s">
        <v>70</v>
      </c>
      <c r="AB96" s="180">
        <v>0</v>
      </c>
      <c r="AC96" s="153"/>
      <c r="AD96" s="153"/>
      <c r="AE96" s="153">
        <v>0</v>
      </c>
      <c r="AF96" s="153"/>
      <c r="AG96" s="153"/>
      <c r="AH96" s="153">
        <v>0</v>
      </c>
      <c r="AI96" s="153"/>
      <c r="AJ96" s="153"/>
      <c r="AK96" s="153">
        <v>0</v>
      </c>
      <c r="AL96" s="153"/>
      <c r="AM96" s="153"/>
      <c r="AN96" s="153">
        <v>0</v>
      </c>
      <c r="AO96" s="153"/>
      <c r="AP96" s="153"/>
      <c r="AQ96" s="153">
        <v>0</v>
      </c>
      <c r="AR96" s="153"/>
      <c r="AS96" s="153"/>
      <c r="AT96" s="153">
        <v>0</v>
      </c>
      <c r="AU96" s="153"/>
      <c r="AV96" s="153"/>
      <c r="AW96" s="108">
        <v>0</v>
      </c>
      <c r="AX96" s="62"/>
      <c r="AY96" s="18"/>
    </row>
    <row r="97" spans="2:51" s="2" customFormat="1" ht="96">
      <c r="B97" s="246"/>
      <c r="C97" s="246"/>
      <c r="D97" s="164"/>
      <c r="E97" s="164"/>
      <c r="F97" s="164"/>
      <c r="G97" s="164"/>
      <c r="H97" s="166" t="s">
        <v>618</v>
      </c>
      <c r="I97" s="166" t="s">
        <v>294</v>
      </c>
      <c r="J97" s="166">
        <f>(N97*K97)/O97</f>
        <v>0.16300000000000001</v>
      </c>
      <c r="K97" s="166">
        <v>0.16300000000000001</v>
      </c>
      <c r="L97" s="166" t="s">
        <v>24</v>
      </c>
      <c r="M97" s="166" t="s">
        <v>437</v>
      </c>
      <c r="N97" s="166">
        <f>+Q97+T97+W97+Z97+AC97+AF97+AI97+AL97+AO97+AR97+AU97+AX97</f>
        <v>4</v>
      </c>
      <c r="O97" s="166">
        <v>4</v>
      </c>
      <c r="P97" s="166">
        <v>0</v>
      </c>
      <c r="Q97" s="166">
        <v>1</v>
      </c>
      <c r="R97" s="166" t="s">
        <v>619</v>
      </c>
      <c r="S97" s="166">
        <v>0</v>
      </c>
      <c r="T97" s="166">
        <v>1</v>
      </c>
      <c r="U97" s="166" t="s">
        <v>620</v>
      </c>
      <c r="V97" s="166">
        <v>0</v>
      </c>
      <c r="W97" s="198">
        <v>1</v>
      </c>
      <c r="X97" s="199" t="s">
        <v>621</v>
      </c>
      <c r="Y97" s="166">
        <v>1</v>
      </c>
      <c r="Z97" s="198">
        <v>1</v>
      </c>
      <c r="AA97" s="199" t="s">
        <v>620</v>
      </c>
      <c r="AB97" s="180">
        <v>0</v>
      </c>
      <c r="AC97" s="153"/>
      <c r="AD97" s="153"/>
      <c r="AE97" s="153">
        <v>1</v>
      </c>
      <c r="AF97" s="153"/>
      <c r="AG97" s="153"/>
      <c r="AH97" s="153">
        <v>0</v>
      </c>
      <c r="AI97" s="153"/>
      <c r="AJ97" s="153"/>
      <c r="AK97" s="153">
        <v>0</v>
      </c>
      <c r="AL97" s="153"/>
      <c r="AM97" s="153"/>
      <c r="AN97" s="153">
        <v>1</v>
      </c>
      <c r="AO97" s="153"/>
      <c r="AP97" s="153"/>
      <c r="AQ97" s="153">
        <v>0</v>
      </c>
      <c r="AR97" s="153"/>
      <c r="AS97" s="153"/>
      <c r="AT97" s="153">
        <v>1</v>
      </c>
      <c r="AU97" s="153"/>
      <c r="AV97" s="153"/>
      <c r="AW97" s="108">
        <v>0</v>
      </c>
      <c r="AX97" s="62"/>
      <c r="AY97" s="18"/>
    </row>
    <row r="98" spans="2:51" s="2" customFormat="1" ht="60">
      <c r="B98" s="246"/>
      <c r="C98" s="246"/>
      <c r="D98" s="164"/>
      <c r="E98" s="164"/>
      <c r="F98" s="164"/>
      <c r="G98" s="164"/>
      <c r="H98" s="166" t="s">
        <v>622</v>
      </c>
      <c r="I98" s="166" t="s">
        <v>296</v>
      </c>
      <c r="J98" s="166">
        <f>(N98*K98)/O98</f>
        <v>0.17535000000000001</v>
      </c>
      <c r="K98" s="166">
        <v>0.16700000000000001</v>
      </c>
      <c r="L98" s="166" t="s">
        <v>28</v>
      </c>
      <c r="M98" s="166" t="s">
        <v>210</v>
      </c>
      <c r="N98" s="166">
        <f>+Q98+T98+W98+Z98+AC98+AF98+AI98+AL98+AO98+AR98+AU98+AX98</f>
        <v>1.05</v>
      </c>
      <c r="O98" s="166">
        <v>1</v>
      </c>
      <c r="P98" s="166">
        <v>0</v>
      </c>
      <c r="Q98" s="201">
        <v>0.8</v>
      </c>
      <c r="R98" s="166" t="s">
        <v>623</v>
      </c>
      <c r="S98" s="166">
        <v>0</v>
      </c>
      <c r="T98" s="201">
        <v>0.1</v>
      </c>
      <c r="U98" s="166" t="s">
        <v>624</v>
      </c>
      <c r="V98" s="166">
        <v>0.4</v>
      </c>
      <c r="W98" s="200">
        <v>0.05</v>
      </c>
      <c r="X98" s="199" t="s">
        <v>625</v>
      </c>
      <c r="Y98" s="166">
        <v>0</v>
      </c>
      <c r="Z98" s="201">
        <v>0.1</v>
      </c>
      <c r="AA98" s="199" t="s">
        <v>624</v>
      </c>
      <c r="AB98" s="180">
        <v>0.2</v>
      </c>
      <c r="AC98" s="153"/>
      <c r="AD98" s="153"/>
      <c r="AE98" s="153">
        <v>0</v>
      </c>
      <c r="AF98" s="153"/>
      <c r="AG98" s="153"/>
      <c r="AH98" s="153">
        <v>0</v>
      </c>
      <c r="AI98" s="153"/>
      <c r="AJ98" s="153"/>
      <c r="AK98" s="153">
        <v>0.2</v>
      </c>
      <c r="AL98" s="153"/>
      <c r="AM98" s="153"/>
      <c r="AN98" s="153">
        <v>0</v>
      </c>
      <c r="AO98" s="153"/>
      <c r="AP98" s="153"/>
      <c r="AQ98" s="153">
        <v>0.2</v>
      </c>
      <c r="AR98" s="153"/>
      <c r="AS98" s="153"/>
      <c r="AT98" s="153">
        <v>0</v>
      </c>
      <c r="AU98" s="153"/>
      <c r="AV98" s="153"/>
      <c r="AW98" s="108">
        <v>0</v>
      </c>
      <c r="AX98" s="62"/>
      <c r="AY98" s="18"/>
    </row>
    <row r="99" spans="2:51" s="2" customFormat="1" ht="96">
      <c r="B99" s="246"/>
      <c r="C99" s="246"/>
      <c r="D99" s="164"/>
      <c r="E99" s="164"/>
      <c r="F99" s="164"/>
      <c r="G99" s="164"/>
      <c r="H99" s="166" t="s">
        <v>626</v>
      </c>
      <c r="I99" s="166" t="s">
        <v>294</v>
      </c>
      <c r="J99" s="166">
        <f>(N99*K99)/O99</f>
        <v>4.0750000000000001E-2</v>
      </c>
      <c r="K99" s="166">
        <v>0.16300000000000001</v>
      </c>
      <c r="L99" s="166" t="s">
        <v>24</v>
      </c>
      <c r="M99" s="166" t="s">
        <v>437</v>
      </c>
      <c r="N99" s="166">
        <f>+Q99+T99+W99+Z99+AC99+AF99+AI99+AL99+AO99+AR99+AU99+AX99</f>
        <v>0.25</v>
      </c>
      <c r="O99" s="166">
        <v>1</v>
      </c>
      <c r="P99" s="166">
        <v>0</v>
      </c>
      <c r="Q99" s="166">
        <v>0</v>
      </c>
      <c r="R99" s="166" t="s">
        <v>627</v>
      </c>
      <c r="S99" s="166">
        <v>0</v>
      </c>
      <c r="T99" s="166">
        <v>0.1</v>
      </c>
      <c r="U99" s="166" t="s">
        <v>628</v>
      </c>
      <c r="V99" s="166">
        <v>0</v>
      </c>
      <c r="W99" s="198">
        <v>0.05</v>
      </c>
      <c r="X99" s="199" t="s">
        <v>629</v>
      </c>
      <c r="Y99" s="166">
        <v>0</v>
      </c>
      <c r="Z99" s="198">
        <v>0.1</v>
      </c>
      <c r="AA99" s="199" t="s">
        <v>628</v>
      </c>
      <c r="AB99" s="180">
        <v>0</v>
      </c>
      <c r="AC99" s="153"/>
      <c r="AD99" s="153"/>
      <c r="AE99" s="153">
        <v>0</v>
      </c>
      <c r="AF99" s="153"/>
      <c r="AG99" s="153"/>
      <c r="AH99" s="153">
        <v>0</v>
      </c>
      <c r="AI99" s="153"/>
      <c r="AJ99" s="153"/>
      <c r="AK99" s="153">
        <v>0</v>
      </c>
      <c r="AL99" s="153"/>
      <c r="AM99" s="153"/>
      <c r="AN99" s="153">
        <v>1</v>
      </c>
      <c r="AO99" s="153"/>
      <c r="AP99" s="153"/>
      <c r="AQ99" s="153">
        <v>0</v>
      </c>
      <c r="AR99" s="153"/>
      <c r="AS99" s="153"/>
      <c r="AT99" s="153">
        <v>0</v>
      </c>
      <c r="AU99" s="153"/>
      <c r="AV99" s="153"/>
      <c r="AW99" s="108">
        <v>0</v>
      </c>
      <c r="AX99" s="62"/>
      <c r="AY99" s="18"/>
    </row>
    <row r="100" spans="2:51" s="2" customFormat="1" ht="48">
      <c r="B100" s="246"/>
      <c r="C100" s="246"/>
      <c r="D100" s="164"/>
      <c r="E100" s="164"/>
      <c r="F100" s="164"/>
      <c r="G100" s="164"/>
      <c r="H100" s="166" t="s">
        <v>630</v>
      </c>
      <c r="I100" s="166" t="s">
        <v>294</v>
      </c>
      <c r="J100" s="166">
        <f>(N100*K100)/O100</f>
        <v>0</v>
      </c>
      <c r="K100" s="166">
        <v>0.16700000000000001</v>
      </c>
      <c r="L100" s="166" t="s">
        <v>24</v>
      </c>
      <c r="M100" s="166" t="s">
        <v>437</v>
      </c>
      <c r="N100" s="166">
        <f>+Q100+T100+W100+Z100+AC100+AF100+AI100+AL100+AO100+AR100+AU100+AX100</f>
        <v>0</v>
      </c>
      <c r="O100" s="166">
        <v>1</v>
      </c>
      <c r="P100" s="166">
        <v>0</v>
      </c>
      <c r="Q100" s="166">
        <v>0</v>
      </c>
      <c r="R100" s="166" t="s">
        <v>627</v>
      </c>
      <c r="S100" s="166">
        <v>0</v>
      </c>
      <c r="T100" s="166">
        <v>0</v>
      </c>
      <c r="U100" s="166" t="s">
        <v>627</v>
      </c>
      <c r="V100" s="166">
        <v>0</v>
      </c>
      <c r="W100" s="198">
        <v>0</v>
      </c>
      <c r="X100" s="199" t="s">
        <v>627</v>
      </c>
      <c r="Y100" s="166">
        <v>0</v>
      </c>
      <c r="Z100" s="198">
        <v>0</v>
      </c>
      <c r="AA100" s="199" t="s">
        <v>627</v>
      </c>
      <c r="AB100" s="180">
        <v>0</v>
      </c>
      <c r="AC100" s="153"/>
      <c r="AD100" s="153"/>
      <c r="AE100" s="153">
        <v>0</v>
      </c>
      <c r="AF100" s="153"/>
      <c r="AG100" s="153"/>
      <c r="AH100" s="153">
        <v>0</v>
      </c>
      <c r="AI100" s="153"/>
      <c r="AJ100" s="153"/>
      <c r="AK100" s="153">
        <v>0</v>
      </c>
      <c r="AL100" s="153"/>
      <c r="AM100" s="153"/>
      <c r="AN100" s="153">
        <v>0</v>
      </c>
      <c r="AO100" s="153"/>
      <c r="AP100" s="153"/>
      <c r="AQ100" s="153">
        <v>0</v>
      </c>
      <c r="AR100" s="153"/>
      <c r="AS100" s="153"/>
      <c r="AT100" s="153">
        <v>1</v>
      </c>
      <c r="AU100" s="153"/>
      <c r="AV100" s="153"/>
      <c r="AW100" s="108">
        <v>0</v>
      </c>
      <c r="AX100" s="62"/>
      <c r="AY100" s="18"/>
    </row>
    <row r="101" spans="2:51" s="2" customFormat="1" ht="192.75" thickBot="1">
      <c r="B101" s="246"/>
      <c r="C101" s="246"/>
      <c r="D101" s="164"/>
      <c r="E101" s="164"/>
      <c r="F101" s="164"/>
      <c r="G101" s="164"/>
      <c r="H101" s="166" t="s">
        <v>631</v>
      </c>
      <c r="I101" s="166" t="s">
        <v>296</v>
      </c>
      <c r="J101" s="166">
        <f>(N101*K101)/O101</f>
        <v>3.2600000000000004E-2</v>
      </c>
      <c r="K101" s="166">
        <v>0.16300000000000001</v>
      </c>
      <c r="L101" s="166" t="s">
        <v>28</v>
      </c>
      <c r="M101" s="166" t="s">
        <v>27</v>
      </c>
      <c r="N101" s="166">
        <f>+Q101+T101+W101+Z101+AC101+AF101+AI101+AL101+AO101+AR101+AU101+AX101</f>
        <v>0.2</v>
      </c>
      <c r="O101" s="166">
        <v>1</v>
      </c>
      <c r="P101" s="166">
        <v>0</v>
      </c>
      <c r="Q101" s="166">
        <v>0</v>
      </c>
      <c r="R101" s="166" t="s">
        <v>627</v>
      </c>
      <c r="S101" s="166">
        <v>0.15</v>
      </c>
      <c r="T101" s="201">
        <v>0.05</v>
      </c>
      <c r="U101" s="166" t="s">
        <v>632</v>
      </c>
      <c r="V101" s="166">
        <v>0.1</v>
      </c>
      <c r="W101" s="198">
        <v>0.1</v>
      </c>
      <c r="X101" s="199" t="s">
        <v>633</v>
      </c>
      <c r="Y101" s="166">
        <v>0.1</v>
      </c>
      <c r="Z101" s="198">
        <v>0.05</v>
      </c>
      <c r="AA101" s="199" t="s">
        <v>632</v>
      </c>
      <c r="AB101" s="230">
        <v>0.1</v>
      </c>
      <c r="AC101" s="129"/>
      <c r="AD101" s="129"/>
      <c r="AE101" s="129">
        <v>0.1</v>
      </c>
      <c r="AF101" s="129"/>
      <c r="AG101" s="129"/>
      <c r="AH101" s="129">
        <v>0.1</v>
      </c>
      <c r="AI101" s="129"/>
      <c r="AJ101" s="129"/>
      <c r="AK101" s="129">
        <v>0.1</v>
      </c>
      <c r="AL101" s="129"/>
      <c r="AM101" s="129"/>
      <c r="AN101" s="129">
        <v>0.1</v>
      </c>
      <c r="AO101" s="129"/>
      <c r="AP101" s="129"/>
      <c r="AQ101" s="129">
        <v>0.1</v>
      </c>
      <c r="AR101" s="129"/>
      <c r="AS101" s="129"/>
      <c r="AT101" s="129">
        <v>0.05</v>
      </c>
      <c r="AU101" s="129"/>
      <c r="AV101" s="129"/>
      <c r="AW101" s="131">
        <v>0</v>
      </c>
      <c r="AX101" s="132"/>
      <c r="AY101" s="130"/>
    </row>
    <row r="102" spans="2:51" s="2" customFormat="1" ht="192">
      <c r="B102" s="244" t="s">
        <v>73</v>
      </c>
      <c r="C102" s="244">
        <f>SUM(E102:E135)</f>
        <v>0.10396372757575757</v>
      </c>
      <c r="D102" s="185" t="s">
        <v>74</v>
      </c>
      <c r="E102" s="185">
        <f>(SUM(J102:J105)*F102)/100</f>
        <v>2.2372000000000001E-4</v>
      </c>
      <c r="F102" s="185">
        <v>5</v>
      </c>
      <c r="G102" s="185" t="s">
        <v>75</v>
      </c>
      <c r="H102" s="186" t="s">
        <v>634</v>
      </c>
      <c r="I102" s="186" t="s">
        <v>293</v>
      </c>
      <c r="J102" s="186">
        <f>(N102*K102)/O102</f>
        <v>0</v>
      </c>
      <c r="K102" s="186">
        <v>0.01</v>
      </c>
      <c r="L102" s="186" t="s">
        <v>24</v>
      </c>
      <c r="M102" s="186" t="s">
        <v>23</v>
      </c>
      <c r="N102" s="186">
        <f>+Q102+T102+W102+Z102+AC102+AF102+AI102+AL102+AO102+AR102+AU102+AX102</f>
        <v>0</v>
      </c>
      <c r="O102" s="186">
        <v>250000</v>
      </c>
      <c r="P102" s="186">
        <v>0</v>
      </c>
      <c r="Q102" s="188">
        <v>0</v>
      </c>
      <c r="R102" s="189" t="s">
        <v>635</v>
      </c>
      <c r="S102" s="186">
        <v>0</v>
      </c>
      <c r="T102" s="188">
        <v>0</v>
      </c>
      <c r="U102" s="189" t="s">
        <v>636</v>
      </c>
      <c r="V102" s="186">
        <v>0</v>
      </c>
      <c r="W102" s="188">
        <v>0</v>
      </c>
      <c r="X102" s="189" t="s">
        <v>637</v>
      </c>
      <c r="Y102" s="186">
        <v>125000</v>
      </c>
      <c r="Z102" s="188">
        <v>0</v>
      </c>
      <c r="AA102" s="189" t="s">
        <v>638</v>
      </c>
      <c r="AB102" s="231">
        <v>0</v>
      </c>
      <c r="AC102" s="126"/>
      <c r="AD102" s="126"/>
      <c r="AE102" s="126">
        <v>0</v>
      </c>
      <c r="AF102" s="126"/>
      <c r="AG102" s="126"/>
      <c r="AH102" s="126">
        <v>0</v>
      </c>
      <c r="AI102" s="126"/>
      <c r="AJ102" s="126"/>
      <c r="AK102" s="126">
        <v>0</v>
      </c>
      <c r="AL102" s="126"/>
      <c r="AM102" s="126"/>
      <c r="AN102" s="126">
        <v>50000</v>
      </c>
      <c r="AO102" s="126"/>
      <c r="AP102" s="126"/>
      <c r="AQ102" s="126">
        <v>0</v>
      </c>
      <c r="AR102" s="126"/>
      <c r="AS102" s="126"/>
      <c r="AT102" s="126">
        <v>0</v>
      </c>
      <c r="AU102" s="126"/>
      <c r="AV102" s="126"/>
      <c r="AW102" s="127">
        <v>75000</v>
      </c>
      <c r="AX102" s="70"/>
      <c r="AY102" s="35"/>
    </row>
    <row r="103" spans="2:51" s="2" customFormat="1" ht="180">
      <c r="B103" s="244"/>
      <c r="C103" s="244"/>
      <c r="D103" s="185"/>
      <c r="E103" s="185"/>
      <c r="F103" s="185"/>
      <c r="G103" s="185"/>
      <c r="H103" s="186" t="s">
        <v>639</v>
      </c>
      <c r="I103" s="186" t="s">
        <v>293</v>
      </c>
      <c r="J103" s="186">
        <f>(N103*K103)/O103</f>
        <v>4.4743999999999999E-3</v>
      </c>
      <c r="K103" s="186">
        <v>0.02</v>
      </c>
      <c r="L103" s="186" t="s">
        <v>24</v>
      </c>
      <c r="M103" s="186" t="s">
        <v>23</v>
      </c>
      <c r="N103" s="186">
        <f>+Q103+T103+W103+Z103+AC103+AF103+AI103+AL103+AO103+AR103+AU103+AX103</f>
        <v>5593</v>
      </c>
      <c r="O103" s="186">
        <v>25000</v>
      </c>
      <c r="P103" s="186">
        <v>0</v>
      </c>
      <c r="Q103" s="188">
        <v>1393</v>
      </c>
      <c r="R103" s="189" t="s">
        <v>640</v>
      </c>
      <c r="S103" s="186">
        <v>2000</v>
      </c>
      <c r="T103" s="188">
        <v>1311</v>
      </c>
      <c r="U103" s="189" t="s">
        <v>641</v>
      </c>
      <c r="V103" s="186">
        <v>2000</v>
      </c>
      <c r="W103" s="188">
        <v>1511</v>
      </c>
      <c r="X103" s="189" t="s">
        <v>642</v>
      </c>
      <c r="Y103" s="186">
        <v>2000</v>
      </c>
      <c r="Z103" s="188">
        <v>1378</v>
      </c>
      <c r="AA103" s="189" t="s">
        <v>643</v>
      </c>
      <c r="AB103" s="180">
        <v>2000</v>
      </c>
      <c r="AC103" s="153"/>
      <c r="AD103" s="153"/>
      <c r="AE103" s="153">
        <v>2000</v>
      </c>
      <c r="AF103" s="153"/>
      <c r="AG103" s="153"/>
      <c r="AH103" s="153">
        <v>3000</v>
      </c>
      <c r="AI103" s="153"/>
      <c r="AJ103" s="153"/>
      <c r="AK103" s="153">
        <v>3000</v>
      </c>
      <c r="AL103" s="153"/>
      <c r="AM103" s="153"/>
      <c r="AN103" s="153">
        <v>3000</v>
      </c>
      <c r="AO103" s="153"/>
      <c r="AP103" s="153"/>
      <c r="AQ103" s="153">
        <v>3000</v>
      </c>
      <c r="AR103" s="153"/>
      <c r="AS103" s="153"/>
      <c r="AT103" s="153">
        <v>2000</v>
      </c>
      <c r="AU103" s="153"/>
      <c r="AV103" s="153"/>
      <c r="AW103" s="108">
        <v>1000</v>
      </c>
      <c r="AX103" s="62"/>
      <c r="AY103" s="18"/>
    </row>
    <row r="104" spans="2:51" s="2" customFormat="1" ht="60">
      <c r="B104" s="244"/>
      <c r="C104" s="244"/>
      <c r="D104" s="185"/>
      <c r="E104" s="185"/>
      <c r="F104" s="185"/>
      <c r="G104" s="185" t="s">
        <v>644</v>
      </c>
      <c r="H104" s="186" t="s">
        <v>645</v>
      </c>
      <c r="I104" s="186" t="s">
        <v>296</v>
      </c>
      <c r="J104" s="186">
        <f>(N104*K104)/O104</f>
        <v>0</v>
      </c>
      <c r="K104" s="186">
        <v>0.01</v>
      </c>
      <c r="L104" s="186" t="s">
        <v>24</v>
      </c>
      <c r="M104" s="186" t="s">
        <v>23</v>
      </c>
      <c r="N104" s="186">
        <f>+Q104+T104+W104+Z104+AC104+AF104+AI104+AL104+AO104+AR104+AU104+AX104</f>
        <v>0</v>
      </c>
      <c r="O104" s="186">
        <v>1</v>
      </c>
      <c r="P104" s="186">
        <v>0</v>
      </c>
      <c r="Q104" s="188">
        <v>0</v>
      </c>
      <c r="R104" s="189" t="s">
        <v>646</v>
      </c>
      <c r="S104" s="186">
        <v>0</v>
      </c>
      <c r="T104" s="188">
        <v>0</v>
      </c>
      <c r="U104" s="189" t="s">
        <v>647</v>
      </c>
      <c r="V104" s="186">
        <v>0</v>
      </c>
      <c r="W104" s="188">
        <v>0</v>
      </c>
      <c r="X104" s="189" t="s">
        <v>648</v>
      </c>
      <c r="Y104" s="186">
        <v>0</v>
      </c>
      <c r="Z104" s="195">
        <v>0</v>
      </c>
      <c r="AA104" s="196" t="s">
        <v>648</v>
      </c>
      <c r="AB104" s="32">
        <v>0</v>
      </c>
      <c r="AC104" s="145"/>
      <c r="AD104" s="145"/>
      <c r="AE104" s="145">
        <v>0</v>
      </c>
      <c r="AF104" s="145"/>
      <c r="AG104" s="145"/>
      <c r="AH104" s="145">
        <v>0</v>
      </c>
      <c r="AI104" s="145"/>
      <c r="AJ104" s="145"/>
      <c r="AK104" s="145">
        <v>0</v>
      </c>
      <c r="AL104" s="145"/>
      <c r="AM104" s="145"/>
      <c r="AN104" s="145">
        <v>0</v>
      </c>
      <c r="AO104" s="145"/>
      <c r="AP104" s="145"/>
      <c r="AQ104" s="145">
        <v>0</v>
      </c>
      <c r="AR104" s="145"/>
      <c r="AS104" s="145"/>
      <c r="AT104" s="145">
        <v>0</v>
      </c>
      <c r="AU104" s="145"/>
      <c r="AV104" s="145"/>
      <c r="AW104" s="58">
        <v>1</v>
      </c>
      <c r="AX104" s="63"/>
      <c r="AY104" s="135"/>
    </row>
    <row r="105" spans="2:51" s="2" customFormat="1" ht="48">
      <c r="B105" s="244"/>
      <c r="C105" s="244"/>
      <c r="D105" s="185"/>
      <c r="E105" s="185"/>
      <c r="F105" s="185"/>
      <c r="G105" s="185"/>
      <c r="H105" s="186" t="s">
        <v>649</v>
      </c>
      <c r="I105" s="186" t="s">
        <v>296</v>
      </c>
      <c r="J105" s="186">
        <f>(N105*K105)/O105</f>
        <v>0</v>
      </c>
      <c r="K105" s="186">
        <v>0.01</v>
      </c>
      <c r="L105" s="186" t="s">
        <v>24</v>
      </c>
      <c r="M105" s="186" t="s">
        <v>23</v>
      </c>
      <c r="N105" s="186">
        <f>+Q105+T105+W105+Z105+AC105+AF105+AI105+AL105+AO105+AR105+AU105+AX105</f>
        <v>0</v>
      </c>
      <c r="O105" s="186">
        <v>6</v>
      </c>
      <c r="P105" s="186">
        <v>0</v>
      </c>
      <c r="Q105" s="188">
        <v>0</v>
      </c>
      <c r="R105" s="189" t="s">
        <v>650</v>
      </c>
      <c r="S105" s="186">
        <v>0</v>
      </c>
      <c r="T105" s="188">
        <v>0</v>
      </c>
      <c r="U105" s="189" t="s">
        <v>651</v>
      </c>
      <c r="V105" s="186">
        <v>0</v>
      </c>
      <c r="W105" s="188">
        <v>0</v>
      </c>
      <c r="X105" s="189" t="s">
        <v>652</v>
      </c>
      <c r="Y105" s="186">
        <v>0</v>
      </c>
      <c r="Z105" s="195">
        <v>0</v>
      </c>
      <c r="AA105" s="196" t="s">
        <v>652</v>
      </c>
      <c r="AB105" s="32">
        <v>0</v>
      </c>
      <c r="AC105" s="145"/>
      <c r="AD105" s="145"/>
      <c r="AE105" s="145">
        <v>6</v>
      </c>
      <c r="AF105" s="145"/>
      <c r="AG105" s="145"/>
      <c r="AH105" s="145">
        <v>0</v>
      </c>
      <c r="AI105" s="145"/>
      <c r="AJ105" s="145"/>
      <c r="AK105" s="145">
        <v>0</v>
      </c>
      <c r="AL105" s="145"/>
      <c r="AM105" s="145"/>
      <c r="AN105" s="145">
        <v>0</v>
      </c>
      <c r="AO105" s="145"/>
      <c r="AP105" s="145"/>
      <c r="AQ105" s="145">
        <v>0</v>
      </c>
      <c r="AR105" s="145"/>
      <c r="AS105" s="145"/>
      <c r="AT105" s="145">
        <v>0</v>
      </c>
      <c r="AU105" s="145"/>
      <c r="AV105" s="145"/>
      <c r="AW105" s="58">
        <v>0</v>
      </c>
      <c r="AX105" s="63"/>
      <c r="AY105" s="135"/>
    </row>
    <row r="106" spans="2:51" s="2" customFormat="1" ht="156">
      <c r="B106" s="244"/>
      <c r="C106" s="244"/>
      <c r="D106" s="185" t="s">
        <v>76</v>
      </c>
      <c r="E106" s="185">
        <f>(SUM(J106:J110)*F106)/100</f>
        <v>1.6E-2</v>
      </c>
      <c r="F106" s="185">
        <v>20</v>
      </c>
      <c r="G106" s="185" t="s">
        <v>653</v>
      </c>
      <c r="H106" s="186" t="s">
        <v>654</v>
      </c>
      <c r="I106" s="186" t="s">
        <v>294</v>
      </c>
      <c r="J106" s="186">
        <f>(N106*K106)/O106</f>
        <v>0.02</v>
      </c>
      <c r="K106" s="186">
        <v>0.02</v>
      </c>
      <c r="L106" s="186" t="s">
        <v>24</v>
      </c>
      <c r="M106" s="186" t="s">
        <v>541</v>
      </c>
      <c r="N106" s="186">
        <f>+Q106+T106+W106+Z106+AC106+AF106+AI106+AL106+AO106+AR106+AU106+AX106</f>
        <v>1</v>
      </c>
      <c r="O106" s="186">
        <v>1</v>
      </c>
      <c r="P106" s="186">
        <v>0</v>
      </c>
      <c r="Q106" s="188">
        <v>0</v>
      </c>
      <c r="R106" s="189" t="s">
        <v>655</v>
      </c>
      <c r="S106" s="186">
        <v>0</v>
      </c>
      <c r="T106" s="188">
        <v>0</v>
      </c>
      <c r="U106" s="189" t="s">
        <v>655</v>
      </c>
      <c r="V106" s="186">
        <v>0</v>
      </c>
      <c r="W106" s="188">
        <v>0</v>
      </c>
      <c r="X106" s="189" t="s">
        <v>656</v>
      </c>
      <c r="Y106" s="186">
        <v>0</v>
      </c>
      <c r="Z106" s="195">
        <v>1</v>
      </c>
      <c r="AA106" s="196" t="s">
        <v>657</v>
      </c>
      <c r="AB106" s="32">
        <v>0</v>
      </c>
      <c r="AC106" s="145"/>
      <c r="AD106" s="145"/>
      <c r="AE106" s="145">
        <v>1</v>
      </c>
      <c r="AF106" s="145"/>
      <c r="AG106" s="145"/>
      <c r="AH106" s="145">
        <v>0</v>
      </c>
      <c r="AI106" s="145"/>
      <c r="AJ106" s="145"/>
      <c r="AK106" s="145">
        <v>0</v>
      </c>
      <c r="AL106" s="145"/>
      <c r="AM106" s="145"/>
      <c r="AN106" s="145">
        <v>0</v>
      </c>
      <c r="AO106" s="145"/>
      <c r="AP106" s="145"/>
      <c r="AQ106" s="145">
        <v>0</v>
      </c>
      <c r="AR106" s="145"/>
      <c r="AS106" s="145"/>
      <c r="AT106" s="145">
        <v>0</v>
      </c>
      <c r="AU106" s="145"/>
      <c r="AV106" s="145"/>
      <c r="AW106" s="58">
        <v>0</v>
      </c>
      <c r="AX106" s="63"/>
      <c r="AY106" s="135"/>
    </row>
    <row r="107" spans="2:51" s="2" customFormat="1" ht="156">
      <c r="B107" s="244"/>
      <c r="C107" s="244"/>
      <c r="D107" s="185"/>
      <c r="E107" s="185"/>
      <c r="F107" s="185"/>
      <c r="G107" s="185"/>
      <c r="H107" s="186" t="s">
        <v>658</v>
      </c>
      <c r="I107" s="186" t="s">
        <v>294</v>
      </c>
      <c r="J107" s="186">
        <f>(N107*K107)/O107</f>
        <v>0.02</v>
      </c>
      <c r="K107" s="186">
        <v>0.02</v>
      </c>
      <c r="L107" s="186" t="s">
        <v>24</v>
      </c>
      <c r="M107" s="186" t="s">
        <v>541</v>
      </c>
      <c r="N107" s="186">
        <f>+Q107+T107+W107+Z107+AC107+AF107+AI107+AL107+AO107+AR107+AU107+AX107</f>
        <v>1</v>
      </c>
      <c r="O107" s="186">
        <v>1</v>
      </c>
      <c r="P107" s="186">
        <v>0</v>
      </c>
      <c r="Q107" s="188">
        <v>0</v>
      </c>
      <c r="R107" s="189" t="s">
        <v>655</v>
      </c>
      <c r="S107" s="186">
        <v>0</v>
      </c>
      <c r="T107" s="188">
        <v>0</v>
      </c>
      <c r="U107" s="189" t="s">
        <v>655</v>
      </c>
      <c r="V107" s="186">
        <v>0</v>
      </c>
      <c r="W107" s="188">
        <v>0</v>
      </c>
      <c r="X107" s="189" t="s">
        <v>656</v>
      </c>
      <c r="Y107" s="186">
        <v>0</v>
      </c>
      <c r="Z107" s="195">
        <v>1</v>
      </c>
      <c r="AA107" s="196" t="s">
        <v>657</v>
      </c>
      <c r="AB107" s="32">
        <v>0</v>
      </c>
      <c r="AC107" s="145"/>
      <c r="AD107" s="145"/>
      <c r="AE107" s="145">
        <v>1</v>
      </c>
      <c r="AF107" s="145"/>
      <c r="AG107" s="145"/>
      <c r="AH107" s="145">
        <v>0</v>
      </c>
      <c r="AI107" s="145"/>
      <c r="AJ107" s="145"/>
      <c r="AK107" s="145">
        <v>0</v>
      </c>
      <c r="AL107" s="145"/>
      <c r="AM107" s="145"/>
      <c r="AN107" s="145">
        <v>0</v>
      </c>
      <c r="AO107" s="145"/>
      <c r="AP107" s="145"/>
      <c r="AQ107" s="145">
        <v>0</v>
      </c>
      <c r="AR107" s="145"/>
      <c r="AS107" s="145"/>
      <c r="AT107" s="145">
        <v>0</v>
      </c>
      <c r="AU107" s="145"/>
      <c r="AV107" s="145"/>
      <c r="AW107" s="58">
        <v>0</v>
      </c>
      <c r="AX107" s="63"/>
      <c r="AY107" s="135"/>
    </row>
    <row r="108" spans="2:51" s="2" customFormat="1" ht="84">
      <c r="B108" s="244"/>
      <c r="C108" s="244"/>
      <c r="D108" s="185"/>
      <c r="E108" s="185"/>
      <c r="F108" s="185"/>
      <c r="G108" s="185"/>
      <c r="H108" s="186" t="s">
        <v>659</v>
      </c>
      <c r="I108" s="186" t="s">
        <v>294</v>
      </c>
      <c r="J108" s="186">
        <f>(N108*K108)/O108</f>
        <v>0.04</v>
      </c>
      <c r="K108" s="186">
        <v>0.04</v>
      </c>
      <c r="L108" s="186" t="s">
        <v>24</v>
      </c>
      <c r="M108" s="186" t="s">
        <v>541</v>
      </c>
      <c r="N108" s="186">
        <f>+Q108+T108+W108+Z108+AC108+AF108+AI108+AL108+AO108+AR108+AU108+AX108</f>
        <v>1</v>
      </c>
      <c r="O108" s="186">
        <v>1</v>
      </c>
      <c r="P108" s="186">
        <v>0</v>
      </c>
      <c r="Q108" s="188">
        <v>0</v>
      </c>
      <c r="R108" s="189" t="s">
        <v>660</v>
      </c>
      <c r="S108" s="186">
        <v>0</v>
      </c>
      <c r="T108" s="188">
        <v>0</v>
      </c>
      <c r="U108" s="189" t="s">
        <v>660</v>
      </c>
      <c r="V108" s="186">
        <v>0</v>
      </c>
      <c r="W108" s="188">
        <v>0</v>
      </c>
      <c r="X108" s="189" t="s">
        <v>661</v>
      </c>
      <c r="Y108" s="186">
        <v>0</v>
      </c>
      <c r="Z108" s="195">
        <v>1</v>
      </c>
      <c r="AA108" s="196" t="s">
        <v>662</v>
      </c>
      <c r="AB108" s="32">
        <v>0</v>
      </c>
      <c r="AC108" s="145"/>
      <c r="AD108" s="145"/>
      <c r="AE108" s="145">
        <v>0</v>
      </c>
      <c r="AF108" s="145"/>
      <c r="AG108" s="145"/>
      <c r="AH108" s="145">
        <v>0</v>
      </c>
      <c r="AI108" s="145"/>
      <c r="AJ108" s="145"/>
      <c r="AK108" s="145">
        <v>0</v>
      </c>
      <c r="AL108" s="145"/>
      <c r="AM108" s="145"/>
      <c r="AN108" s="145">
        <v>0</v>
      </c>
      <c r="AO108" s="145"/>
      <c r="AP108" s="145"/>
      <c r="AQ108" s="145">
        <v>1</v>
      </c>
      <c r="AR108" s="145"/>
      <c r="AS108" s="145"/>
      <c r="AT108" s="145">
        <v>0</v>
      </c>
      <c r="AU108" s="145"/>
      <c r="AV108" s="145"/>
      <c r="AW108" s="58">
        <v>0</v>
      </c>
      <c r="AX108" s="63"/>
      <c r="AY108" s="135"/>
    </row>
    <row r="109" spans="2:51" s="2" customFormat="1" ht="132">
      <c r="B109" s="244"/>
      <c r="C109" s="244"/>
      <c r="D109" s="185"/>
      <c r="E109" s="185"/>
      <c r="F109" s="185"/>
      <c r="G109" s="185"/>
      <c r="H109" s="186" t="s">
        <v>663</v>
      </c>
      <c r="I109" s="186" t="s">
        <v>294</v>
      </c>
      <c r="J109" s="186">
        <f>(N109*K109)/O109</f>
        <v>0</v>
      </c>
      <c r="K109" s="186">
        <v>0.04</v>
      </c>
      <c r="L109" s="186" t="s">
        <v>24</v>
      </c>
      <c r="M109" s="186" t="s">
        <v>541</v>
      </c>
      <c r="N109" s="186">
        <f>+Q109+T109+W109+Z109+AC109+AF109+AI109+AL109+AO109+AR109+AU109+AX109</f>
        <v>0</v>
      </c>
      <c r="O109" s="186">
        <v>1</v>
      </c>
      <c r="P109" s="186">
        <v>0</v>
      </c>
      <c r="Q109" s="188">
        <v>0</v>
      </c>
      <c r="R109" s="189" t="s">
        <v>664</v>
      </c>
      <c r="S109" s="186">
        <v>0</v>
      </c>
      <c r="T109" s="188">
        <v>0</v>
      </c>
      <c r="U109" s="189" t="s">
        <v>664</v>
      </c>
      <c r="V109" s="186">
        <v>0</v>
      </c>
      <c r="W109" s="188">
        <v>0</v>
      </c>
      <c r="X109" s="189" t="s">
        <v>664</v>
      </c>
      <c r="Y109" s="186">
        <v>0</v>
      </c>
      <c r="Z109" s="195">
        <v>0</v>
      </c>
      <c r="AA109" s="196" t="s">
        <v>665</v>
      </c>
      <c r="AB109" s="32">
        <v>0</v>
      </c>
      <c r="AC109" s="145"/>
      <c r="AD109" s="145"/>
      <c r="AE109" s="145">
        <v>0</v>
      </c>
      <c r="AF109" s="145"/>
      <c r="AG109" s="145"/>
      <c r="AH109" s="145">
        <v>0</v>
      </c>
      <c r="AI109" s="145"/>
      <c r="AJ109" s="145"/>
      <c r="AK109" s="145">
        <v>0</v>
      </c>
      <c r="AL109" s="145"/>
      <c r="AM109" s="145"/>
      <c r="AN109" s="145">
        <v>0</v>
      </c>
      <c r="AO109" s="145"/>
      <c r="AP109" s="145"/>
      <c r="AQ109" s="145">
        <v>1</v>
      </c>
      <c r="AR109" s="145"/>
      <c r="AS109" s="145"/>
      <c r="AT109" s="145">
        <v>0</v>
      </c>
      <c r="AU109" s="145"/>
      <c r="AV109" s="145"/>
      <c r="AW109" s="58">
        <v>0</v>
      </c>
      <c r="AX109" s="63"/>
      <c r="AY109" s="135"/>
    </row>
    <row r="110" spans="2:51" s="2" customFormat="1" ht="96">
      <c r="B110" s="244"/>
      <c r="C110" s="244"/>
      <c r="D110" s="185"/>
      <c r="E110" s="185"/>
      <c r="F110" s="185"/>
      <c r="G110" s="185"/>
      <c r="H110" s="186" t="s">
        <v>666</v>
      </c>
      <c r="I110" s="186" t="s">
        <v>294</v>
      </c>
      <c r="J110" s="186">
        <f>(N110*K110)/O110</f>
        <v>0</v>
      </c>
      <c r="K110" s="186">
        <v>0.05</v>
      </c>
      <c r="L110" s="186" t="s">
        <v>24</v>
      </c>
      <c r="M110" s="186" t="s">
        <v>541</v>
      </c>
      <c r="N110" s="186">
        <f>+Q110+T110+W110+Z110+AC110+AF110+AI110+AL110+AO110+AR110+AU110+AX110</f>
        <v>0</v>
      </c>
      <c r="O110" s="186">
        <v>1</v>
      </c>
      <c r="P110" s="186">
        <v>0</v>
      </c>
      <c r="Q110" s="188">
        <v>0</v>
      </c>
      <c r="R110" s="189" t="s">
        <v>667</v>
      </c>
      <c r="S110" s="186">
        <v>0</v>
      </c>
      <c r="T110" s="188">
        <v>0</v>
      </c>
      <c r="U110" s="189" t="s">
        <v>668</v>
      </c>
      <c r="V110" s="186">
        <v>0</v>
      </c>
      <c r="W110" s="188">
        <v>0</v>
      </c>
      <c r="X110" s="189" t="s">
        <v>668</v>
      </c>
      <c r="Y110" s="186">
        <v>0</v>
      </c>
      <c r="Z110" s="188">
        <v>0</v>
      </c>
      <c r="AA110" s="189" t="s">
        <v>669</v>
      </c>
      <c r="AB110" s="180">
        <v>0</v>
      </c>
      <c r="AC110" s="153"/>
      <c r="AD110" s="153"/>
      <c r="AE110" s="153">
        <v>0</v>
      </c>
      <c r="AF110" s="153"/>
      <c r="AG110" s="153"/>
      <c r="AH110" s="153">
        <v>0</v>
      </c>
      <c r="AI110" s="153"/>
      <c r="AJ110" s="153"/>
      <c r="AK110" s="153">
        <v>0</v>
      </c>
      <c r="AL110" s="153"/>
      <c r="AM110" s="153"/>
      <c r="AN110" s="153">
        <v>0</v>
      </c>
      <c r="AO110" s="153"/>
      <c r="AP110" s="153"/>
      <c r="AQ110" s="153">
        <v>0</v>
      </c>
      <c r="AR110" s="153"/>
      <c r="AS110" s="153"/>
      <c r="AT110" s="153">
        <v>0</v>
      </c>
      <c r="AU110" s="153"/>
      <c r="AV110" s="153"/>
      <c r="AW110" s="108">
        <v>1</v>
      </c>
      <c r="AX110" s="62"/>
      <c r="AY110" s="18"/>
    </row>
    <row r="111" spans="2:51" s="2" customFormat="1" ht="60">
      <c r="B111" s="244"/>
      <c r="C111" s="244"/>
      <c r="D111" s="185" t="s">
        <v>77</v>
      </c>
      <c r="E111" s="185">
        <f>(SUM(J111:J120)*F111)/100</f>
        <v>2.8866666666666667E-3</v>
      </c>
      <c r="F111" s="185">
        <v>30</v>
      </c>
      <c r="G111" s="185" t="s">
        <v>670</v>
      </c>
      <c r="H111" s="186" t="s">
        <v>671</v>
      </c>
      <c r="I111" s="186" t="s">
        <v>296</v>
      </c>
      <c r="J111" s="186">
        <f>(N111*K111)/O111</f>
        <v>0</v>
      </c>
      <c r="K111" s="186">
        <v>0.03</v>
      </c>
      <c r="L111" s="186" t="s">
        <v>24</v>
      </c>
      <c r="M111" s="186" t="s">
        <v>23</v>
      </c>
      <c r="N111" s="186">
        <f>+Q111+T111+W111+Z111+AC111+AF111+AI111+AL111+AO111+AR111+AU111+AX111</f>
        <v>0</v>
      </c>
      <c r="O111" s="186">
        <v>1</v>
      </c>
      <c r="P111" s="186">
        <v>0</v>
      </c>
      <c r="Q111" s="188">
        <v>0</v>
      </c>
      <c r="R111" s="189" t="s">
        <v>672</v>
      </c>
      <c r="S111" s="186">
        <v>0</v>
      </c>
      <c r="T111" s="188">
        <v>0</v>
      </c>
      <c r="U111" s="189" t="s">
        <v>672</v>
      </c>
      <c r="V111" s="186">
        <v>0</v>
      </c>
      <c r="W111" s="188">
        <v>0</v>
      </c>
      <c r="X111" s="189" t="s">
        <v>672</v>
      </c>
      <c r="Y111" s="186">
        <v>0</v>
      </c>
      <c r="Z111" s="195">
        <v>0</v>
      </c>
      <c r="AA111" s="196" t="s">
        <v>672</v>
      </c>
      <c r="AB111" s="32">
        <v>0</v>
      </c>
      <c r="AC111" s="145"/>
      <c r="AD111" s="145"/>
      <c r="AE111" s="145">
        <v>0</v>
      </c>
      <c r="AF111" s="145"/>
      <c r="AG111" s="145"/>
      <c r="AH111" s="145">
        <v>0</v>
      </c>
      <c r="AI111" s="145"/>
      <c r="AJ111" s="145"/>
      <c r="AK111" s="145">
        <v>0</v>
      </c>
      <c r="AL111" s="145"/>
      <c r="AM111" s="145"/>
      <c r="AN111" s="145">
        <v>0</v>
      </c>
      <c r="AO111" s="145"/>
      <c r="AP111" s="145"/>
      <c r="AQ111" s="145">
        <v>1</v>
      </c>
      <c r="AR111" s="145"/>
      <c r="AS111" s="145"/>
      <c r="AT111" s="145">
        <v>0</v>
      </c>
      <c r="AU111" s="145"/>
      <c r="AV111" s="145"/>
      <c r="AW111" s="58">
        <v>0</v>
      </c>
      <c r="AX111" s="63"/>
      <c r="AY111" s="135"/>
    </row>
    <row r="112" spans="2:51" s="2" customFormat="1" ht="60">
      <c r="B112" s="244"/>
      <c r="C112" s="244"/>
      <c r="D112" s="185"/>
      <c r="E112" s="185"/>
      <c r="F112" s="185"/>
      <c r="G112" s="185"/>
      <c r="H112" s="186" t="s">
        <v>673</v>
      </c>
      <c r="I112" s="186" t="s">
        <v>296</v>
      </c>
      <c r="J112" s="186">
        <f>(N112*K112)/O112</f>
        <v>0</v>
      </c>
      <c r="K112" s="186">
        <v>0.03</v>
      </c>
      <c r="L112" s="186" t="s">
        <v>28</v>
      </c>
      <c r="M112" s="186" t="s">
        <v>674</v>
      </c>
      <c r="N112" s="186">
        <f>+Q112+T112+W112+Z112+AC112+AF112+AI112+AL112+AO112+AR112+AU112+AX112</f>
        <v>0</v>
      </c>
      <c r="O112" s="186">
        <v>1</v>
      </c>
      <c r="P112" s="186">
        <v>0</v>
      </c>
      <c r="Q112" s="191">
        <v>0</v>
      </c>
      <c r="R112" s="189" t="s">
        <v>675</v>
      </c>
      <c r="S112" s="186">
        <v>0</v>
      </c>
      <c r="T112" s="191">
        <v>0</v>
      </c>
      <c r="U112" s="189" t="s">
        <v>675</v>
      </c>
      <c r="V112" s="186">
        <v>0</v>
      </c>
      <c r="W112" s="191">
        <v>0</v>
      </c>
      <c r="X112" s="189" t="s">
        <v>676</v>
      </c>
      <c r="Y112" s="186">
        <v>0</v>
      </c>
      <c r="Z112" s="195">
        <v>0</v>
      </c>
      <c r="AA112" s="196" t="s">
        <v>677</v>
      </c>
      <c r="AB112" s="32">
        <v>0</v>
      </c>
      <c r="AC112" s="145"/>
      <c r="AD112" s="145"/>
      <c r="AE112" s="145">
        <v>0.2</v>
      </c>
      <c r="AF112" s="145"/>
      <c r="AG112" s="145"/>
      <c r="AH112" s="145">
        <v>0.2</v>
      </c>
      <c r="AI112" s="145"/>
      <c r="AJ112" s="145"/>
      <c r="AK112" s="145">
        <v>0.2</v>
      </c>
      <c r="AL112" s="145"/>
      <c r="AM112" s="145"/>
      <c r="AN112" s="25">
        <v>0.4</v>
      </c>
      <c r="AO112" s="145"/>
      <c r="AP112" s="145"/>
      <c r="AQ112" s="25">
        <v>0</v>
      </c>
      <c r="AR112" s="145"/>
      <c r="AS112" s="145"/>
      <c r="AT112" s="25">
        <v>0</v>
      </c>
      <c r="AU112" s="145"/>
      <c r="AV112" s="145"/>
      <c r="AW112" s="59">
        <v>0</v>
      </c>
      <c r="AX112" s="63"/>
      <c r="AY112" s="135"/>
    </row>
    <row r="113" spans="2:51" s="2" customFormat="1" ht="48">
      <c r="B113" s="244"/>
      <c r="C113" s="244"/>
      <c r="D113" s="185"/>
      <c r="E113" s="185"/>
      <c r="F113" s="185"/>
      <c r="G113" s="185" t="s">
        <v>678</v>
      </c>
      <c r="H113" s="186" t="s">
        <v>679</v>
      </c>
      <c r="I113" s="186" t="s">
        <v>296</v>
      </c>
      <c r="J113" s="186">
        <f>(N113*K113)/O113</f>
        <v>9.622222222222223E-3</v>
      </c>
      <c r="K113" s="186">
        <v>0.01</v>
      </c>
      <c r="L113" s="186" t="s">
        <v>28</v>
      </c>
      <c r="M113" s="186" t="s">
        <v>27</v>
      </c>
      <c r="N113" s="197">
        <f>(Q113+T113+W113+Z113+AC113+AF113+AI113+AL113+AO113+AR113+AU113+AX113)/4</f>
        <v>0.8660000000000001</v>
      </c>
      <c r="O113" s="186">
        <v>0.9</v>
      </c>
      <c r="P113" s="186">
        <v>0.9</v>
      </c>
      <c r="Q113" s="191">
        <f>0.93*P113</f>
        <v>0.83700000000000008</v>
      </c>
      <c r="R113" s="190" t="s">
        <v>680</v>
      </c>
      <c r="S113" s="186">
        <v>0.9</v>
      </c>
      <c r="T113" s="191">
        <f>0.93*S113</f>
        <v>0.83700000000000008</v>
      </c>
      <c r="U113" s="189" t="s">
        <v>681</v>
      </c>
      <c r="V113" s="186">
        <v>0.9</v>
      </c>
      <c r="W113" s="191">
        <v>0.9</v>
      </c>
      <c r="X113" s="189" t="s">
        <v>682</v>
      </c>
      <c r="Y113" s="186">
        <v>0.9</v>
      </c>
      <c r="Z113" s="239">
        <v>0.89</v>
      </c>
      <c r="AA113" s="196" t="s">
        <v>683</v>
      </c>
      <c r="AB113" s="32">
        <v>0.9</v>
      </c>
      <c r="AC113" s="31"/>
      <c r="AD113" s="31"/>
      <c r="AE113" s="145">
        <v>0.9</v>
      </c>
      <c r="AF113" s="31"/>
      <c r="AG113" s="31"/>
      <c r="AH113" s="145">
        <v>0.9</v>
      </c>
      <c r="AI113" s="31"/>
      <c r="AJ113" s="31"/>
      <c r="AK113" s="145">
        <v>0.9</v>
      </c>
      <c r="AL113" s="31"/>
      <c r="AM113" s="31"/>
      <c r="AN113" s="145">
        <v>0.9</v>
      </c>
      <c r="AO113" s="31"/>
      <c r="AP113" s="31"/>
      <c r="AQ113" s="145">
        <v>0.9</v>
      </c>
      <c r="AR113" s="31"/>
      <c r="AS113" s="31"/>
      <c r="AT113" s="145">
        <v>0.9</v>
      </c>
      <c r="AU113" s="31"/>
      <c r="AV113" s="31"/>
      <c r="AW113" s="58">
        <v>0.9</v>
      </c>
      <c r="AX113" s="63"/>
      <c r="AY113" s="135"/>
    </row>
    <row r="114" spans="2:51" s="2" customFormat="1" ht="60">
      <c r="B114" s="244"/>
      <c r="C114" s="244"/>
      <c r="D114" s="185"/>
      <c r="E114" s="185"/>
      <c r="F114" s="185"/>
      <c r="G114" s="185"/>
      <c r="H114" s="186" t="s">
        <v>684</v>
      </c>
      <c r="I114" s="186" t="s">
        <v>294</v>
      </c>
      <c r="J114" s="186">
        <f>(N114*K114)/O114</f>
        <v>0</v>
      </c>
      <c r="K114" s="186">
        <v>0.02</v>
      </c>
      <c r="L114" s="186" t="s">
        <v>24</v>
      </c>
      <c r="M114" s="186" t="s">
        <v>541</v>
      </c>
      <c r="N114" s="186">
        <f>+Q114+T114+W114+Z114+AC114+AF114+AI114+AL114+AO114+AR114+AU114+AX114</f>
        <v>0</v>
      </c>
      <c r="O114" s="186">
        <v>1</v>
      </c>
      <c r="P114" s="186">
        <v>0</v>
      </c>
      <c r="Q114" s="188">
        <v>0</v>
      </c>
      <c r="R114" s="189" t="s">
        <v>685</v>
      </c>
      <c r="S114" s="186">
        <v>0</v>
      </c>
      <c r="T114" s="188">
        <v>0</v>
      </c>
      <c r="U114" s="189" t="s">
        <v>685</v>
      </c>
      <c r="V114" s="186">
        <v>0</v>
      </c>
      <c r="W114" s="188">
        <v>0</v>
      </c>
      <c r="X114" s="189" t="s">
        <v>685</v>
      </c>
      <c r="Y114" s="186">
        <v>0</v>
      </c>
      <c r="Z114" s="188">
        <v>0</v>
      </c>
      <c r="AA114" s="189" t="s">
        <v>685</v>
      </c>
      <c r="AB114" s="180">
        <v>0</v>
      </c>
      <c r="AC114" s="153"/>
      <c r="AD114" s="153"/>
      <c r="AE114" s="153">
        <v>0</v>
      </c>
      <c r="AF114" s="153"/>
      <c r="AG114" s="153"/>
      <c r="AH114" s="153">
        <v>0</v>
      </c>
      <c r="AI114" s="153"/>
      <c r="AJ114" s="153"/>
      <c r="AK114" s="153">
        <v>0</v>
      </c>
      <c r="AL114" s="153"/>
      <c r="AM114" s="153"/>
      <c r="AN114" s="153">
        <v>0</v>
      </c>
      <c r="AO114" s="153"/>
      <c r="AP114" s="153"/>
      <c r="AQ114" s="153">
        <v>0</v>
      </c>
      <c r="AR114" s="153"/>
      <c r="AS114" s="153"/>
      <c r="AT114" s="153">
        <v>0</v>
      </c>
      <c r="AU114" s="153"/>
      <c r="AV114" s="153"/>
      <c r="AW114" s="108">
        <v>1</v>
      </c>
      <c r="AX114" s="62"/>
      <c r="AY114" s="18"/>
    </row>
    <row r="115" spans="2:51" s="2" customFormat="1" ht="60">
      <c r="B115" s="244"/>
      <c r="C115" s="244"/>
      <c r="D115" s="185"/>
      <c r="E115" s="185"/>
      <c r="F115" s="185"/>
      <c r="G115" s="186" t="s">
        <v>686</v>
      </c>
      <c r="H115" s="186" t="s">
        <v>687</v>
      </c>
      <c r="I115" s="186" t="s">
        <v>294</v>
      </c>
      <c r="J115" s="186">
        <f>(N115*K115)/O115</f>
        <v>0</v>
      </c>
      <c r="K115" s="186">
        <v>0.04</v>
      </c>
      <c r="L115" s="186" t="s">
        <v>24</v>
      </c>
      <c r="M115" s="186" t="s">
        <v>541</v>
      </c>
      <c r="N115" s="186">
        <f>+Q115+T115+W115+Z115+AC115+AF115+AI115+AL115+AO115+AR115+AU115+AX115</f>
        <v>0</v>
      </c>
      <c r="O115" s="186">
        <v>1</v>
      </c>
      <c r="P115" s="186">
        <v>0</v>
      </c>
      <c r="Q115" s="188">
        <v>0</v>
      </c>
      <c r="R115" s="189" t="s">
        <v>646</v>
      </c>
      <c r="S115" s="186">
        <v>0</v>
      </c>
      <c r="T115" s="188">
        <v>0</v>
      </c>
      <c r="U115" s="189" t="s">
        <v>647</v>
      </c>
      <c r="V115" s="186">
        <v>0</v>
      </c>
      <c r="W115" s="188">
        <v>0</v>
      </c>
      <c r="X115" s="189" t="s">
        <v>688</v>
      </c>
      <c r="Y115" s="186">
        <v>0</v>
      </c>
      <c r="Z115" s="195">
        <v>0</v>
      </c>
      <c r="AA115" s="196" t="s">
        <v>689</v>
      </c>
      <c r="AB115" s="32">
        <v>0</v>
      </c>
      <c r="AC115" s="145"/>
      <c r="AD115" s="145"/>
      <c r="AE115" s="145">
        <v>0</v>
      </c>
      <c r="AF115" s="145"/>
      <c r="AG115" s="145"/>
      <c r="AH115" s="145">
        <v>0</v>
      </c>
      <c r="AI115" s="145"/>
      <c r="AJ115" s="145"/>
      <c r="AK115" s="145">
        <v>1</v>
      </c>
      <c r="AL115" s="145"/>
      <c r="AM115" s="145"/>
      <c r="AN115" s="145">
        <v>0</v>
      </c>
      <c r="AO115" s="145"/>
      <c r="AP115" s="145"/>
      <c r="AQ115" s="145">
        <v>0</v>
      </c>
      <c r="AR115" s="145"/>
      <c r="AS115" s="145"/>
      <c r="AT115" s="145">
        <v>0</v>
      </c>
      <c r="AU115" s="145"/>
      <c r="AV115" s="145"/>
      <c r="AW115" s="58">
        <v>0</v>
      </c>
      <c r="AX115" s="63"/>
      <c r="AY115" s="135"/>
    </row>
    <row r="116" spans="2:51" s="2" customFormat="1" ht="60">
      <c r="B116" s="244"/>
      <c r="C116" s="244"/>
      <c r="D116" s="185"/>
      <c r="E116" s="185"/>
      <c r="F116" s="185"/>
      <c r="G116" s="186" t="s">
        <v>690</v>
      </c>
      <c r="H116" s="186" t="s">
        <v>691</v>
      </c>
      <c r="I116" s="186" t="s">
        <v>294</v>
      </c>
      <c r="J116" s="186">
        <f>(N116*K116)/O116</f>
        <v>0</v>
      </c>
      <c r="K116" s="186">
        <v>0.04</v>
      </c>
      <c r="L116" s="186" t="s">
        <v>24</v>
      </c>
      <c r="M116" s="186" t="s">
        <v>23</v>
      </c>
      <c r="N116" s="186">
        <f>+Q116+T116+W116+Z116+AC116+AF116+AI116+AL116+AO116+AR116+AU116+AX116</f>
        <v>0</v>
      </c>
      <c r="O116" s="186">
        <v>170</v>
      </c>
      <c r="P116" s="186">
        <v>0</v>
      </c>
      <c r="Q116" s="188">
        <v>0</v>
      </c>
      <c r="R116" s="189" t="s">
        <v>692</v>
      </c>
      <c r="S116" s="186">
        <v>0</v>
      </c>
      <c r="T116" s="188">
        <v>0</v>
      </c>
      <c r="U116" s="189" t="s">
        <v>692</v>
      </c>
      <c r="V116" s="186">
        <v>0</v>
      </c>
      <c r="W116" s="188">
        <v>0</v>
      </c>
      <c r="X116" s="189" t="s">
        <v>692</v>
      </c>
      <c r="Y116" s="186">
        <v>0</v>
      </c>
      <c r="Z116" s="195">
        <v>0</v>
      </c>
      <c r="AA116" s="196" t="s">
        <v>693</v>
      </c>
      <c r="AB116" s="32">
        <v>0</v>
      </c>
      <c r="AC116" s="145"/>
      <c r="AD116" s="145"/>
      <c r="AE116" s="145">
        <v>0</v>
      </c>
      <c r="AF116" s="145"/>
      <c r="AG116" s="145"/>
      <c r="AH116" s="145">
        <v>0</v>
      </c>
      <c r="AI116" s="145"/>
      <c r="AJ116" s="145"/>
      <c r="AK116" s="145">
        <v>0</v>
      </c>
      <c r="AL116" s="145"/>
      <c r="AM116" s="145"/>
      <c r="AN116" s="145">
        <v>0</v>
      </c>
      <c r="AO116" s="145"/>
      <c r="AP116" s="145"/>
      <c r="AQ116" s="145">
        <v>0</v>
      </c>
      <c r="AR116" s="145"/>
      <c r="AS116" s="145"/>
      <c r="AT116" s="145">
        <v>0</v>
      </c>
      <c r="AU116" s="145"/>
      <c r="AV116" s="145"/>
      <c r="AW116" s="58">
        <v>170</v>
      </c>
      <c r="AX116" s="63"/>
      <c r="AY116" s="135"/>
    </row>
    <row r="117" spans="2:51" s="2" customFormat="1" ht="192">
      <c r="B117" s="244"/>
      <c r="C117" s="244"/>
      <c r="D117" s="185"/>
      <c r="E117" s="185"/>
      <c r="F117" s="185"/>
      <c r="G117" s="186" t="s">
        <v>694</v>
      </c>
      <c r="H117" s="186" t="s">
        <v>695</v>
      </c>
      <c r="I117" s="186" t="s">
        <v>294</v>
      </c>
      <c r="J117" s="186">
        <f>(N117*K117)/O117</f>
        <v>0</v>
      </c>
      <c r="K117" s="186">
        <v>0.04</v>
      </c>
      <c r="L117" s="186" t="s">
        <v>24</v>
      </c>
      <c r="M117" s="186" t="s">
        <v>23</v>
      </c>
      <c r="N117" s="186">
        <f>+Q117+T117+W117+Z117+AC117+AF117+AI117+AL117+AO117+AR117+AU117+AX117</f>
        <v>0</v>
      </c>
      <c r="O117" s="186">
        <v>1</v>
      </c>
      <c r="P117" s="186">
        <v>0</v>
      </c>
      <c r="Q117" s="188">
        <v>0</v>
      </c>
      <c r="R117" s="189" t="s">
        <v>696</v>
      </c>
      <c r="S117" s="186">
        <v>0</v>
      </c>
      <c r="T117" s="188">
        <v>0</v>
      </c>
      <c r="U117" s="189" t="s">
        <v>696</v>
      </c>
      <c r="V117" s="186">
        <v>0</v>
      </c>
      <c r="W117" s="188">
        <v>0</v>
      </c>
      <c r="X117" s="189" t="s">
        <v>697</v>
      </c>
      <c r="Y117" s="186">
        <v>0</v>
      </c>
      <c r="Z117" s="195">
        <v>0</v>
      </c>
      <c r="AA117" s="196" t="s">
        <v>698</v>
      </c>
      <c r="AB117" s="32">
        <v>0</v>
      </c>
      <c r="AC117" s="145"/>
      <c r="AD117" s="145"/>
      <c r="AE117" s="145">
        <v>0</v>
      </c>
      <c r="AF117" s="145"/>
      <c r="AG117" s="145"/>
      <c r="AH117" s="145">
        <v>0</v>
      </c>
      <c r="AI117" s="145"/>
      <c r="AJ117" s="145"/>
      <c r="AK117" s="145">
        <v>0</v>
      </c>
      <c r="AL117" s="145"/>
      <c r="AM117" s="145"/>
      <c r="AN117" s="145">
        <v>0</v>
      </c>
      <c r="AO117" s="145"/>
      <c r="AP117" s="145"/>
      <c r="AQ117" s="145">
        <v>1</v>
      </c>
      <c r="AR117" s="145"/>
      <c r="AS117" s="145"/>
      <c r="AT117" s="145">
        <v>0</v>
      </c>
      <c r="AU117" s="145"/>
      <c r="AV117" s="145"/>
      <c r="AW117" s="58">
        <v>0</v>
      </c>
      <c r="AX117" s="63"/>
      <c r="AY117" s="135"/>
    </row>
    <row r="118" spans="2:51" s="2" customFormat="1" ht="72">
      <c r="B118" s="244"/>
      <c r="C118" s="244"/>
      <c r="D118" s="185"/>
      <c r="E118" s="185"/>
      <c r="F118" s="185"/>
      <c r="G118" s="186" t="s">
        <v>699</v>
      </c>
      <c r="H118" s="186" t="s">
        <v>700</v>
      </c>
      <c r="I118" s="186" t="s">
        <v>296</v>
      </c>
      <c r="J118" s="186">
        <f>(N118*K118)/O118</f>
        <v>0</v>
      </c>
      <c r="K118" s="186">
        <v>0.02</v>
      </c>
      <c r="L118" s="186" t="s">
        <v>24</v>
      </c>
      <c r="M118" s="186" t="s">
        <v>23</v>
      </c>
      <c r="N118" s="186">
        <f>+Q118+T118+W118+Z118+AC118+AF118+AI118+AL118+AO118+AR118+AU118+AX118</f>
        <v>0</v>
      </c>
      <c r="O118" s="186">
        <v>1</v>
      </c>
      <c r="P118" s="186">
        <v>0</v>
      </c>
      <c r="Q118" s="188">
        <v>0</v>
      </c>
      <c r="R118" s="189" t="s">
        <v>646</v>
      </c>
      <c r="S118" s="186">
        <v>0</v>
      </c>
      <c r="T118" s="188">
        <v>0</v>
      </c>
      <c r="U118" s="189" t="s">
        <v>647</v>
      </c>
      <c r="V118" s="186">
        <v>0</v>
      </c>
      <c r="W118" s="188">
        <v>0</v>
      </c>
      <c r="X118" s="189" t="s">
        <v>688</v>
      </c>
      <c r="Y118" s="186">
        <v>0</v>
      </c>
      <c r="Z118" s="195">
        <v>0</v>
      </c>
      <c r="AA118" s="196" t="s">
        <v>689</v>
      </c>
      <c r="AB118" s="32">
        <v>0</v>
      </c>
      <c r="AC118" s="145"/>
      <c r="AD118" s="145"/>
      <c r="AE118" s="145">
        <v>0</v>
      </c>
      <c r="AF118" s="145"/>
      <c r="AG118" s="145"/>
      <c r="AH118" s="145">
        <v>0</v>
      </c>
      <c r="AI118" s="145"/>
      <c r="AJ118" s="145"/>
      <c r="AK118" s="145">
        <v>0</v>
      </c>
      <c r="AL118" s="145"/>
      <c r="AM118" s="145"/>
      <c r="AN118" s="145">
        <v>0</v>
      </c>
      <c r="AO118" s="145"/>
      <c r="AP118" s="145"/>
      <c r="AQ118" s="145">
        <v>0</v>
      </c>
      <c r="AR118" s="145"/>
      <c r="AS118" s="145"/>
      <c r="AT118" s="145">
        <v>0</v>
      </c>
      <c r="AU118" s="145"/>
      <c r="AV118" s="145"/>
      <c r="AW118" s="58">
        <v>1</v>
      </c>
      <c r="AX118" s="63"/>
      <c r="AY118" s="135"/>
    </row>
    <row r="119" spans="2:51" s="2" customFormat="1" ht="72">
      <c r="B119" s="244"/>
      <c r="C119" s="244"/>
      <c r="D119" s="185"/>
      <c r="E119" s="185"/>
      <c r="F119" s="185"/>
      <c r="G119" s="185" t="s">
        <v>701</v>
      </c>
      <c r="H119" s="186" t="s">
        <v>702</v>
      </c>
      <c r="I119" s="186" t="s">
        <v>296</v>
      </c>
      <c r="J119" s="186">
        <f>(N119*K119)/O119</f>
        <v>0</v>
      </c>
      <c r="K119" s="186">
        <v>0.03</v>
      </c>
      <c r="L119" s="186" t="s">
        <v>24</v>
      </c>
      <c r="M119" s="186" t="s">
        <v>23</v>
      </c>
      <c r="N119" s="186">
        <f>+Q119+T119+W119+Z119+AC119+AF119+AI119+AL119+AO119+AR119+AU119+AX119</f>
        <v>0</v>
      </c>
      <c r="O119" s="186">
        <v>1</v>
      </c>
      <c r="P119" s="186">
        <v>0</v>
      </c>
      <c r="Q119" s="188">
        <v>0</v>
      </c>
      <c r="R119" s="189" t="s">
        <v>703</v>
      </c>
      <c r="S119" s="186">
        <v>0</v>
      </c>
      <c r="T119" s="188">
        <v>0</v>
      </c>
      <c r="U119" s="189" t="s">
        <v>704</v>
      </c>
      <c r="V119" s="186">
        <v>0</v>
      </c>
      <c r="W119" s="188">
        <v>0</v>
      </c>
      <c r="X119" s="189" t="s">
        <v>705</v>
      </c>
      <c r="Y119" s="186">
        <v>0</v>
      </c>
      <c r="Z119" s="188">
        <v>0</v>
      </c>
      <c r="AA119" s="189" t="s">
        <v>706</v>
      </c>
      <c r="AB119" s="180">
        <v>0</v>
      </c>
      <c r="AC119" s="153"/>
      <c r="AD119" s="153"/>
      <c r="AE119" s="153">
        <v>0</v>
      </c>
      <c r="AF119" s="153"/>
      <c r="AG119" s="153"/>
      <c r="AH119" s="153">
        <v>0</v>
      </c>
      <c r="AI119" s="153"/>
      <c r="AJ119" s="153"/>
      <c r="AK119" s="153">
        <v>0</v>
      </c>
      <c r="AL119" s="153"/>
      <c r="AM119" s="153"/>
      <c r="AN119" s="153">
        <v>0</v>
      </c>
      <c r="AO119" s="153"/>
      <c r="AP119" s="153"/>
      <c r="AQ119" s="153">
        <v>0</v>
      </c>
      <c r="AR119" s="153"/>
      <c r="AS119" s="153"/>
      <c r="AT119" s="153">
        <v>0</v>
      </c>
      <c r="AU119" s="153"/>
      <c r="AV119" s="153"/>
      <c r="AW119" s="108">
        <v>1</v>
      </c>
      <c r="AX119" s="62"/>
      <c r="AY119" s="18"/>
    </row>
    <row r="120" spans="2:51" s="2" customFormat="1" ht="72">
      <c r="B120" s="244"/>
      <c r="C120" s="244"/>
      <c r="D120" s="185"/>
      <c r="E120" s="185"/>
      <c r="F120" s="185"/>
      <c r="G120" s="185"/>
      <c r="H120" s="186" t="s">
        <v>707</v>
      </c>
      <c r="I120" s="186" t="s">
        <v>294</v>
      </c>
      <c r="J120" s="186">
        <f>(N120*K120)/O120</f>
        <v>0</v>
      </c>
      <c r="K120" s="186">
        <v>0.01</v>
      </c>
      <c r="L120" s="186" t="s">
        <v>24</v>
      </c>
      <c r="M120" s="186" t="s">
        <v>23</v>
      </c>
      <c r="N120" s="186">
        <f>+Q120+T120+W120+Z120+AC120+AF120+AI120+AL120+AO120+AR120+AU120+AX120</f>
        <v>0</v>
      </c>
      <c r="O120" s="186">
        <v>1</v>
      </c>
      <c r="P120" s="186">
        <v>0</v>
      </c>
      <c r="Q120" s="188">
        <v>0</v>
      </c>
      <c r="R120" s="189" t="s">
        <v>708</v>
      </c>
      <c r="S120" s="186">
        <v>0</v>
      </c>
      <c r="T120" s="188">
        <v>0</v>
      </c>
      <c r="U120" s="189" t="s">
        <v>708</v>
      </c>
      <c r="V120" s="186">
        <v>0</v>
      </c>
      <c r="W120" s="188">
        <v>0</v>
      </c>
      <c r="X120" s="189" t="s">
        <v>708</v>
      </c>
      <c r="Y120" s="186">
        <v>0</v>
      </c>
      <c r="Z120" s="188">
        <v>0</v>
      </c>
      <c r="AA120" s="189" t="s">
        <v>708</v>
      </c>
      <c r="AB120" s="180">
        <v>0</v>
      </c>
      <c r="AC120" s="153"/>
      <c r="AD120" s="153"/>
      <c r="AE120" s="153">
        <v>0</v>
      </c>
      <c r="AF120" s="153"/>
      <c r="AG120" s="153"/>
      <c r="AH120" s="153">
        <v>0</v>
      </c>
      <c r="AI120" s="153"/>
      <c r="AJ120" s="153"/>
      <c r="AK120" s="153">
        <v>0</v>
      </c>
      <c r="AL120" s="153"/>
      <c r="AM120" s="153"/>
      <c r="AN120" s="153">
        <v>0</v>
      </c>
      <c r="AO120" s="153"/>
      <c r="AP120" s="153"/>
      <c r="AQ120" s="153">
        <v>0</v>
      </c>
      <c r="AR120" s="153"/>
      <c r="AS120" s="153"/>
      <c r="AT120" s="153">
        <v>0</v>
      </c>
      <c r="AU120" s="153"/>
      <c r="AV120" s="153"/>
      <c r="AW120" s="108">
        <v>1</v>
      </c>
      <c r="AX120" s="62"/>
      <c r="AY120" s="18"/>
    </row>
    <row r="121" spans="2:51" s="2" customFormat="1" ht="96">
      <c r="B121" s="244"/>
      <c r="C121" s="244"/>
      <c r="D121" s="185" t="s">
        <v>709</v>
      </c>
      <c r="E121" s="186"/>
      <c r="F121" s="186"/>
      <c r="G121" s="185" t="s">
        <v>710</v>
      </c>
      <c r="H121" s="186" t="s">
        <v>711</v>
      </c>
      <c r="I121" s="186" t="s">
        <v>294</v>
      </c>
      <c r="J121" s="186"/>
      <c r="K121" s="186">
        <v>0.5</v>
      </c>
      <c r="L121" s="186" t="s">
        <v>24</v>
      </c>
      <c r="M121" s="186" t="s">
        <v>23</v>
      </c>
      <c r="N121" s="186"/>
      <c r="O121" s="186">
        <v>1</v>
      </c>
      <c r="P121" s="186">
        <v>0</v>
      </c>
      <c r="Q121" s="186">
        <v>0</v>
      </c>
      <c r="R121" s="186" t="s">
        <v>660</v>
      </c>
      <c r="S121" s="186">
        <v>0</v>
      </c>
      <c r="T121" s="186">
        <v>0</v>
      </c>
      <c r="U121" s="186" t="s">
        <v>712</v>
      </c>
      <c r="V121" s="186">
        <v>0</v>
      </c>
      <c r="W121" s="188">
        <v>0</v>
      </c>
      <c r="X121" s="189" t="s">
        <v>661</v>
      </c>
      <c r="Y121" s="186">
        <v>1</v>
      </c>
      <c r="Z121" s="188">
        <v>1</v>
      </c>
      <c r="AA121" s="189" t="s">
        <v>662</v>
      </c>
      <c r="AB121" s="180">
        <v>0</v>
      </c>
      <c r="AC121" s="153"/>
      <c r="AD121" s="153"/>
      <c r="AE121" s="153">
        <v>0</v>
      </c>
      <c r="AF121" s="153"/>
      <c r="AG121" s="153"/>
      <c r="AH121" s="153">
        <v>0</v>
      </c>
      <c r="AI121" s="153"/>
      <c r="AJ121" s="153"/>
      <c r="AK121" s="153">
        <v>0</v>
      </c>
      <c r="AL121" s="153"/>
      <c r="AM121" s="153"/>
      <c r="AN121" s="153">
        <v>0</v>
      </c>
      <c r="AO121" s="153"/>
      <c r="AP121" s="153"/>
      <c r="AQ121" s="153">
        <v>0</v>
      </c>
      <c r="AR121" s="153"/>
      <c r="AS121" s="153"/>
      <c r="AT121" s="153">
        <v>0</v>
      </c>
      <c r="AU121" s="153"/>
      <c r="AV121" s="153"/>
      <c r="AW121" s="108">
        <v>0</v>
      </c>
      <c r="AX121" s="62"/>
      <c r="AY121" s="18"/>
    </row>
    <row r="122" spans="2:51" s="2" customFormat="1" ht="60">
      <c r="B122" s="244"/>
      <c r="C122" s="244"/>
      <c r="D122" s="185"/>
      <c r="E122" s="186"/>
      <c r="F122" s="186"/>
      <c r="G122" s="185"/>
      <c r="H122" s="186" t="s">
        <v>713</v>
      </c>
      <c r="I122" s="186" t="s">
        <v>294</v>
      </c>
      <c r="J122" s="186"/>
      <c r="K122" s="186">
        <v>0.5</v>
      </c>
      <c r="L122" s="186" t="s">
        <v>24</v>
      </c>
      <c r="M122" s="186" t="s">
        <v>23</v>
      </c>
      <c r="N122" s="186"/>
      <c r="O122" s="186">
        <v>1</v>
      </c>
      <c r="P122" s="186">
        <v>0</v>
      </c>
      <c r="Q122" s="186">
        <v>0</v>
      </c>
      <c r="R122" s="186" t="s">
        <v>714</v>
      </c>
      <c r="S122" s="186">
        <v>0</v>
      </c>
      <c r="T122" s="186">
        <v>0</v>
      </c>
      <c r="U122" s="186" t="s">
        <v>715</v>
      </c>
      <c r="V122" s="186">
        <v>0</v>
      </c>
      <c r="W122" s="188">
        <v>0</v>
      </c>
      <c r="X122" s="189" t="s">
        <v>688</v>
      </c>
      <c r="Y122" s="186">
        <v>0</v>
      </c>
      <c r="Z122" s="188">
        <v>0</v>
      </c>
      <c r="AA122" s="189" t="s">
        <v>689</v>
      </c>
      <c r="AB122" s="180">
        <v>0</v>
      </c>
      <c r="AC122" s="153"/>
      <c r="AD122" s="153"/>
      <c r="AE122" s="153">
        <v>0</v>
      </c>
      <c r="AF122" s="153"/>
      <c r="AG122" s="153"/>
      <c r="AH122" s="153">
        <v>0</v>
      </c>
      <c r="AI122" s="153"/>
      <c r="AJ122" s="153"/>
      <c r="AK122" s="153">
        <v>0</v>
      </c>
      <c r="AL122" s="153"/>
      <c r="AM122" s="153"/>
      <c r="AN122" s="153">
        <v>1</v>
      </c>
      <c r="AO122" s="153"/>
      <c r="AP122" s="153"/>
      <c r="AQ122" s="153">
        <v>0</v>
      </c>
      <c r="AR122" s="153"/>
      <c r="AS122" s="153"/>
      <c r="AT122" s="153">
        <v>0</v>
      </c>
      <c r="AU122" s="153"/>
      <c r="AV122" s="153"/>
      <c r="AW122" s="108">
        <v>0</v>
      </c>
      <c r="AX122" s="62"/>
      <c r="AY122" s="18"/>
    </row>
    <row r="123" spans="2:51" s="2" customFormat="1" ht="96">
      <c r="B123" s="244"/>
      <c r="C123" s="244"/>
      <c r="D123" s="185" t="s">
        <v>78</v>
      </c>
      <c r="E123" s="185">
        <f>(SUM(J123:J127)*100)/100</f>
        <v>7.340909090909091E-2</v>
      </c>
      <c r="F123" s="185">
        <v>15</v>
      </c>
      <c r="G123" s="185" t="s">
        <v>79</v>
      </c>
      <c r="H123" s="186" t="s">
        <v>716</v>
      </c>
      <c r="I123" s="186" t="s">
        <v>296</v>
      </c>
      <c r="J123" s="186">
        <f>(N123*K123)/O123</f>
        <v>1.2500000000000001E-2</v>
      </c>
      <c r="K123" s="186">
        <v>0.05</v>
      </c>
      <c r="L123" s="186" t="s">
        <v>24</v>
      </c>
      <c r="M123" s="186" t="s">
        <v>23</v>
      </c>
      <c r="N123" s="186">
        <f>+Q123+T123+W123+Z123+AC123+AF123+AI123+AL123+AO123+AR123+AU123+AX123</f>
        <v>1</v>
      </c>
      <c r="O123" s="186">
        <v>4</v>
      </c>
      <c r="P123" s="186">
        <v>0</v>
      </c>
      <c r="Q123" s="188">
        <v>0</v>
      </c>
      <c r="R123" s="189" t="s">
        <v>717</v>
      </c>
      <c r="S123" s="186">
        <v>0</v>
      </c>
      <c r="T123" s="188">
        <v>0</v>
      </c>
      <c r="U123" s="189" t="s">
        <v>718</v>
      </c>
      <c r="V123" s="186">
        <v>1</v>
      </c>
      <c r="W123" s="188">
        <v>0</v>
      </c>
      <c r="X123" s="189" t="s">
        <v>719</v>
      </c>
      <c r="Y123" s="186">
        <v>0</v>
      </c>
      <c r="Z123" s="195">
        <v>1</v>
      </c>
      <c r="AA123" s="196" t="s">
        <v>720</v>
      </c>
      <c r="AB123" s="32">
        <v>0</v>
      </c>
      <c r="AC123" s="145"/>
      <c r="AD123" s="145"/>
      <c r="AE123" s="145">
        <v>1</v>
      </c>
      <c r="AF123" s="145"/>
      <c r="AG123" s="145"/>
      <c r="AH123" s="145">
        <v>0</v>
      </c>
      <c r="AI123" s="145"/>
      <c r="AJ123" s="145"/>
      <c r="AK123" s="145">
        <v>0</v>
      </c>
      <c r="AL123" s="145"/>
      <c r="AM123" s="145"/>
      <c r="AN123" s="145">
        <v>1</v>
      </c>
      <c r="AO123" s="145"/>
      <c r="AP123" s="145"/>
      <c r="AQ123" s="145">
        <v>0</v>
      </c>
      <c r="AR123" s="145"/>
      <c r="AS123" s="145"/>
      <c r="AT123" s="145">
        <v>0</v>
      </c>
      <c r="AU123" s="145"/>
      <c r="AV123" s="145"/>
      <c r="AW123" s="58">
        <v>1</v>
      </c>
      <c r="AX123" s="63"/>
      <c r="AY123" s="135"/>
    </row>
    <row r="124" spans="2:51" s="2" customFormat="1" ht="192">
      <c r="B124" s="244"/>
      <c r="C124" s="244"/>
      <c r="D124" s="185"/>
      <c r="E124" s="185"/>
      <c r="F124" s="185"/>
      <c r="G124" s="185"/>
      <c r="H124" s="186" t="s">
        <v>721</v>
      </c>
      <c r="I124" s="186" t="s">
        <v>296</v>
      </c>
      <c r="J124" s="186">
        <f>(N124*K124)/O124</f>
        <v>0.05</v>
      </c>
      <c r="K124" s="186">
        <v>0.05</v>
      </c>
      <c r="L124" s="186" t="s">
        <v>24</v>
      </c>
      <c r="M124" s="186" t="s">
        <v>23</v>
      </c>
      <c r="N124" s="186">
        <f>+Q124+T124+W124+Z124+AC124+AF124+AI124+AL124+AO124+AR124+AU124+AX124</f>
        <v>1</v>
      </c>
      <c r="O124" s="186">
        <v>1</v>
      </c>
      <c r="P124" s="186">
        <v>0</v>
      </c>
      <c r="Q124" s="186">
        <v>0</v>
      </c>
      <c r="R124" s="186" t="s">
        <v>722</v>
      </c>
      <c r="S124" s="186">
        <v>1</v>
      </c>
      <c r="T124" s="186">
        <v>1</v>
      </c>
      <c r="U124" s="186" t="s">
        <v>723</v>
      </c>
      <c r="V124" s="186">
        <v>0</v>
      </c>
      <c r="W124" s="188">
        <v>0</v>
      </c>
      <c r="X124" s="189" t="s">
        <v>724</v>
      </c>
      <c r="Y124" s="186">
        <v>0</v>
      </c>
      <c r="Z124" s="195">
        <v>0</v>
      </c>
      <c r="AA124" s="196" t="s">
        <v>725</v>
      </c>
      <c r="AB124" s="32">
        <v>0</v>
      </c>
      <c r="AC124" s="145"/>
      <c r="AD124" s="145"/>
      <c r="AE124" s="145">
        <v>0</v>
      </c>
      <c r="AF124" s="145"/>
      <c r="AG124" s="145"/>
      <c r="AH124" s="145">
        <v>0</v>
      </c>
      <c r="AI124" s="145"/>
      <c r="AJ124" s="145"/>
      <c r="AK124" s="145">
        <v>0</v>
      </c>
      <c r="AL124" s="145"/>
      <c r="AM124" s="145"/>
      <c r="AN124" s="145">
        <v>0</v>
      </c>
      <c r="AO124" s="145"/>
      <c r="AP124" s="145"/>
      <c r="AQ124" s="145">
        <v>0</v>
      </c>
      <c r="AR124" s="145"/>
      <c r="AS124" s="145"/>
      <c r="AT124" s="145">
        <v>0</v>
      </c>
      <c r="AU124" s="145"/>
      <c r="AV124" s="145"/>
      <c r="AW124" s="58">
        <v>1</v>
      </c>
      <c r="AX124" s="63"/>
      <c r="AY124" s="135"/>
    </row>
    <row r="125" spans="2:51" s="2" customFormat="1" ht="108">
      <c r="B125" s="244"/>
      <c r="C125" s="244"/>
      <c r="D125" s="185"/>
      <c r="E125" s="185"/>
      <c r="F125" s="185"/>
      <c r="G125" s="185" t="s">
        <v>726</v>
      </c>
      <c r="H125" s="186" t="s">
        <v>727</v>
      </c>
      <c r="I125" s="186" t="s">
        <v>294</v>
      </c>
      <c r="J125" s="186">
        <f>(N125*K125)/O125</f>
        <v>1.0909090909090908E-2</v>
      </c>
      <c r="K125" s="186">
        <v>0.03</v>
      </c>
      <c r="L125" s="186" t="s">
        <v>24</v>
      </c>
      <c r="M125" s="186" t="s">
        <v>23</v>
      </c>
      <c r="N125" s="186">
        <f>+Q125+T125+W125+Z125+AC125+AF125+AI125+AL125+AO125+AR125+AU125+AX125</f>
        <v>4</v>
      </c>
      <c r="O125" s="186">
        <v>11</v>
      </c>
      <c r="P125" s="186">
        <v>1</v>
      </c>
      <c r="Q125" s="188">
        <v>1</v>
      </c>
      <c r="R125" s="189" t="s">
        <v>728</v>
      </c>
      <c r="S125" s="186">
        <v>1</v>
      </c>
      <c r="T125" s="188">
        <v>1</v>
      </c>
      <c r="U125" s="186" t="s">
        <v>723</v>
      </c>
      <c r="V125" s="186">
        <v>1</v>
      </c>
      <c r="W125" s="188">
        <v>1</v>
      </c>
      <c r="X125" s="189" t="s">
        <v>729</v>
      </c>
      <c r="Y125" s="186">
        <v>1</v>
      </c>
      <c r="Z125" s="195">
        <v>1</v>
      </c>
      <c r="AA125" s="196" t="s">
        <v>730</v>
      </c>
      <c r="AB125" s="32">
        <v>1</v>
      </c>
      <c r="AC125" s="145"/>
      <c r="AD125" s="145"/>
      <c r="AE125" s="145">
        <v>1</v>
      </c>
      <c r="AF125" s="145"/>
      <c r="AG125" s="145"/>
      <c r="AH125" s="145">
        <v>1</v>
      </c>
      <c r="AI125" s="145"/>
      <c r="AJ125" s="145"/>
      <c r="AK125" s="145">
        <v>1</v>
      </c>
      <c r="AL125" s="145"/>
      <c r="AM125" s="145"/>
      <c r="AN125" s="145">
        <v>1</v>
      </c>
      <c r="AO125" s="145"/>
      <c r="AP125" s="145"/>
      <c r="AQ125" s="145">
        <v>1</v>
      </c>
      <c r="AR125" s="145"/>
      <c r="AS125" s="145"/>
      <c r="AT125" s="145">
        <v>1</v>
      </c>
      <c r="AU125" s="145"/>
      <c r="AV125" s="145"/>
      <c r="AW125" s="58">
        <v>0</v>
      </c>
      <c r="AX125" s="63"/>
      <c r="AY125" s="135"/>
    </row>
    <row r="126" spans="2:51" s="2" customFormat="1" ht="144">
      <c r="B126" s="244"/>
      <c r="C126" s="244"/>
      <c r="D126" s="185"/>
      <c r="E126" s="185"/>
      <c r="F126" s="185"/>
      <c r="G126" s="185"/>
      <c r="H126" s="186" t="s">
        <v>731</v>
      </c>
      <c r="I126" s="186" t="s">
        <v>294</v>
      </c>
      <c r="J126" s="186"/>
      <c r="K126" s="186">
        <v>0.97</v>
      </c>
      <c r="L126" s="186" t="s">
        <v>24</v>
      </c>
      <c r="M126" s="186" t="s">
        <v>23</v>
      </c>
      <c r="N126" s="186"/>
      <c r="O126" s="186">
        <v>1</v>
      </c>
      <c r="P126" s="186">
        <v>0</v>
      </c>
      <c r="Q126" s="186"/>
      <c r="R126" s="186" t="s">
        <v>732</v>
      </c>
      <c r="S126" s="186">
        <v>0</v>
      </c>
      <c r="T126" s="186"/>
      <c r="U126" s="186" t="s">
        <v>733</v>
      </c>
      <c r="V126" s="186">
        <v>0</v>
      </c>
      <c r="W126" s="188">
        <v>0</v>
      </c>
      <c r="X126" s="189" t="s">
        <v>734</v>
      </c>
      <c r="Y126" s="186">
        <v>0</v>
      </c>
      <c r="Z126" s="188">
        <v>0</v>
      </c>
      <c r="AA126" s="189" t="s">
        <v>735</v>
      </c>
      <c r="AB126" s="180">
        <v>0</v>
      </c>
      <c r="AC126" s="153"/>
      <c r="AD126" s="153"/>
      <c r="AE126" s="153">
        <v>0</v>
      </c>
      <c r="AF126" s="153"/>
      <c r="AG126" s="153"/>
      <c r="AH126" s="153">
        <v>0</v>
      </c>
      <c r="AI126" s="153"/>
      <c r="AJ126" s="153"/>
      <c r="AK126" s="153">
        <v>0</v>
      </c>
      <c r="AL126" s="153"/>
      <c r="AM126" s="153"/>
      <c r="AN126" s="153">
        <v>0</v>
      </c>
      <c r="AO126" s="153"/>
      <c r="AP126" s="153"/>
      <c r="AQ126" s="153">
        <v>0</v>
      </c>
      <c r="AR126" s="153"/>
      <c r="AS126" s="153"/>
      <c r="AT126" s="153">
        <v>0</v>
      </c>
      <c r="AU126" s="153"/>
      <c r="AV126" s="153"/>
      <c r="AW126" s="108">
        <v>1</v>
      </c>
      <c r="AX126" s="62"/>
      <c r="AY126" s="18"/>
    </row>
    <row r="127" spans="2:51" s="2" customFormat="1" ht="300">
      <c r="B127" s="244"/>
      <c r="C127" s="244"/>
      <c r="D127" s="185"/>
      <c r="E127" s="185"/>
      <c r="F127" s="185"/>
      <c r="G127" s="186" t="s">
        <v>736</v>
      </c>
      <c r="H127" s="186" t="s">
        <v>737</v>
      </c>
      <c r="I127" s="186" t="s">
        <v>296</v>
      </c>
      <c r="J127" s="186">
        <f>(N127*K127)/O127</f>
        <v>0</v>
      </c>
      <c r="K127" s="186">
        <v>0.02</v>
      </c>
      <c r="L127" s="186" t="s">
        <v>24</v>
      </c>
      <c r="M127" s="186" t="s">
        <v>23</v>
      </c>
      <c r="N127" s="186">
        <f>+Q127+T127+W127+Z127+AC127+AF127+AI127+AL127+AO127+AR127+AU127+AX127</f>
        <v>0</v>
      </c>
      <c r="O127" s="186">
        <v>1</v>
      </c>
      <c r="P127" s="186">
        <v>0</v>
      </c>
      <c r="Q127" s="188">
        <v>0</v>
      </c>
      <c r="R127" s="189" t="s">
        <v>738</v>
      </c>
      <c r="S127" s="186">
        <v>0</v>
      </c>
      <c r="T127" s="188">
        <v>0</v>
      </c>
      <c r="U127" s="189" t="s">
        <v>739</v>
      </c>
      <c r="V127" s="186">
        <v>0</v>
      </c>
      <c r="W127" s="188">
        <v>0</v>
      </c>
      <c r="X127" s="189" t="s">
        <v>740</v>
      </c>
      <c r="Y127" s="186">
        <v>0</v>
      </c>
      <c r="Z127" s="195">
        <v>0</v>
      </c>
      <c r="AA127" s="196" t="s">
        <v>741</v>
      </c>
      <c r="AB127" s="32">
        <v>0</v>
      </c>
      <c r="AC127" s="145"/>
      <c r="AD127" s="145"/>
      <c r="AE127" s="145">
        <v>0</v>
      </c>
      <c r="AF127" s="145"/>
      <c r="AG127" s="145"/>
      <c r="AH127" s="145">
        <v>0</v>
      </c>
      <c r="AI127" s="145"/>
      <c r="AJ127" s="145"/>
      <c r="AK127" s="145">
        <v>0</v>
      </c>
      <c r="AL127" s="145"/>
      <c r="AM127" s="145"/>
      <c r="AN127" s="145">
        <v>0</v>
      </c>
      <c r="AO127" s="145"/>
      <c r="AP127" s="145"/>
      <c r="AQ127" s="145">
        <v>0</v>
      </c>
      <c r="AR127" s="145"/>
      <c r="AS127" s="145"/>
      <c r="AT127" s="145">
        <v>0</v>
      </c>
      <c r="AU127" s="145"/>
      <c r="AV127" s="145"/>
      <c r="AW127" s="58">
        <v>1</v>
      </c>
      <c r="AX127" s="63"/>
      <c r="AY127" s="135"/>
    </row>
    <row r="128" spans="2:51" s="2" customFormat="1" ht="72">
      <c r="B128" s="244"/>
      <c r="C128" s="244"/>
      <c r="D128" s="185" t="s">
        <v>80</v>
      </c>
      <c r="E128" s="185">
        <f>(SUM(J128:J132)*F128)/100</f>
        <v>0</v>
      </c>
      <c r="F128" s="185">
        <v>15</v>
      </c>
      <c r="G128" s="185" t="s">
        <v>742</v>
      </c>
      <c r="H128" s="186" t="s">
        <v>743</v>
      </c>
      <c r="I128" s="186" t="s">
        <v>294</v>
      </c>
      <c r="J128" s="186">
        <f>(N128*K128)/O128</f>
        <v>0</v>
      </c>
      <c r="K128" s="186">
        <v>0.03</v>
      </c>
      <c r="L128" s="186" t="s">
        <v>24</v>
      </c>
      <c r="M128" s="186" t="s">
        <v>23</v>
      </c>
      <c r="N128" s="186">
        <f>+Q128+T128+W128+Z128+AC128+AF128+AI128+AL128+AO128+AR128+AU128+AX128</f>
        <v>0</v>
      </c>
      <c r="O128" s="186">
        <v>1</v>
      </c>
      <c r="P128" s="186">
        <v>0</v>
      </c>
      <c r="Q128" s="188">
        <v>0</v>
      </c>
      <c r="R128" s="189" t="s">
        <v>744</v>
      </c>
      <c r="S128" s="186">
        <v>0</v>
      </c>
      <c r="T128" s="188">
        <v>0</v>
      </c>
      <c r="U128" s="189" t="s">
        <v>745</v>
      </c>
      <c r="V128" s="186">
        <v>0</v>
      </c>
      <c r="W128" s="188">
        <v>0</v>
      </c>
      <c r="X128" s="189" t="s">
        <v>746</v>
      </c>
      <c r="Y128" s="186">
        <v>0</v>
      </c>
      <c r="Z128" s="195">
        <v>0</v>
      </c>
      <c r="AA128" s="196" t="s">
        <v>747</v>
      </c>
      <c r="AB128" s="32">
        <v>0</v>
      </c>
      <c r="AC128" s="145"/>
      <c r="AD128" s="145"/>
      <c r="AE128" s="145">
        <v>0</v>
      </c>
      <c r="AF128" s="145"/>
      <c r="AG128" s="145"/>
      <c r="AH128" s="145">
        <v>0</v>
      </c>
      <c r="AI128" s="145"/>
      <c r="AJ128" s="145"/>
      <c r="AK128" s="145">
        <v>0</v>
      </c>
      <c r="AL128" s="145"/>
      <c r="AM128" s="145"/>
      <c r="AN128" s="145">
        <v>0</v>
      </c>
      <c r="AO128" s="145"/>
      <c r="AP128" s="145"/>
      <c r="AQ128" s="145">
        <v>1</v>
      </c>
      <c r="AR128" s="145"/>
      <c r="AS128" s="145"/>
      <c r="AT128" s="145">
        <v>0</v>
      </c>
      <c r="AU128" s="145"/>
      <c r="AV128" s="145"/>
      <c r="AW128" s="58">
        <v>0</v>
      </c>
      <c r="AX128" s="63"/>
      <c r="AY128" s="135"/>
    </row>
    <row r="129" spans="2:51" s="2" customFormat="1" ht="60">
      <c r="B129" s="244"/>
      <c r="C129" s="244"/>
      <c r="D129" s="185"/>
      <c r="E129" s="185"/>
      <c r="F129" s="185"/>
      <c r="G129" s="185"/>
      <c r="H129" s="186" t="s">
        <v>748</v>
      </c>
      <c r="I129" s="186" t="s">
        <v>296</v>
      </c>
      <c r="J129" s="186">
        <f>(N129*K129)/O129</f>
        <v>0</v>
      </c>
      <c r="K129" s="186">
        <v>0.03</v>
      </c>
      <c r="L129" s="186" t="s">
        <v>24</v>
      </c>
      <c r="M129" s="186" t="s">
        <v>23</v>
      </c>
      <c r="N129" s="186">
        <f>+Q129+T129+W129+Z129+AC129+AF129+AI129+AL129+AO129+AR129+AU129+AX129</f>
        <v>0</v>
      </c>
      <c r="O129" s="186">
        <v>1</v>
      </c>
      <c r="P129" s="186">
        <v>0</v>
      </c>
      <c r="Q129" s="188">
        <v>0</v>
      </c>
      <c r="R129" s="189" t="s">
        <v>646</v>
      </c>
      <c r="S129" s="186">
        <v>0</v>
      </c>
      <c r="T129" s="188">
        <v>0</v>
      </c>
      <c r="U129" s="189" t="s">
        <v>749</v>
      </c>
      <c r="V129" s="186">
        <v>0</v>
      </c>
      <c r="W129" s="188">
        <v>0</v>
      </c>
      <c r="X129" s="189" t="s">
        <v>750</v>
      </c>
      <c r="Y129" s="186">
        <v>0</v>
      </c>
      <c r="Z129" s="195">
        <v>0</v>
      </c>
      <c r="AA129" s="196" t="s">
        <v>750</v>
      </c>
      <c r="AB129" s="32">
        <v>0</v>
      </c>
      <c r="AC129" s="145"/>
      <c r="AD129" s="145"/>
      <c r="AE129" s="145">
        <v>0</v>
      </c>
      <c r="AF129" s="145"/>
      <c r="AG129" s="145"/>
      <c r="AH129" s="145">
        <v>0</v>
      </c>
      <c r="AI129" s="145"/>
      <c r="AJ129" s="145"/>
      <c r="AK129" s="145">
        <v>0</v>
      </c>
      <c r="AL129" s="145"/>
      <c r="AM129" s="145"/>
      <c r="AN129" s="145">
        <v>0</v>
      </c>
      <c r="AO129" s="145"/>
      <c r="AP129" s="145"/>
      <c r="AQ129" s="145">
        <v>0</v>
      </c>
      <c r="AR129" s="145"/>
      <c r="AS129" s="145"/>
      <c r="AT129" s="145">
        <v>0</v>
      </c>
      <c r="AU129" s="145"/>
      <c r="AV129" s="145"/>
      <c r="AW129" s="58">
        <v>1</v>
      </c>
      <c r="AX129" s="63"/>
      <c r="AY129" s="135"/>
    </row>
    <row r="130" spans="2:51" s="2" customFormat="1" ht="60">
      <c r="B130" s="244"/>
      <c r="C130" s="244"/>
      <c r="D130" s="185"/>
      <c r="E130" s="185"/>
      <c r="F130" s="185"/>
      <c r="G130" s="185"/>
      <c r="H130" s="186" t="s">
        <v>751</v>
      </c>
      <c r="I130" s="186" t="s">
        <v>296</v>
      </c>
      <c r="J130" s="186">
        <f>(N130*K130)/O130</f>
        <v>0</v>
      </c>
      <c r="K130" s="186">
        <v>0.03</v>
      </c>
      <c r="L130" s="186" t="s">
        <v>24</v>
      </c>
      <c r="M130" s="186" t="s">
        <v>23</v>
      </c>
      <c r="N130" s="186">
        <f>+Q130+T130+W130+Z130+AC130+AF130+AI130+AL130+AO130+AR130+AU130+AX130</f>
        <v>0</v>
      </c>
      <c r="O130" s="186">
        <v>1</v>
      </c>
      <c r="P130" s="186">
        <v>0</v>
      </c>
      <c r="Q130" s="188">
        <v>0</v>
      </c>
      <c r="R130" s="189" t="s">
        <v>752</v>
      </c>
      <c r="S130" s="186">
        <v>0</v>
      </c>
      <c r="T130" s="188">
        <v>0</v>
      </c>
      <c r="U130" s="189" t="s">
        <v>753</v>
      </c>
      <c r="V130" s="186">
        <v>0</v>
      </c>
      <c r="W130" s="188">
        <v>0</v>
      </c>
      <c r="X130" s="189" t="s">
        <v>754</v>
      </c>
      <c r="Y130" s="186">
        <v>0</v>
      </c>
      <c r="Z130" s="195">
        <v>0</v>
      </c>
      <c r="AA130" s="196" t="s">
        <v>755</v>
      </c>
      <c r="AB130" s="32">
        <v>0</v>
      </c>
      <c r="AC130" s="145"/>
      <c r="AD130" s="145"/>
      <c r="AE130" s="145">
        <v>1</v>
      </c>
      <c r="AF130" s="145"/>
      <c r="AG130" s="145"/>
      <c r="AH130" s="145">
        <v>0</v>
      </c>
      <c r="AI130" s="145"/>
      <c r="AJ130" s="145"/>
      <c r="AK130" s="145">
        <v>0</v>
      </c>
      <c r="AL130" s="145"/>
      <c r="AM130" s="145"/>
      <c r="AN130" s="145">
        <v>0</v>
      </c>
      <c r="AO130" s="145"/>
      <c r="AP130" s="145"/>
      <c r="AQ130" s="145">
        <v>0</v>
      </c>
      <c r="AR130" s="145"/>
      <c r="AS130" s="145"/>
      <c r="AT130" s="145">
        <v>0</v>
      </c>
      <c r="AU130" s="145"/>
      <c r="AV130" s="145"/>
      <c r="AW130" s="58">
        <v>0</v>
      </c>
      <c r="AX130" s="63"/>
      <c r="AY130" s="135"/>
    </row>
    <row r="131" spans="2:51" s="2" customFormat="1" ht="60">
      <c r="B131" s="244"/>
      <c r="C131" s="244"/>
      <c r="D131" s="185"/>
      <c r="E131" s="185"/>
      <c r="F131" s="185"/>
      <c r="G131" s="185"/>
      <c r="H131" s="186" t="s">
        <v>756</v>
      </c>
      <c r="I131" s="186" t="s">
        <v>296</v>
      </c>
      <c r="J131" s="186">
        <f>(N131*K131)/O131</f>
        <v>0</v>
      </c>
      <c r="K131" s="186">
        <v>0.03</v>
      </c>
      <c r="L131" s="186" t="s">
        <v>24</v>
      </c>
      <c r="M131" s="186" t="s">
        <v>23</v>
      </c>
      <c r="N131" s="186">
        <f>+Q131+T131+W131+Z131+AC131+AF131+AI131+AL131+AO131+AR131+AU131+AX131</f>
        <v>0</v>
      </c>
      <c r="O131" s="186">
        <v>1</v>
      </c>
      <c r="P131" s="186">
        <v>0</v>
      </c>
      <c r="Q131" s="188">
        <v>0</v>
      </c>
      <c r="R131" s="189" t="s">
        <v>757</v>
      </c>
      <c r="S131" s="186">
        <v>0</v>
      </c>
      <c r="T131" s="188">
        <v>0</v>
      </c>
      <c r="U131" s="189" t="s">
        <v>758</v>
      </c>
      <c r="V131" s="186">
        <v>0</v>
      </c>
      <c r="W131" s="188">
        <v>0</v>
      </c>
      <c r="X131" s="189" t="s">
        <v>759</v>
      </c>
      <c r="Y131" s="186">
        <v>0</v>
      </c>
      <c r="Z131" s="195">
        <v>0</v>
      </c>
      <c r="AA131" s="196" t="s">
        <v>760</v>
      </c>
      <c r="AB131" s="32">
        <v>0</v>
      </c>
      <c r="AC131" s="145"/>
      <c r="AD131" s="145"/>
      <c r="AE131" s="145">
        <v>0</v>
      </c>
      <c r="AF131" s="145"/>
      <c r="AG131" s="145"/>
      <c r="AH131" s="145">
        <v>0</v>
      </c>
      <c r="AI131" s="145"/>
      <c r="AJ131" s="145"/>
      <c r="AK131" s="145">
        <v>0</v>
      </c>
      <c r="AL131" s="145"/>
      <c r="AM131" s="145"/>
      <c r="AN131" s="145">
        <v>0</v>
      </c>
      <c r="AO131" s="145"/>
      <c r="AP131" s="145"/>
      <c r="AQ131" s="145">
        <v>0</v>
      </c>
      <c r="AR131" s="145"/>
      <c r="AS131" s="145"/>
      <c r="AT131" s="145">
        <v>0</v>
      </c>
      <c r="AU131" s="145"/>
      <c r="AV131" s="145"/>
      <c r="AW131" s="58">
        <v>1</v>
      </c>
      <c r="AX131" s="63"/>
      <c r="AY131" s="135"/>
    </row>
    <row r="132" spans="2:51" s="2" customFormat="1" ht="48">
      <c r="B132" s="244"/>
      <c r="C132" s="244"/>
      <c r="D132" s="185"/>
      <c r="E132" s="185"/>
      <c r="F132" s="185"/>
      <c r="G132" s="185"/>
      <c r="H132" s="186" t="s">
        <v>761</v>
      </c>
      <c r="I132" s="186" t="s">
        <v>294</v>
      </c>
      <c r="J132" s="186">
        <f>(N132*K132)/O132</f>
        <v>0</v>
      </c>
      <c r="K132" s="186">
        <v>0.03</v>
      </c>
      <c r="L132" s="186" t="s">
        <v>24</v>
      </c>
      <c r="M132" s="186" t="s">
        <v>23</v>
      </c>
      <c r="N132" s="186">
        <f>+Q132+T132+W132+Z132+AC132+AF132+AI132+AL132+AO132+AR132+AU132+AX132</f>
        <v>0</v>
      </c>
      <c r="O132" s="186">
        <v>1</v>
      </c>
      <c r="P132" s="186">
        <v>0</v>
      </c>
      <c r="Q132" s="188">
        <v>0</v>
      </c>
      <c r="R132" s="189" t="s">
        <v>762</v>
      </c>
      <c r="S132" s="186">
        <v>0</v>
      </c>
      <c r="T132" s="188">
        <v>0</v>
      </c>
      <c r="U132" s="189" t="s">
        <v>763</v>
      </c>
      <c r="V132" s="186">
        <v>0</v>
      </c>
      <c r="W132" s="188">
        <v>0</v>
      </c>
      <c r="X132" s="189" t="s">
        <v>764</v>
      </c>
      <c r="Y132" s="186">
        <v>0</v>
      </c>
      <c r="Z132" s="195">
        <v>0</v>
      </c>
      <c r="AA132" s="196" t="s">
        <v>765</v>
      </c>
      <c r="AB132" s="32">
        <v>0</v>
      </c>
      <c r="AC132" s="145"/>
      <c r="AD132" s="145"/>
      <c r="AE132" s="145">
        <v>1</v>
      </c>
      <c r="AF132" s="145"/>
      <c r="AG132" s="145"/>
      <c r="AH132" s="145">
        <v>0</v>
      </c>
      <c r="AI132" s="145"/>
      <c r="AJ132" s="145"/>
      <c r="AK132" s="145">
        <v>0</v>
      </c>
      <c r="AL132" s="145"/>
      <c r="AM132" s="145"/>
      <c r="AN132" s="145">
        <v>0</v>
      </c>
      <c r="AO132" s="145"/>
      <c r="AP132" s="145"/>
      <c r="AQ132" s="145">
        <v>0</v>
      </c>
      <c r="AR132" s="145"/>
      <c r="AS132" s="145"/>
      <c r="AT132" s="145">
        <v>0</v>
      </c>
      <c r="AU132" s="145"/>
      <c r="AV132" s="145"/>
      <c r="AW132" s="58">
        <v>0</v>
      </c>
      <c r="AX132" s="63"/>
      <c r="AY132" s="135"/>
    </row>
    <row r="133" spans="2:51" s="2" customFormat="1" ht="108">
      <c r="B133" s="244"/>
      <c r="C133" s="244"/>
      <c r="D133" s="185" t="s">
        <v>81</v>
      </c>
      <c r="E133" s="185">
        <f>(SUM(J133:J135)*F133)/100</f>
        <v>1.1444250000000003E-2</v>
      </c>
      <c r="F133" s="185">
        <v>15</v>
      </c>
      <c r="G133" s="186" t="s">
        <v>82</v>
      </c>
      <c r="H133" s="186" t="s">
        <v>766</v>
      </c>
      <c r="I133" s="186" t="s">
        <v>294</v>
      </c>
      <c r="J133" s="186">
        <f>(N133*K133)/O133</f>
        <v>5.5000000000000007E-2</v>
      </c>
      <c r="K133" s="186">
        <v>0.05</v>
      </c>
      <c r="L133" s="186" t="s">
        <v>24</v>
      </c>
      <c r="M133" s="186" t="s">
        <v>23</v>
      </c>
      <c r="N133" s="186">
        <f>+Q133+T133+W133+Z133+AC133+AF133+AI133+AL133+AO133+AR133+AU133+AX133</f>
        <v>1.1000000000000001</v>
      </c>
      <c r="O133" s="186">
        <v>1</v>
      </c>
      <c r="P133" s="186">
        <v>0</v>
      </c>
      <c r="Q133" s="188">
        <v>0</v>
      </c>
      <c r="R133" s="189" t="s">
        <v>646</v>
      </c>
      <c r="S133" s="186">
        <v>10</v>
      </c>
      <c r="T133" s="188">
        <v>0.1</v>
      </c>
      <c r="U133" s="189" t="s">
        <v>767</v>
      </c>
      <c r="V133" s="186">
        <v>0</v>
      </c>
      <c r="W133" s="188">
        <v>0</v>
      </c>
      <c r="X133" s="189" t="s">
        <v>768</v>
      </c>
      <c r="Y133" s="186">
        <v>0</v>
      </c>
      <c r="Z133" s="188">
        <v>1</v>
      </c>
      <c r="AA133" s="189" t="s">
        <v>769</v>
      </c>
      <c r="AB133" s="180">
        <v>0</v>
      </c>
      <c r="AC133" s="153"/>
      <c r="AD133" s="153"/>
      <c r="AE133" s="153">
        <v>0</v>
      </c>
      <c r="AF133" s="153"/>
      <c r="AG133" s="153"/>
      <c r="AH133" s="153">
        <v>1</v>
      </c>
      <c r="AI133" s="153"/>
      <c r="AJ133" s="153"/>
      <c r="AK133" s="153">
        <v>0</v>
      </c>
      <c r="AL133" s="153"/>
      <c r="AM133" s="153"/>
      <c r="AN133" s="153">
        <v>0</v>
      </c>
      <c r="AO133" s="153"/>
      <c r="AP133" s="153"/>
      <c r="AQ133" s="153">
        <v>0</v>
      </c>
      <c r="AR133" s="153"/>
      <c r="AS133" s="153"/>
      <c r="AT133" s="153">
        <v>1</v>
      </c>
      <c r="AU133" s="153"/>
      <c r="AV133" s="153"/>
      <c r="AW133" s="108">
        <v>0</v>
      </c>
      <c r="AX133" s="62"/>
      <c r="AY133" s="18"/>
    </row>
    <row r="134" spans="2:51" s="2" customFormat="1" ht="108">
      <c r="B134" s="244"/>
      <c r="C134" s="244"/>
      <c r="D134" s="185"/>
      <c r="E134" s="185"/>
      <c r="F134" s="185"/>
      <c r="G134" s="185" t="s">
        <v>83</v>
      </c>
      <c r="H134" s="186" t="s">
        <v>770</v>
      </c>
      <c r="I134" s="186" t="s">
        <v>294</v>
      </c>
      <c r="J134" s="186">
        <f>(N134*K134)/O134</f>
        <v>2.1295000000000005E-2</v>
      </c>
      <c r="K134" s="186">
        <v>0.05</v>
      </c>
      <c r="L134" s="186" t="s">
        <v>24</v>
      </c>
      <c r="M134" s="186" t="s">
        <v>23</v>
      </c>
      <c r="N134" s="186">
        <f>+Q134+T134+W134+Z134+AC134+AF134+AI134+AL134+AO134+AR134+AU134+AX134</f>
        <v>0.42590000000000006</v>
      </c>
      <c r="O134" s="186">
        <v>1</v>
      </c>
      <c r="P134" s="186">
        <v>0</v>
      </c>
      <c r="Q134" s="188">
        <v>0.1</v>
      </c>
      <c r="R134" s="189" t="s">
        <v>771</v>
      </c>
      <c r="S134" s="186">
        <v>0</v>
      </c>
      <c r="T134" s="188">
        <v>0.2</v>
      </c>
      <c r="U134" s="189" t="s">
        <v>772</v>
      </c>
      <c r="V134" s="186">
        <v>0</v>
      </c>
      <c r="W134" s="188">
        <v>5.79E-2</v>
      </c>
      <c r="X134" s="189" t="s">
        <v>773</v>
      </c>
      <c r="Y134" s="186">
        <v>0</v>
      </c>
      <c r="Z134" s="188" t="s">
        <v>774</v>
      </c>
      <c r="AA134" s="189" t="s">
        <v>773</v>
      </c>
      <c r="AB134" s="180">
        <v>0</v>
      </c>
      <c r="AC134" s="153"/>
      <c r="AD134" s="153"/>
      <c r="AE134" s="153">
        <v>0</v>
      </c>
      <c r="AF134" s="153"/>
      <c r="AG134" s="153"/>
      <c r="AH134" s="153">
        <v>0</v>
      </c>
      <c r="AI134" s="153"/>
      <c r="AJ134" s="153"/>
      <c r="AK134" s="153">
        <v>0</v>
      </c>
      <c r="AL134" s="153"/>
      <c r="AM134" s="153"/>
      <c r="AN134" s="153">
        <v>0</v>
      </c>
      <c r="AO134" s="153"/>
      <c r="AP134" s="153"/>
      <c r="AQ134" s="153">
        <v>0</v>
      </c>
      <c r="AR134" s="153"/>
      <c r="AS134" s="153"/>
      <c r="AT134" s="153">
        <v>0</v>
      </c>
      <c r="AU134" s="153"/>
      <c r="AV134" s="153"/>
      <c r="AW134" s="108">
        <v>1</v>
      </c>
      <c r="AX134" s="62"/>
      <c r="AY134" s="18"/>
    </row>
    <row r="135" spans="2:51" s="2" customFormat="1" ht="108">
      <c r="B135" s="244"/>
      <c r="C135" s="244"/>
      <c r="D135" s="185"/>
      <c r="E135" s="185"/>
      <c r="F135" s="185"/>
      <c r="G135" s="185"/>
      <c r="H135" s="186" t="s">
        <v>775</v>
      </c>
      <c r="I135" s="186" t="s">
        <v>296</v>
      </c>
      <c r="J135" s="186">
        <f>(N135*K135)/O135</f>
        <v>0</v>
      </c>
      <c r="K135" s="186">
        <v>0.05</v>
      </c>
      <c r="L135" s="186" t="s">
        <v>24</v>
      </c>
      <c r="M135" s="186" t="s">
        <v>23</v>
      </c>
      <c r="N135" s="186">
        <f>+Q135+T135+W135+Z135+AC135+AF135+AI135+AL135+AO135+AR135+AU135+AX135</f>
        <v>0</v>
      </c>
      <c r="O135" s="186">
        <v>1</v>
      </c>
      <c r="P135" s="186">
        <v>0</v>
      </c>
      <c r="Q135" s="188">
        <v>0</v>
      </c>
      <c r="R135" s="189" t="s">
        <v>776</v>
      </c>
      <c r="S135" s="186">
        <v>0</v>
      </c>
      <c r="T135" s="188">
        <v>0</v>
      </c>
      <c r="U135" s="189" t="s">
        <v>777</v>
      </c>
      <c r="V135" s="186">
        <v>0</v>
      </c>
      <c r="W135" s="188">
        <v>0</v>
      </c>
      <c r="X135" s="189" t="s">
        <v>778</v>
      </c>
      <c r="Y135" s="186">
        <v>0</v>
      </c>
      <c r="Z135" s="195">
        <v>0</v>
      </c>
      <c r="AA135" s="196" t="s">
        <v>779</v>
      </c>
      <c r="AB135" s="181">
        <v>0</v>
      </c>
      <c r="AC135" s="150"/>
      <c r="AD135" s="150"/>
      <c r="AE135" s="150">
        <v>0</v>
      </c>
      <c r="AF135" s="150"/>
      <c r="AG135" s="150"/>
      <c r="AH135" s="150">
        <v>0</v>
      </c>
      <c r="AI135" s="150"/>
      <c r="AJ135" s="150"/>
      <c r="AK135" s="150">
        <v>0</v>
      </c>
      <c r="AL135" s="150"/>
      <c r="AM135" s="150"/>
      <c r="AN135" s="150">
        <v>0</v>
      </c>
      <c r="AO135" s="150"/>
      <c r="AP135" s="150"/>
      <c r="AQ135" s="150">
        <v>0</v>
      </c>
      <c r="AR135" s="150"/>
      <c r="AS135" s="150"/>
      <c r="AT135" s="150">
        <v>0</v>
      </c>
      <c r="AU135" s="150"/>
      <c r="AV135" s="150"/>
      <c r="AW135" s="72">
        <v>1</v>
      </c>
      <c r="AX135" s="64"/>
      <c r="AY135" s="27"/>
    </row>
    <row r="136" spans="2:51" s="2" customFormat="1" ht="108">
      <c r="B136" s="244"/>
      <c r="C136" s="245"/>
      <c r="D136" s="186" t="s">
        <v>76</v>
      </c>
      <c r="E136" s="186"/>
      <c r="F136" s="186"/>
      <c r="G136" s="186" t="s">
        <v>653</v>
      </c>
      <c r="H136" s="186" t="s">
        <v>780</v>
      </c>
      <c r="I136" s="186" t="s">
        <v>293</v>
      </c>
      <c r="J136" s="186"/>
      <c r="K136" s="186">
        <v>1</v>
      </c>
      <c r="L136" s="186" t="s">
        <v>28</v>
      </c>
      <c r="M136" s="186" t="s">
        <v>27</v>
      </c>
      <c r="N136" s="186">
        <f>+Q136+T136+W136+Z136+AC136+AF136+AI136+AL136+AO136+AR136+AU136+AX136</f>
        <v>0.12180000000000001</v>
      </c>
      <c r="O136" s="214">
        <v>0.15</v>
      </c>
      <c r="P136" s="186">
        <v>0</v>
      </c>
      <c r="Q136" s="188">
        <v>0</v>
      </c>
      <c r="R136" s="189"/>
      <c r="S136" s="186">
        <v>0</v>
      </c>
      <c r="T136" s="188">
        <v>0</v>
      </c>
      <c r="U136" s="189"/>
      <c r="V136" s="186">
        <v>0</v>
      </c>
      <c r="W136" s="188">
        <v>0</v>
      </c>
      <c r="X136" s="189"/>
      <c r="Y136" s="186">
        <v>0</v>
      </c>
      <c r="Z136" s="197">
        <v>0.12180000000000001</v>
      </c>
      <c r="AA136" s="186" t="s">
        <v>781</v>
      </c>
      <c r="AB136" s="183">
        <v>0</v>
      </c>
      <c r="AC136" s="43"/>
      <c r="AD136" s="43"/>
      <c r="AE136" s="43">
        <v>0</v>
      </c>
      <c r="AF136" s="43"/>
      <c r="AG136" s="43"/>
      <c r="AH136" s="43">
        <v>0</v>
      </c>
      <c r="AI136" s="43"/>
      <c r="AJ136" s="43"/>
      <c r="AK136" s="43">
        <v>0</v>
      </c>
      <c r="AL136" s="43"/>
      <c r="AM136" s="43"/>
      <c r="AN136" s="43">
        <v>0</v>
      </c>
      <c r="AO136" s="43"/>
      <c r="AP136" s="43"/>
      <c r="AQ136" s="43">
        <v>0</v>
      </c>
      <c r="AR136" s="43"/>
      <c r="AS136" s="43"/>
      <c r="AT136" s="43">
        <v>0</v>
      </c>
      <c r="AU136" s="43"/>
      <c r="AV136" s="43"/>
      <c r="AW136" s="68">
        <v>0.15</v>
      </c>
      <c r="AX136" s="65"/>
      <c r="AY136" s="44"/>
    </row>
    <row r="137" spans="2:51" s="2" customFormat="1" ht="132.75" thickBot="1">
      <c r="B137" s="244"/>
      <c r="C137" s="245"/>
      <c r="D137" s="186" t="s">
        <v>76</v>
      </c>
      <c r="E137" s="186"/>
      <c r="F137" s="186"/>
      <c r="G137" s="186" t="s">
        <v>653</v>
      </c>
      <c r="H137" s="186" t="s">
        <v>782</v>
      </c>
      <c r="I137" s="186" t="s">
        <v>293</v>
      </c>
      <c r="J137" s="186"/>
      <c r="K137" s="186">
        <v>1</v>
      </c>
      <c r="L137" s="186" t="s">
        <v>28</v>
      </c>
      <c r="M137" s="186" t="s">
        <v>27</v>
      </c>
      <c r="N137" s="186">
        <f>+Q137+T137+W137+Z137+AC137+AF137+AI137+AL137+AO137+AR137+AU137+AX137</f>
        <v>0.52829999999999999</v>
      </c>
      <c r="O137" s="214">
        <v>0.5</v>
      </c>
      <c r="P137" s="186">
        <v>0</v>
      </c>
      <c r="Q137" s="188">
        <v>0</v>
      </c>
      <c r="R137" s="189"/>
      <c r="S137" s="186">
        <v>0</v>
      </c>
      <c r="T137" s="188">
        <v>0</v>
      </c>
      <c r="U137" s="189"/>
      <c r="V137" s="186">
        <v>0</v>
      </c>
      <c r="W137" s="188">
        <v>0</v>
      </c>
      <c r="X137" s="189"/>
      <c r="Y137" s="186">
        <v>0</v>
      </c>
      <c r="Z137" s="197">
        <v>0.52829999999999999</v>
      </c>
      <c r="AA137" s="186" t="s">
        <v>783</v>
      </c>
      <c r="AB137" s="232">
        <v>0</v>
      </c>
      <c r="AC137" s="45"/>
      <c r="AD137" s="45"/>
      <c r="AE137" s="45">
        <v>0</v>
      </c>
      <c r="AF137" s="45"/>
      <c r="AG137" s="45"/>
      <c r="AH137" s="45">
        <v>0</v>
      </c>
      <c r="AI137" s="45"/>
      <c r="AJ137" s="45"/>
      <c r="AK137" s="45">
        <v>0</v>
      </c>
      <c r="AL137" s="45"/>
      <c r="AM137" s="45"/>
      <c r="AN137" s="45">
        <v>0</v>
      </c>
      <c r="AO137" s="45"/>
      <c r="AP137" s="45"/>
      <c r="AQ137" s="45">
        <v>0</v>
      </c>
      <c r="AR137" s="45"/>
      <c r="AS137" s="45"/>
      <c r="AT137" s="45">
        <v>0</v>
      </c>
      <c r="AU137" s="45"/>
      <c r="AV137" s="45"/>
      <c r="AW137" s="73">
        <v>0.5</v>
      </c>
      <c r="AX137" s="66"/>
      <c r="AY137" s="46"/>
    </row>
    <row r="138" spans="2:51" s="2" customFormat="1" ht="409.5">
      <c r="B138" s="246" t="s">
        <v>291</v>
      </c>
      <c r="C138" s="246">
        <f>SUM(E138:E180)</f>
        <v>0.35572000000000004</v>
      </c>
      <c r="D138" s="164" t="s">
        <v>84</v>
      </c>
      <c r="E138" s="164">
        <f>(SUM(J138:J146)*F138)/100</f>
        <v>7.2000000000000008E-2</v>
      </c>
      <c r="F138" s="164">
        <v>18</v>
      </c>
      <c r="G138" s="164" t="s">
        <v>784</v>
      </c>
      <c r="H138" s="166" t="s">
        <v>785</v>
      </c>
      <c r="I138" s="166" t="s">
        <v>294</v>
      </c>
      <c r="J138" s="166">
        <f>(N138*K138)/O138</f>
        <v>0</v>
      </c>
      <c r="K138" s="166">
        <v>0.1</v>
      </c>
      <c r="L138" s="166" t="s">
        <v>24</v>
      </c>
      <c r="M138" s="166" t="s">
        <v>786</v>
      </c>
      <c r="N138" s="166">
        <f>+Q138+T138+W138+Z138+AC138+AF138+AI138+AL138+AO138+AR138+AU138+AX138</f>
        <v>0</v>
      </c>
      <c r="O138" s="166">
        <v>80</v>
      </c>
      <c r="P138" s="166">
        <v>0</v>
      </c>
      <c r="Q138" s="166">
        <v>0</v>
      </c>
      <c r="R138" s="166" t="s">
        <v>787</v>
      </c>
      <c r="S138" s="166">
        <v>0</v>
      </c>
      <c r="T138" s="166">
        <v>0</v>
      </c>
      <c r="U138" s="166" t="s">
        <v>788</v>
      </c>
      <c r="V138" s="166">
        <v>0</v>
      </c>
      <c r="W138" s="198">
        <v>0</v>
      </c>
      <c r="X138" s="199" t="s">
        <v>789</v>
      </c>
      <c r="Y138" s="166">
        <v>0</v>
      </c>
      <c r="Z138" s="198">
        <v>0</v>
      </c>
      <c r="AA138" s="199" t="s">
        <v>790</v>
      </c>
      <c r="AB138" s="179">
        <v>0</v>
      </c>
      <c r="AC138" s="28"/>
      <c r="AD138" s="28"/>
      <c r="AE138" s="28">
        <v>40</v>
      </c>
      <c r="AF138" s="28"/>
      <c r="AG138" s="28"/>
      <c r="AH138" s="28">
        <v>0</v>
      </c>
      <c r="AI138" s="28"/>
      <c r="AJ138" s="28"/>
      <c r="AK138" s="28">
        <v>0</v>
      </c>
      <c r="AL138" s="28"/>
      <c r="AM138" s="28"/>
      <c r="AN138" s="28">
        <v>0</v>
      </c>
      <c r="AO138" s="28"/>
      <c r="AP138" s="28"/>
      <c r="AQ138" s="28">
        <v>0</v>
      </c>
      <c r="AR138" s="28"/>
      <c r="AS138" s="28"/>
      <c r="AT138" s="28">
        <v>0</v>
      </c>
      <c r="AU138" s="28"/>
      <c r="AV138" s="28"/>
      <c r="AW138" s="109">
        <v>40</v>
      </c>
      <c r="AX138" s="61"/>
      <c r="AY138" s="29"/>
    </row>
    <row r="139" spans="2:51" s="2" customFormat="1" ht="409.5">
      <c r="B139" s="246"/>
      <c r="C139" s="246"/>
      <c r="D139" s="164"/>
      <c r="E139" s="164"/>
      <c r="F139" s="164"/>
      <c r="G139" s="164"/>
      <c r="H139" s="166" t="s">
        <v>791</v>
      </c>
      <c r="I139" s="166" t="s">
        <v>294</v>
      </c>
      <c r="J139" s="166">
        <f>(N139*K139)/O139</f>
        <v>0</v>
      </c>
      <c r="K139" s="166">
        <v>0.2</v>
      </c>
      <c r="L139" s="166" t="s">
        <v>24</v>
      </c>
      <c r="M139" s="166" t="s">
        <v>792</v>
      </c>
      <c r="N139" s="166">
        <f>+Q139+T139+W139+Z139+AC139+AF139+AI139+AL139+AO139+AR139+AU139+AX139</f>
        <v>0</v>
      </c>
      <c r="O139" s="166">
        <v>2</v>
      </c>
      <c r="P139" s="166">
        <v>0</v>
      </c>
      <c r="Q139" s="166">
        <v>0</v>
      </c>
      <c r="R139" s="166" t="s">
        <v>793</v>
      </c>
      <c r="S139" s="166">
        <v>0</v>
      </c>
      <c r="T139" s="166">
        <v>0</v>
      </c>
      <c r="U139" s="166" t="s">
        <v>794</v>
      </c>
      <c r="V139" s="166">
        <v>0</v>
      </c>
      <c r="W139" s="198">
        <v>0</v>
      </c>
      <c r="X139" s="199" t="s">
        <v>795</v>
      </c>
      <c r="Y139" s="166">
        <v>0</v>
      </c>
      <c r="Z139" s="198">
        <v>0</v>
      </c>
      <c r="AA139" s="199" t="s">
        <v>796</v>
      </c>
      <c r="AB139" s="180">
        <v>1</v>
      </c>
      <c r="AC139" s="153"/>
      <c r="AD139" s="153"/>
      <c r="AE139" s="153">
        <v>1</v>
      </c>
      <c r="AF139" s="153"/>
      <c r="AG139" s="153"/>
      <c r="AH139" s="153">
        <v>0</v>
      </c>
      <c r="AI139" s="153"/>
      <c r="AJ139" s="153"/>
      <c r="AK139" s="153">
        <v>0</v>
      </c>
      <c r="AL139" s="153"/>
      <c r="AM139" s="153"/>
      <c r="AN139" s="153">
        <v>0</v>
      </c>
      <c r="AO139" s="153"/>
      <c r="AP139" s="153"/>
      <c r="AQ139" s="153">
        <v>0</v>
      </c>
      <c r="AR139" s="153"/>
      <c r="AS139" s="153"/>
      <c r="AT139" s="153">
        <v>0</v>
      </c>
      <c r="AU139" s="153"/>
      <c r="AV139" s="153"/>
      <c r="AW139" s="108">
        <v>0</v>
      </c>
      <c r="AX139" s="62"/>
      <c r="AY139" s="18"/>
    </row>
    <row r="140" spans="2:51" s="2" customFormat="1" ht="409.5">
      <c r="B140" s="246"/>
      <c r="C140" s="246"/>
      <c r="D140" s="164"/>
      <c r="E140" s="164"/>
      <c r="F140" s="164"/>
      <c r="G140" s="164"/>
      <c r="H140" s="166" t="s">
        <v>797</v>
      </c>
      <c r="I140" s="166" t="s">
        <v>294</v>
      </c>
      <c r="J140" s="166">
        <f>(N140*K140)/O140</f>
        <v>0.4</v>
      </c>
      <c r="K140" s="166">
        <v>0.1</v>
      </c>
      <c r="L140" s="166" t="s">
        <v>24</v>
      </c>
      <c r="M140" s="166" t="s">
        <v>798</v>
      </c>
      <c r="N140" s="166">
        <f>+Q140+T140+W140+Z140+AC140+AF140+AI140+AL140+AO140+AR140+AU140+AX140</f>
        <v>4</v>
      </c>
      <c r="O140" s="166">
        <v>1</v>
      </c>
      <c r="P140" s="166">
        <v>0</v>
      </c>
      <c r="Q140" s="166">
        <v>1</v>
      </c>
      <c r="R140" s="166" t="s">
        <v>799</v>
      </c>
      <c r="S140" s="166">
        <v>0</v>
      </c>
      <c r="T140" s="166">
        <v>1</v>
      </c>
      <c r="U140" s="166" t="s">
        <v>800</v>
      </c>
      <c r="V140" s="166">
        <v>0</v>
      </c>
      <c r="W140" s="198">
        <v>0</v>
      </c>
      <c r="X140" s="199" t="s">
        <v>801</v>
      </c>
      <c r="Y140" s="166">
        <v>1</v>
      </c>
      <c r="Z140" s="198">
        <v>2</v>
      </c>
      <c r="AA140" s="199" t="s">
        <v>802</v>
      </c>
      <c r="AB140" s="180">
        <v>0</v>
      </c>
      <c r="AC140" s="153"/>
      <c r="AD140" s="153"/>
      <c r="AE140" s="153">
        <v>0</v>
      </c>
      <c r="AF140" s="153"/>
      <c r="AG140" s="153"/>
      <c r="AH140" s="153">
        <v>0</v>
      </c>
      <c r="AI140" s="153"/>
      <c r="AJ140" s="153"/>
      <c r="AK140" s="153">
        <v>0</v>
      </c>
      <c r="AL140" s="153"/>
      <c r="AM140" s="153"/>
      <c r="AN140" s="153">
        <v>0</v>
      </c>
      <c r="AO140" s="153"/>
      <c r="AP140" s="153"/>
      <c r="AQ140" s="153">
        <v>0</v>
      </c>
      <c r="AR140" s="153"/>
      <c r="AS140" s="153"/>
      <c r="AT140" s="153">
        <v>0</v>
      </c>
      <c r="AU140" s="153"/>
      <c r="AV140" s="153"/>
      <c r="AW140" s="108">
        <v>0</v>
      </c>
      <c r="AX140" s="62"/>
      <c r="AY140" s="18"/>
    </row>
    <row r="141" spans="2:51" s="2" customFormat="1" ht="409.5">
      <c r="B141" s="246"/>
      <c r="C141" s="246"/>
      <c r="D141" s="164"/>
      <c r="E141" s="164"/>
      <c r="F141" s="164"/>
      <c r="G141" s="164"/>
      <c r="H141" s="166" t="s">
        <v>803</v>
      </c>
      <c r="I141" s="166" t="s">
        <v>294</v>
      </c>
      <c r="J141" s="166">
        <f>(N141*K141)/O141</f>
        <v>0</v>
      </c>
      <c r="K141" s="166">
        <v>0.1</v>
      </c>
      <c r="L141" s="166" t="s">
        <v>24</v>
      </c>
      <c r="M141" s="166" t="s">
        <v>798</v>
      </c>
      <c r="N141" s="166">
        <f>+Q141+T141+W141+Z141+AC141+AF141+AI141+AL141+AO141+AR141+AU141+AX141</f>
        <v>0</v>
      </c>
      <c r="O141" s="166">
        <v>2</v>
      </c>
      <c r="P141" s="166">
        <v>0</v>
      </c>
      <c r="Q141" s="166">
        <v>0</v>
      </c>
      <c r="R141" s="166" t="s">
        <v>804</v>
      </c>
      <c r="S141" s="166">
        <v>0</v>
      </c>
      <c r="T141" s="166">
        <v>0</v>
      </c>
      <c r="U141" s="166" t="s">
        <v>805</v>
      </c>
      <c r="V141" s="166">
        <v>0</v>
      </c>
      <c r="W141" s="198">
        <v>0</v>
      </c>
      <c r="X141" s="199" t="s">
        <v>806</v>
      </c>
      <c r="Y141" s="166">
        <v>0</v>
      </c>
      <c r="Z141" s="198">
        <v>0</v>
      </c>
      <c r="AA141" s="199" t="s">
        <v>807</v>
      </c>
      <c r="AB141" s="204">
        <v>0</v>
      </c>
      <c r="AC141" s="144"/>
      <c r="AD141" s="144"/>
      <c r="AE141" s="144">
        <v>1</v>
      </c>
      <c r="AF141" s="144"/>
      <c r="AG141" s="144"/>
      <c r="AH141" s="144">
        <v>0</v>
      </c>
      <c r="AI141" s="144"/>
      <c r="AJ141" s="144"/>
      <c r="AK141" s="144">
        <v>0</v>
      </c>
      <c r="AL141" s="144"/>
      <c r="AM141" s="144"/>
      <c r="AN141" s="144">
        <v>0</v>
      </c>
      <c r="AO141" s="144"/>
      <c r="AP141" s="144"/>
      <c r="AQ141" s="144">
        <v>0</v>
      </c>
      <c r="AR141" s="144"/>
      <c r="AS141" s="144"/>
      <c r="AT141" s="144">
        <v>0</v>
      </c>
      <c r="AU141" s="144"/>
      <c r="AV141" s="144"/>
      <c r="AW141" s="58">
        <v>1</v>
      </c>
      <c r="AX141" s="55"/>
      <c r="AY141" s="139"/>
    </row>
    <row r="142" spans="2:51" s="2" customFormat="1" ht="336">
      <c r="B142" s="246"/>
      <c r="C142" s="246"/>
      <c r="D142" s="164"/>
      <c r="E142" s="164"/>
      <c r="F142" s="164"/>
      <c r="G142" s="164"/>
      <c r="H142" s="166" t="s">
        <v>808</v>
      </c>
      <c r="I142" s="166" t="s">
        <v>294</v>
      </c>
      <c r="J142" s="166">
        <f>(N142*K142)/O142</f>
        <v>0</v>
      </c>
      <c r="K142" s="166">
        <v>0.1</v>
      </c>
      <c r="L142" s="166" t="s">
        <v>24</v>
      </c>
      <c r="M142" s="166" t="s">
        <v>349</v>
      </c>
      <c r="N142" s="166">
        <f>+Q142+T142+W142+Z142+AC142+AF142+AI142+AL142+AO142+AR142+AU142+AX142</f>
        <v>0</v>
      </c>
      <c r="O142" s="166">
        <v>500</v>
      </c>
      <c r="P142" s="166">
        <v>0</v>
      </c>
      <c r="Q142" s="166">
        <v>0</v>
      </c>
      <c r="R142" s="166" t="s">
        <v>809</v>
      </c>
      <c r="S142" s="166">
        <v>0</v>
      </c>
      <c r="T142" s="166">
        <v>0</v>
      </c>
      <c r="U142" s="166" t="s">
        <v>810</v>
      </c>
      <c r="V142" s="166">
        <v>50</v>
      </c>
      <c r="W142" s="198">
        <v>0</v>
      </c>
      <c r="X142" s="199" t="s">
        <v>811</v>
      </c>
      <c r="Y142" s="166">
        <v>50</v>
      </c>
      <c r="Z142" s="198">
        <v>0</v>
      </c>
      <c r="AA142" s="199" t="s">
        <v>812</v>
      </c>
      <c r="AB142" s="180">
        <v>50</v>
      </c>
      <c r="AC142" s="153"/>
      <c r="AD142" s="153"/>
      <c r="AE142" s="153">
        <v>50</v>
      </c>
      <c r="AF142" s="153"/>
      <c r="AG142" s="153"/>
      <c r="AH142" s="153">
        <v>50</v>
      </c>
      <c r="AI142" s="153"/>
      <c r="AJ142" s="153"/>
      <c r="AK142" s="153">
        <v>50</v>
      </c>
      <c r="AL142" s="153"/>
      <c r="AM142" s="153"/>
      <c r="AN142" s="153">
        <v>50</v>
      </c>
      <c r="AO142" s="153"/>
      <c r="AP142" s="153"/>
      <c r="AQ142" s="153">
        <v>50</v>
      </c>
      <c r="AR142" s="153"/>
      <c r="AS142" s="153"/>
      <c r="AT142" s="153">
        <v>50</v>
      </c>
      <c r="AU142" s="153"/>
      <c r="AV142" s="153"/>
      <c r="AW142" s="108">
        <v>50</v>
      </c>
      <c r="AX142" s="62"/>
      <c r="AY142" s="18"/>
    </row>
    <row r="143" spans="2:51" s="2" customFormat="1" ht="48">
      <c r="B143" s="246"/>
      <c r="C143" s="246"/>
      <c r="D143" s="164"/>
      <c r="E143" s="164"/>
      <c r="F143" s="164"/>
      <c r="G143" s="164"/>
      <c r="H143" s="166" t="s">
        <v>813</v>
      </c>
      <c r="I143" s="166" t="s">
        <v>294</v>
      </c>
      <c r="J143" s="166">
        <f>(N143*K143)/O143</f>
        <v>0</v>
      </c>
      <c r="K143" s="166">
        <v>0.1</v>
      </c>
      <c r="L143" s="166" t="s">
        <v>24</v>
      </c>
      <c r="M143" s="166" t="s">
        <v>786</v>
      </c>
      <c r="N143" s="166">
        <f>+Q143+T143+W143+Z143+AC143+AF143+AI143+AL143+AO143+AR143+AU143+AX143</f>
        <v>0</v>
      </c>
      <c r="O143" s="166">
        <v>300</v>
      </c>
      <c r="P143" s="166">
        <v>0</v>
      </c>
      <c r="Q143" s="166">
        <v>0</v>
      </c>
      <c r="R143" s="166" t="s">
        <v>814</v>
      </c>
      <c r="S143" s="166">
        <v>0</v>
      </c>
      <c r="T143" s="166">
        <v>0</v>
      </c>
      <c r="U143" s="166" t="s">
        <v>815</v>
      </c>
      <c r="V143" s="166">
        <v>0</v>
      </c>
      <c r="W143" s="198">
        <v>0</v>
      </c>
      <c r="X143" s="199" t="s">
        <v>816</v>
      </c>
      <c r="Y143" s="166">
        <v>0</v>
      </c>
      <c r="Z143" s="198">
        <v>0</v>
      </c>
      <c r="AA143" s="199" t="s">
        <v>817</v>
      </c>
      <c r="AB143" s="180">
        <v>0</v>
      </c>
      <c r="AC143" s="153"/>
      <c r="AD143" s="153"/>
      <c r="AE143" s="153">
        <v>0</v>
      </c>
      <c r="AF143" s="153"/>
      <c r="AG143" s="153"/>
      <c r="AH143" s="153">
        <v>0</v>
      </c>
      <c r="AI143" s="153"/>
      <c r="AJ143" s="153"/>
      <c r="AK143" s="153">
        <v>0</v>
      </c>
      <c r="AL143" s="153"/>
      <c r="AM143" s="153"/>
      <c r="AN143" s="153">
        <v>150</v>
      </c>
      <c r="AO143" s="153"/>
      <c r="AP143" s="153"/>
      <c r="AQ143" s="153">
        <v>0</v>
      </c>
      <c r="AR143" s="153"/>
      <c r="AS143" s="153"/>
      <c r="AT143" s="153">
        <v>150</v>
      </c>
      <c r="AU143" s="153"/>
      <c r="AV143" s="153"/>
      <c r="AW143" s="108">
        <v>0</v>
      </c>
      <c r="AX143" s="62"/>
      <c r="AY143" s="18"/>
    </row>
    <row r="144" spans="2:51" s="2" customFormat="1" ht="288">
      <c r="B144" s="246"/>
      <c r="C144" s="246"/>
      <c r="D144" s="164"/>
      <c r="E144" s="164"/>
      <c r="F144" s="164"/>
      <c r="G144" s="164"/>
      <c r="H144" s="166" t="s">
        <v>818</v>
      </c>
      <c r="I144" s="166" t="s">
        <v>294</v>
      </c>
      <c r="J144" s="166">
        <f>(N144*K144)/O144</f>
        <v>0</v>
      </c>
      <c r="K144" s="166">
        <v>0.1</v>
      </c>
      <c r="L144" s="166" t="s">
        <v>24</v>
      </c>
      <c r="M144" s="166" t="s">
        <v>819</v>
      </c>
      <c r="N144" s="166">
        <f>+Q144+T144+W144+Z144+AC144+AF144+AI144+AL144+AO144+AR144+AU144+AX144</f>
        <v>0</v>
      </c>
      <c r="O144" s="166">
        <v>1</v>
      </c>
      <c r="P144" s="166">
        <v>0</v>
      </c>
      <c r="Q144" s="166">
        <v>0</v>
      </c>
      <c r="R144" s="166" t="s">
        <v>820</v>
      </c>
      <c r="S144" s="166">
        <v>0</v>
      </c>
      <c r="T144" s="166">
        <v>0</v>
      </c>
      <c r="U144" s="166" t="s">
        <v>814</v>
      </c>
      <c r="V144" s="166">
        <v>0</v>
      </c>
      <c r="W144" s="198">
        <v>0</v>
      </c>
      <c r="X144" s="199" t="s">
        <v>821</v>
      </c>
      <c r="Y144" s="166">
        <v>0</v>
      </c>
      <c r="Z144" s="198">
        <v>0</v>
      </c>
      <c r="AA144" s="199" t="s">
        <v>822</v>
      </c>
      <c r="AB144" s="180">
        <v>0</v>
      </c>
      <c r="AC144" s="153"/>
      <c r="AD144" s="153"/>
      <c r="AE144" s="153">
        <v>0</v>
      </c>
      <c r="AF144" s="153"/>
      <c r="AG144" s="153"/>
      <c r="AH144" s="153">
        <v>0</v>
      </c>
      <c r="AI144" s="153"/>
      <c r="AJ144" s="153"/>
      <c r="AK144" s="153">
        <v>0</v>
      </c>
      <c r="AL144" s="153"/>
      <c r="AM144" s="153"/>
      <c r="AN144" s="153">
        <v>1</v>
      </c>
      <c r="AO144" s="153"/>
      <c r="AP144" s="153"/>
      <c r="AQ144" s="153">
        <v>0</v>
      </c>
      <c r="AR144" s="153"/>
      <c r="AS144" s="153"/>
      <c r="AT144" s="153">
        <v>0</v>
      </c>
      <c r="AU144" s="153"/>
      <c r="AV144" s="153"/>
      <c r="AW144" s="108">
        <v>0</v>
      </c>
      <c r="AX144" s="62"/>
      <c r="AY144" s="18"/>
    </row>
    <row r="145" spans="2:51" s="2" customFormat="1" ht="240">
      <c r="B145" s="246"/>
      <c r="C145" s="246"/>
      <c r="D145" s="164"/>
      <c r="E145" s="164"/>
      <c r="F145" s="164"/>
      <c r="G145" s="164"/>
      <c r="H145" s="166" t="s">
        <v>823</v>
      </c>
      <c r="I145" s="166" t="s">
        <v>294</v>
      </c>
      <c r="J145" s="166">
        <f>(N145*K145)/O145</f>
        <v>0</v>
      </c>
      <c r="K145" s="166">
        <v>0.1</v>
      </c>
      <c r="L145" s="166" t="s">
        <v>24</v>
      </c>
      <c r="M145" s="166" t="s">
        <v>824</v>
      </c>
      <c r="N145" s="166">
        <f>+Q145+T145+W145+Z145+AC145+AF145+AI145+AL145+AO145+AR145+AU145+AX145</f>
        <v>0</v>
      </c>
      <c r="O145" s="166">
        <v>1</v>
      </c>
      <c r="P145" s="166">
        <v>0</v>
      </c>
      <c r="Q145" s="166">
        <v>0</v>
      </c>
      <c r="R145" s="166" t="s">
        <v>825</v>
      </c>
      <c r="S145" s="166">
        <v>0</v>
      </c>
      <c r="T145" s="166">
        <v>0</v>
      </c>
      <c r="U145" s="166" t="s">
        <v>826</v>
      </c>
      <c r="V145" s="166">
        <v>0</v>
      </c>
      <c r="W145" s="198">
        <v>0</v>
      </c>
      <c r="X145" s="199" t="s">
        <v>827</v>
      </c>
      <c r="Y145" s="166">
        <v>0</v>
      </c>
      <c r="Z145" s="198">
        <v>0</v>
      </c>
      <c r="AA145" s="199" t="s">
        <v>828</v>
      </c>
      <c r="AB145" s="180">
        <v>0</v>
      </c>
      <c r="AC145" s="153"/>
      <c r="AD145" s="153"/>
      <c r="AE145" s="153">
        <v>0</v>
      </c>
      <c r="AF145" s="153"/>
      <c r="AG145" s="153"/>
      <c r="AH145" s="153">
        <v>1</v>
      </c>
      <c r="AI145" s="153"/>
      <c r="AJ145" s="153"/>
      <c r="AK145" s="153">
        <v>0</v>
      </c>
      <c r="AL145" s="153"/>
      <c r="AM145" s="153"/>
      <c r="AN145" s="153">
        <v>0</v>
      </c>
      <c r="AO145" s="153"/>
      <c r="AP145" s="153"/>
      <c r="AQ145" s="153">
        <v>0</v>
      </c>
      <c r="AR145" s="153"/>
      <c r="AS145" s="153"/>
      <c r="AT145" s="153">
        <v>0</v>
      </c>
      <c r="AU145" s="153"/>
      <c r="AV145" s="153"/>
      <c r="AW145" s="108">
        <v>0</v>
      </c>
      <c r="AX145" s="62"/>
      <c r="AY145" s="18"/>
    </row>
    <row r="146" spans="2:51" s="2" customFormat="1" ht="72">
      <c r="B146" s="246"/>
      <c r="C146" s="246"/>
      <c r="D146" s="164"/>
      <c r="E146" s="164"/>
      <c r="F146" s="164"/>
      <c r="G146" s="164"/>
      <c r="H146" s="166" t="s">
        <v>829</v>
      </c>
      <c r="I146" s="166" t="s">
        <v>294</v>
      </c>
      <c r="J146" s="166">
        <f>(N146*K146)/O146</f>
        <v>0</v>
      </c>
      <c r="K146" s="166">
        <v>0.1</v>
      </c>
      <c r="L146" s="166" t="s">
        <v>24</v>
      </c>
      <c r="M146" s="166" t="s">
        <v>830</v>
      </c>
      <c r="N146" s="166">
        <f>+Q146+T146+W146+Z146+AC146+AF146+AI146+AL146+AO146+AR146+AU146+AX146</f>
        <v>0</v>
      </c>
      <c r="O146" s="166">
        <v>1</v>
      </c>
      <c r="P146" s="166">
        <v>0</v>
      </c>
      <c r="Q146" s="166">
        <v>0</v>
      </c>
      <c r="R146" s="166" t="s">
        <v>831</v>
      </c>
      <c r="S146" s="166">
        <v>0</v>
      </c>
      <c r="T146" s="166">
        <v>0</v>
      </c>
      <c r="U146" s="166" t="s">
        <v>832</v>
      </c>
      <c r="V146" s="166">
        <v>0</v>
      </c>
      <c r="W146" s="198">
        <v>0</v>
      </c>
      <c r="X146" s="199" t="s">
        <v>833</v>
      </c>
      <c r="Y146" s="166">
        <v>0</v>
      </c>
      <c r="Z146" s="198">
        <v>0</v>
      </c>
      <c r="AA146" s="199" t="s">
        <v>834</v>
      </c>
      <c r="AB146" s="180">
        <v>0</v>
      </c>
      <c r="AC146" s="153"/>
      <c r="AD146" s="153"/>
      <c r="AE146" s="153">
        <v>0</v>
      </c>
      <c r="AF146" s="153"/>
      <c r="AG146" s="153"/>
      <c r="AH146" s="153">
        <v>0</v>
      </c>
      <c r="AI146" s="153"/>
      <c r="AJ146" s="153"/>
      <c r="AK146" s="153">
        <v>0</v>
      </c>
      <c r="AL146" s="153"/>
      <c r="AM146" s="153"/>
      <c r="AN146" s="153">
        <v>1</v>
      </c>
      <c r="AO146" s="153"/>
      <c r="AP146" s="153"/>
      <c r="AQ146" s="153">
        <v>0</v>
      </c>
      <c r="AR146" s="153"/>
      <c r="AS146" s="153"/>
      <c r="AT146" s="153">
        <v>0</v>
      </c>
      <c r="AU146" s="153"/>
      <c r="AV146" s="153"/>
      <c r="AW146" s="108">
        <v>0</v>
      </c>
      <c r="AX146" s="62"/>
      <c r="AY146" s="18"/>
    </row>
    <row r="147" spans="2:51" s="2" customFormat="1" ht="252">
      <c r="B147" s="246"/>
      <c r="C147" s="246"/>
      <c r="D147" s="164" t="s">
        <v>85</v>
      </c>
      <c r="E147" s="164">
        <f>(SUM(J147:J153)*F147)/100</f>
        <v>0.126</v>
      </c>
      <c r="F147" s="164">
        <v>18</v>
      </c>
      <c r="G147" s="164" t="s">
        <v>835</v>
      </c>
      <c r="H147" s="166" t="s">
        <v>836</v>
      </c>
      <c r="I147" s="166" t="s">
        <v>294</v>
      </c>
      <c r="J147" s="166">
        <f>(N147*K147)/O147</f>
        <v>0.05</v>
      </c>
      <c r="K147" s="166">
        <v>0.1</v>
      </c>
      <c r="L147" s="166" t="s">
        <v>24</v>
      </c>
      <c r="M147" s="166" t="s">
        <v>837</v>
      </c>
      <c r="N147" s="166">
        <f>+Q147+T147+W147+Z147+AC147+AF147+AI147+AL147+AO147+AR147+AU147+AX147</f>
        <v>1</v>
      </c>
      <c r="O147" s="166">
        <v>2</v>
      </c>
      <c r="P147" s="166">
        <v>0</v>
      </c>
      <c r="Q147" s="166">
        <v>0</v>
      </c>
      <c r="R147" s="166" t="s">
        <v>838</v>
      </c>
      <c r="S147" s="166">
        <v>0</v>
      </c>
      <c r="T147" s="166"/>
      <c r="U147" s="166" t="s">
        <v>839</v>
      </c>
      <c r="V147" s="166">
        <v>0</v>
      </c>
      <c r="W147" s="198">
        <v>0</v>
      </c>
      <c r="X147" s="199" t="s">
        <v>840</v>
      </c>
      <c r="Y147" s="166">
        <v>0</v>
      </c>
      <c r="Z147" s="198">
        <v>1</v>
      </c>
      <c r="AA147" s="199" t="s">
        <v>841</v>
      </c>
      <c r="AB147" s="204">
        <v>1</v>
      </c>
      <c r="AC147" s="144"/>
      <c r="AD147" s="144"/>
      <c r="AE147" s="144">
        <v>0</v>
      </c>
      <c r="AF147" s="144"/>
      <c r="AG147" s="144"/>
      <c r="AH147" s="144">
        <v>1</v>
      </c>
      <c r="AI147" s="144"/>
      <c r="AJ147" s="144"/>
      <c r="AK147" s="144">
        <v>0</v>
      </c>
      <c r="AL147" s="144"/>
      <c r="AM147" s="144"/>
      <c r="AN147" s="144">
        <v>0</v>
      </c>
      <c r="AO147" s="144"/>
      <c r="AP147" s="144"/>
      <c r="AQ147" s="144">
        <v>0</v>
      </c>
      <c r="AR147" s="144"/>
      <c r="AS147" s="144"/>
      <c r="AT147" s="144">
        <v>0</v>
      </c>
      <c r="AU147" s="144"/>
      <c r="AV147" s="144"/>
      <c r="AW147" s="58">
        <v>0</v>
      </c>
      <c r="AX147" s="55"/>
      <c r="AY147" s="139"/>
    </row>
    <row r="148" spans="2:51" s="2" customFormat="1" ht="409.5">
      <c r="B148" s="246"/>
      <c r="C148" s="246"/>
      <c r="D148" s="164"/>
      <c r="E148" s="164"/>
      <c r="F148" s="164"/>
      <c r="G148" s="164"/>
      <c r="H148" s="166" t="s">
        <v>842</v>
      </c>
      <c r="I148" s="166" t="s">
        <v>294</v>
      </c>
      <c r="J148" s="166">
        <f>(N148*K148)/O148</f>
        <v>0.1</v>
      </c>
      <c r="K148" s="166">
        <v>0.1</v>
      </c>
      <c r="L148" s="166" t="s">
        <v>24</v>
      </c>
      <c r="M148" s="166" t="s">
        <v>843</v>
      </c>
      <c r="N148" s="166">
        <f>+Q148+T148+W148+Z148+AC148+AF148+AI148+AL148+AO148+AR148+AU148+AX148</f>
        <v>1</v>
      </c>
      <c r="O148" s="166">
        <v>1</v>
      </c>
      <c r="P148" s="166">
        <v>0</v>
      </c>
      <c r="Q148" s="166">
        <v>0</v>
      </c>
      <c r="R148" s="166" t="s">
        <v>844</v>
      </c>
      <c r="S148" s="166">
        <v>0</v>
      </c>
      <c r="T148" s="166">
        <v>1</v>
      </c>
      <c r="U148" s="166" t="s">
        <v>845</v>
      </c>
      <c r="V148" s="166">
        <v>0</v>
      </c>
      <c r="W148" s="198">
        <v>0</v>
      </c>
      <c r="X148" s="199" t="s">
        <v>846</v>
      </c>
      <c r="Y148" s="166">
        <v>0</v>
      </c>
      <c r="Z148" s="198">
        <v>0</v>
      </c>
      <c r="AA148" s="199" t="s">
        <v>847</v>
      </c>
      <c r="AB148" s="204">
        <v>0</v>
      </c>
      <c r="AC148" s="144"/>
      <c r="AD148" s="144"/>
      <c r="AE148" s="144">
        <v>0</v>
      </c>
      <c r="AF148" s="144"/>
      <c r="AG148" s="144"/>
      <c r="AH148" s="144">
        <v>0</v>
      </c>
      <c r="AI148" s="144"/>
      <c r="AJ148" s="144"/>
      <c r="AK148" s="144">
        <v>0</v>
      </c>
      <c r="AL148" s="144"/>
      <c r="AM148" s="144"/>
      <c r="AN148" s="144">
        <v>1</v>
      </c>
      <c r="AO148" s="144"/>
      <c r="AP148" s="144"/>
      <c r="AQ148" s="144">
        <v>0</v>
      </c>
      <c r="AR148" s="144"/>
      <c r="AS148" s="144"/>
      <c r="AT148" s="144">
        <v>0</v>
      </c>
      <c r="AU148" s="144"/>
      <c r="AV148" s="144"/>
      <c r="AW148" s="58">
        <v>0</v>
      </c>
      <c r="AX148" s="55"/>
      <c r="AY148" s="139"/>
    </row>
    <row r="149" spans="2:51" s="2" customFormat="1" ht="48">
      <c r="B149" s="246"/>
      <c r="C149" s="246"/>
      <c r="D149" s="164"/>
      <c r="E149" s="164"/>
      <c r="F149" s="164"/>
      <c r="G149" s="164"/>
      <c r="H149" s="166" t="s">
        <v>848</v>
      </c>
      <c r="I149" s="166" t="s">
        <v>294</v>
      </c>
      <c r="J149" s="166">
        <f>(N149*K149)/O149</f>
        <v>0.05</v>
      </c>
      <c r="K149" s="166">
        <v>0.05</v>
      </c>
      <c r="L149" s="166" t="s">
        <v>24</v>
      </c>
      <c r="M149" s="166" t="s">
        <v>849</v>
      </c>
      <c r="N149" s="166">
        <f>+Q149+T149+W149+Z149+AC149+AF149+AI149+AL149+AO149+AR149+AU149+AX149</f>
        <v>1</v>
      </c>
      <c r="O149" s="166">
        <v>1</v>
      </c>
      <c r="P149" s="166">
        <v>0</v>
      </c>
      <c r="Q149" s="166">
        <v>1</v>
      </c>
      <c r="R149" s="166" t="s">
        <v>850</v>
      </c>
      <c r="S149" s="166">
        <v>1</v>
      </c>
      <c r="T149" s="166">
        <v>0</v>
      </c>
      <c r="U149" s="166" t="s">
        <v>851</v>
      </c>
      <c r="V149" s="166">
        <v>0</v>
      </c>
      <c r="W149" s="198">
        <v>0</v>
      </c>
      <c r="X149" s="199" t="s">
        <v>851</v>
      </c>
      <c r="Y149" s="166">
        <v>0</v>
      </c>
      <c r="Z149" s="198">
        <v>0</v>
      </c>
      <c r="AA149" s="199" t="s">
        <v>851</v>
      </c>
      <c r="AB149" s="204">
        <v>0</v>
      </c>
      <c r="AC149" s="144"/>
      <c r="AD149" s="144"/>
      <c r="AE149" s="144">
        <v>0</v>
      </c>
      <c r="AF149" s="144"/>
      <c r="AG149" s="144"/>
      <c r="AH149" s="144">
        <v>0</v>
      </c>
      <c r="AI149" s="144"/>
      <c r="AJ149" s="144"/>
      <c r="AK149" s="144">
        <v>0</v>
      </c>
      <c r="AL149" s="144"/>
      <c r="AM149" s="144"/>
      <c r="AN149" s="144">
        <v>0</v>
      </c>
      <c r="AO149" s="144"/>
      <c r="AP149" s="144"/>
      <c r="AQ149" s="144">
        <v>0</v>
      </c>
      <c r="AR149" s="144"/>
      <c r="AS149" s="144"/>
      <c r="AT149" s="144">
        <v>0</v>
      </c>
      <c r="AU149" s="144"/>
      <c r="AV149" s="144"/>
      <c r="AW149" s="58">
        <v>0</v>
      </c>
      <c r="AX149" s="55"/>
      <c r="AY149" s="139"/>
    </row>
    <row r="150" spans="2:51" s="2" customFormat="1" ht="108">
      <c r="B150" s="246"/>
      <c r="C150" s="246"/>
      <c r="D150" s="164"/>
      <c r="E150" s="164"/>
      <c r="F150" s="164"/>
      <c r="G150" s="164"/>
      <c r="H150" s="166" t="s">
        <v>852</v>
      </c>
      <c r="I150" s="166" t="s">
        <v>294</v>
      </c>
      <c r="J150" s="166">
        <f>(N150*K150)/O150</f>
        <v>9.9999999999999992E-2</v>
      </c>
      <c r="K150" s="166">
        <v>0.3</v>
      </c>
      <c r="L150" s="166" t="s">
        <v>24</v>
      </c>
      <c r="M150" s="166" t="s">
        <v>853</v>
      </c>
      <c r="N150" s="166">
        <f>+Q150+T150+W150+Z150+AC150+AF150+AI150+AL150+AO150+AR150+AU150+AX150</f>
        <v>1</v>
      </c>
      <c r="O150" s="166">
        <v>3</v>
      </c>
      <c r="P150" s="166">
        <v>0</v>
      </c>
      <c r="Q150" s="166">
        <v>0</v>
      </c>
      <c r="R150" s="166" t="s">
        <v>854</v>
      </c>
      <c r="S150" s="166">
        <v>3</v>
      </c>
      <c r="T150" s="166">
        <v>1</v>
      </c>
      <c r="U150" s="166" t="s">
        <v>855</v>
      </c>
      <c r="V150" s="166">
        <v>0</v>
      </c>
      <c r="W150" s="198">
        <v>0</v>
      </c>
      <c r="X150" s="199" t="s">
        <v>856</v>
      </c>
      <c r="Y150" s="166">
        <v>0</v>
      </c>
      <c r="Z150" s="198">
        <v>0</v>
      </c>
      <c r="AA150" s="199" t="s">
        <v>857</v>
      </c>
      <c r="AB150" s="180">
        <v>0</v>
      </c>
      <c r="AC150" s="153"/>
      <c r="AD150" s="153"/>
      <c r="AE150" s="153">
        <v>0</v>
      </c>
      <c r="AF150" s="153"/>
      <c r="AG150" s="153"/>
      <c r="AH150" s="153">
        <v>0</v>
      </c>
      <c r="AI150" s="153"/>
      <c r="AJ150" s="153"/>
      <c r="AK150" s="153">
        <v>0</v>
      </c>
      <c r="AL150" s="153"/>
      <c r="AM150" s="153"/>
      <c r="AN150" s="153">
        <v>0</v>
      </c>
      <c r="AO150" s="153"/>
      <c r="AP150" s="153"/>
      <c r="AQ150" s="153">
        <v>0</v>
      </c>
      <c r="AR150" s="153"/>
      <c r="AS150" s="153"/>
      <c r="AT150" s="153">
        <v>0</v>
      </c>
      <c r="AU150" s="153"/>
      <c r="AV150" s="153"/>
      <c r="AW150" s="108">
        <v>0</v>
      </c>
      <c r="AX150" s="62"/>
      <c r="AY150" s="18"/>
    </row>
    <row r="151" spans="2:51" s="2" customFormat="1" ht="264">
      <c r="B151" s="246"/>
      <c r="C151" s="246"/>
      <c r="D151" s="164"/>
      <c r="E151" s="164"/>
      <c r="F151" s="164"/>
      <c r="G151" s="164"/>
      <c r="H151" s="166" t="s">
        <v>858</v>
      </c>
      <c r="I151" s="166" t="s">
        <v>294</v>
      </c>
      <c r="J151" s="166">
        <f>(N151*K151)/O151</f>
        <v>0.05</v>
      </c>
      <c r="K151" s="166">
        <v>0.1</v>
      </c>
      <c r="L151" s="166" t="s">
        <v>24</v>
      </c>
      <c r="M151" s="166" t="s">
        <v>859</v>
      </c>
      <c r="N151" s="166">
        <f>+Q151+T151+W151+Z151+AC151+AF151+AI151+AL151+AO151+AR151+AU151+AX151</f>
        <v>1</v>
      </c>
      <c r="O151" s="166">
        <v>2</v>
      </c>
      <c r="P151" s="166">
        <v>0</v>
      </c>
      <c r="Q151" s="166">
        <v>0</v>
      </c>
      <c r="R151" s="166" t="s">
        <v>860</v>
      </c>
      <c r="S151" s="166">
        <v>0</v>
      </c>
      <c r="T151" s="166">
        <v>0</v>
      </c>
      <c r="U151" s="166" t="s">
        <v>861</v>
      </c>
      <c r="V151" s="166">
        <v>2</v>
      </c>
      <c r="W151" s="198">
        <v>1</v>
      </c>
      <c r="X151" s="199" t="s">
        <v>862</v>
      </c>
      <c r="Y151" s="166">
        <v>0</v>
      </c>
      <c r="Z151" s="198">
        <v>0</v>
      </c>
      <c r="AA151" s="199" t="s">
        <v>863</v>
      </c>
      <c r="AB151" s="180">
        <v>0</v>
      </c>
      <c r="AC151" s="153"/>
      <c r="AD151" s="153"/>
      <c r="AE151" s="153">
        <v>0</v>
      </c>
      <c r="AF151" s="153"/>
      <c r="AG151" s="153"/>
      <c r="AH151" s="153">
        <v>0</v>
      </c>
      <c r="AI151" s="153"/>
      <c r="AJ151" s="153"/>
      <c r="AK151" s="153">
        <v>0</v>
      </c>
      <c r="AL151" s="153"/>
      <c r="AM151" s="153"/>
      <c r="AN151" s="153">
        <v>0</v>
      </c>
      <c r="AO151" s="153"/>
      <c r="AP151" s="153"/>
      <c r="AQ151" s="153">
        <v>0</v>
      </c>
      <c r="AR151" s="153"/>
      <c r="AS151" s="153"/>
      <c r="AT151" s="153">
        <v>0</v>
      </c>
      <c r="AU151" s="153"/>
      <c r="AV151" s="153"/>
      <c r="AW151" s="108">
        <v>0</v>
      </c>
      <c r="AX151" s="62"/>
      <c r="AY151" s="18"/>
    </row>
    <row r="152" spans="2:51" s="2" customFormat="1" ht="216">
      <c r="B152" s="246"/>
      <c r="C152" s="246"/>
      <c r="D152" s="164"/>
      <c r="E152" s="164"/>
      <c r="F152" s="164"/>
      <c r="G152" s="164"/>
      <c r="H152" s="166" t="s">
        <v>864</v>
      </c>
      <c r="I152" s="166" t="s">
        <v>294</v>
      </c>
      <c r="J152" s="166">
        <f>(N152*K152)/O152</f>
        <v>0.15</v>
      </c>
      <c r="K152" s="166">
        <v>0.15</v>
      </c>
      <c r="L152" s="166" t="s">
        <v>24</v>
      </c>
      <c r="M152" s="166" t="s">
        <v>865</v>
      </c>
      <c r="N152" s="166">
        <f>+Q152+T152+W152+Z152+AC152+AF152+AI152+AL152+AO152+AR152+AU152+AX152</f>
        <v>1</v>
      </c>
      <c r="O152" s="166">
        <v>1</v>
      </c>
      <c r="P152" s="166">
        <v>0</v>
      </c>
      <c r="Q152" s="166">
        <v>0</v>
      </c>
      <c r="R152" s="166" t="s">
        <v>866</v>
      </c>
      <c r="S152" s="166">
        <v>0</v>
      </c>
      <c r="T152" s="166">
        <v>1</v>
      </c>
      <c r="U152" s="166" t="s">
        <v>867</v>
      </c>
      <c r="V152" s="166">
        <v>0</v>
      </c>
      <c r="W152" s="198">
        <v>0</v>
      </c>
      <c r="X152" s="199" t="s">
        <v>868</v>
      </c>
      <c r="Y152" s="166">
        <v>0</v>
      </c>
      <c r="Z152" s="198">
        <v>0</v>
      </c>
      <c r="AA152" s="199" t="s">
        <v>869</v>
      </c>
      <c r="AB152" s="180">
        <v>0</v>
      </c>
      <c r="AC152" s="153"/>
      <c r="AD152" s="153"/>
      <c r="AE152" s="153">
        <v>0</v>
      </c>
      <c r="AF152" s="153"/>
      <c r="AG152" s="153"/>
      <c r="AH152" s="153">
        <v>0</v>
      </c>
      <c r="AI152" s="153"/>
      <c r="AJ152" s="153"/>
      <c r="AK152" s="153">
        <v>0</v>
      </c>
      <c r="AL152" s="153"/>
      <c r="AM152" s="153"/>
      <c r="AN152" s="153">
        <v>1</v>
      </c>
      <c r="AO152" s="153"/>
      <c r="AP152" s="153"/>
      <c r="AQ152" s="153">
        <v>0</v>
      </c>
      <c r="AR152" s="153"/>
      <c r="AS152" s="153"/>
      <c r="AT152" s="153">
        <v>0</v>
      </c>
      <c r="AU152" s="153"/>
      <c r="AV152" s="153"/>
      <c r="AW152" s="108">
        <v>0</v>
      </c>
      <c r="AX152" s="62"/>
      <c r="AY152" s="18"/>
    </row>
    <row r="153" spans="2:51" s="2" customFormat="1" ht="384">
      <c r="B153" s="246"/>
      <c r="C153" s="246"/>
      <c r="D153" s="164"/>
      <c r="E153" s="164"/>
      <c r="F153" s="164"/>
      <c r="G153" s="164"/>
      <c r="H153" s="166" t="s">
        <v>870</v>
      </c>
      <c r="I153" s="166" t="s">
        <v>294</v>
      </c>
      <c r="J153" s="166">
        <f>(N153*K153)/O153</f>
        <v>0.2</v>
      </c>
      <c r="K153" s="166">
        <v>0.2</v>
      </c>
      <c r="L153" s="166" t="s">
        <v>24</v>
      </c>
      <c r="M153" s="166" t="s">
        <v>16</v>
      </c>
      <c r="N153" s="166">
        <f>+Q153+T153+W153+Z153+AC153+AF153+AI153+AL153+AO153+AR153+AU153+AX153</f>
        <v>1</v>
      </c>
      <c r="O153" s="166">
        <v>1</v>
      </c>
      <c r="P153" s="166">
        <v>0</v>
      </c>
      <c r="Q153" s="166">
        <v>0</v>
      </c>
      <c r="R153" s="166" t="s">
        <v>871</v>
      </c>
      <c r="S153" s="166">
        <v>0</v>
      </c>
      <c r="T153" s="166">
        <v>0</v>
      </c>
      <c r="U153" s="166" t="s">
        <v>872</v>
      </c>
      <c r="V153" s="166">
        <v>0</v>
      </c>
      <c r="W153" s="198">
        <v>1</v>
      </c>
      <c r="X153" s="199" t="s">
        <v>873</v>
      </c>
      <c r="Y153" s="166">
        <v>0</v>
      </c>
      <c r="Z153" s="198">
        <v>0</v>
      </c>
      <c r="AA153" s="199" t="s">
        <v>874</v>
      </c>
      <c r="AB153" s="180">
        <v>0</v>
      </c>
      <c r="AC153" s="153"/>
      <c r="AD153" s="153"/>
      <c r="AE153" s="153">
        <v>0</v>
      </c>
      <c r="AF153" s="153"/>
      <c r="AG153" s="153"/>
      <c r="AH153" s="153">
        <v>0</v>
      </c>
      <c r="AI153" s="153"/>
      <c r="AJ153" s="153"/>
      <c r="AK153" s="153">
        <v>0</v>
      </c>
      <c r="AL153" s="153"/>
      <c r="AM153" s="153"/>
      <c r="AN153" s="153">
        <v>1</v>
      </c>
      <c r="AO153" s="153"/>
      <c r="AP153" s="153"/>
      <c r="AQ153" s="153">
        <v>0</v>
      </c>
      <c r="AR153" s="153"/>
      <c r="AS153" s="153"/>
      <c r="AT153" s="153">
        <v>0</v>
      </c>
      <c r="AU153" s="153"/>
      <c r="AV153" s="153"/>
      <c r="AW153" s="108">
        <v>0</v>
      </c>
      <c r="AX153" s="62"/>
      <c r="AY153" s="18"/>
    </row>
    <row r="154" spans="2:51" s="2" customFormat="1" ht="409.5">
      <c r="B154" s="246"/>
      <c r="C154" s="246"/>
      <c r="D154" s="164" t="s">
        <v>875</v>
      </c>
      <c r="E154" s="164">
        <f>(SUM(J154:J159)*F154)/100</f>
        <v>7.2000000000000005E-4</v>
      </c>
      <c r="F154" s="164">
        <v>18</v>
      </c>
      <c r="G154" s="164" t="s">
        <v>876</v>
      </c>
      <c r="H154" s="166" t="s">
        <v>877</v>
      </c>
      <c r="I154" s="166" t="s">
        <v>294</v>
      </c>
      <c r="J154" s="166">
        <f>(N154*K154)/O154</f>
        <v>0</v>
      </c>
      <c r="K154" s="166">
        <v>0.15</v>
      </c>
      <c r="L154" s="166" t="s">
        <v>24</v>
      </c>
      <c r="M154" s="166" t="s">
        <v>878</v>
      </c>
      <c r="N154" s="166">
        <f>+Q154+T154+W154+Z154+AC154+AF154+AI154+AL154+AO154+AR154+AU154+AX154</f>
        <v>0</v>
      </c>
      <c r="O154" s="166">
        <v>1</v>
      </c>
      <c r="P154" s="166">
        <v>0</v>
      </c>
      <c r="Q154" s="166">
        <v>0</v>
      </c>
      <c r="R154" s="166" t="s">
        <v>879</v>
      </c>
      <c r="S154" s="166">
        <v>0</v>
      </c>
      <c r="T154" s="166">
        <v>0</v>
      </c>
      <c r="U154" s="166" t="s">
        <v>880</v>
      </c>
      <c r="V154" s="166">
        <v>0</v>
      </c>
      <c r="W154" s="198">
        <v>0</v>
      </c>
      <c r="X154" s="199" t="s">
        <v>881</v>
      </c>
      <c r="Y154" s="166">
        <v>0</v>
      </c>
      <c r="Z154" s="198">
        <v>0</v>
      </c>
      <c r="AA154" s="199" t="s">
        <v>882</v>
      </c>
      <c r="AB154" s="204">
        <v>0</v>
      </c>
      <c r="AC154" s="144"/>
      <c r="AD154" s="144"/>
      <c r="AE154" s="144">
        <v>0</v>
      </c>
      <c r="AF154" s="144"/>
      <c r="AG154" s="144"/>
      <c r="AH154" s="144">
        <v>0</v>
      </c>
      <c r="AI154" s="144"/>
      <c r="AJ154" s="144"/>
      <c r="AK154" s="144">
        <v>0</v>
      </c>
      <c r="AL154" s="144"/>
      <c r="AM154" s="144"/>
      <c r="AN154" s="144">
        <v>0</v>
      </c>
      <c r="AO154" s="144"/>
      <c r="AP154" s="144"/>
      <c r="AQ154" s="144">
        <v>0</v>
      </c>
      <c r="AR154" s="144"/>
      <c r="AS154" s="144"/>
      <c r="AT154" s="144">
        <v>0</v>
      </c>
      <c r="AU154" s="144"/>
      <c r="AV154" s="144"/>
      <c r="AW154" s="58">
        <v>1</v>
      </c>
      <c r="AX154" s="55"/>
      <c r="AY154" s="139"/>
    </row>
    <row r="155" spans="2:51" s="2" customFormat="1" ht="96">
      <c r="B155" s="246"/>
      <c r="C155" s="246"/>
      <c r="D155" s="164"/>
      <c r="E155" s="164"/>
      <c r="F155" s="164"/>
      <c r="G155" s="164"/>
      <c r="H155" s="166" t="s">
        <v>883</v>
      </c>
      <c r="I155" s="166" t="s">
        <v>294</v>
      </c>
      <c r="J155" s="166">
        <f>(N155*K155)/O155</f>
        <v>0</v>
      </c>
      <c r="K155" s="166">
        <v>0.15</v>
      </c>
      <c r="L155" s="166" t="s">
        <v>28</v>
      </c>
      <c r="M155" s="166" t="s">
        <v>332</v>
      </c>
      <c r="N155" s="166">
        <f>+Q155+T155+W155+Z155+AC155+AF155+AI155+AL155+AO155+AR155+AU155+AX155</f>
        <v>0</v>
      </c>
      <c r="O155" s="166">
        <v>0.5</v>
      </c>
      <c r="P155" s="166">
        <v>0</v>
      </c>
      <c r="Q155" s="166">
        <v>0</v>
      </c>
      <c r="R155" s="166" t="s">
        <v>884</v>
      </c>
      <c r="S155" s="166">
        <v>0</v>
      </c>
      <c r="T155" s="166">
        <v>0</v>
      </c>
      <c r="U155" s="166" t="s">
        <v>885</v>
      </c>
      <c r="V155" s="166">
        <v>0</v>
      </c>
      <c r="W155" s="198">
        <v>0</v>
      </c>
      <c r="X155" s="199" t="s">
        <v>886</v>
      </c>
      <c r="Y155" s="166">
        <v>0</v>
      </c>
      <c r="Z155" s="198">
        <v>0</v>
      </c>
      <c r="AA155" s="199" t="s">
        <v>887</v>
      </c>
      <c r="AB155" s="204">
        <v>0</v>
      </c>
      <c r="AC155" s="144"/>
      <c r="AD155" s="144"/>
      <c r="AE155" s="144">
        <v>0</v>
      </c>
      <c r="AF155" s="144"/>
      <c r="AG155" s="144"/>
      <c r="AH155" s="144">
        <v>0</v>
      </c>
      <c r="AI155" s="144"/>
      <c r="AJ155" s="144"/>
      <c r="AK155" s="144">
        <v>0.1</v>
      </c>
      <c r="AL155" s="144"/>
      <c r="AM155" s="144"/>
      <c r="AN155" s="21">
        <v>0.1</v>
      </c>
      <c r="AO155" s="144"/>
      <c r="AP155" s="144"/>
      <c r="AQ155" s="21">
        <v>0.1</v>
      </c>
      <c r="AR155" s="144"/>
      <c r="AS155" s="144"/>
      <c r="AT155" s="21">
        <v>0.1</v>
      </c>
      <c r="AU155" s="144"/>
      <c r="AV155" s="144"/>
      <c r="AW155" s="59">
        <v>0.1</v>
      </c>
      <c r="AX155" s="55"/>
      <c r="AY155" s="139"/>
    </row>
    <row r="156" spans="2:51" s="2" customFormat="1" ht="72">
      <c r="B156" s="246"/>
      <c r="C156" s="246"/>
      <c r="D156" s="164"/>
      <c r="E156" s="164"/>
      <c r="F156" s="164"/>
      <c r="G156" s="164"/>
      <c r="H156" s="166" t="s">
        <v>888</v>
      </c>
      <c r="I156" s="166" t="s">
        <v>294</v>
      </c>
      <c r="J156" s="166">
        <f>(N156*K156)/O156</f>
        <v>0</v>
      </c>
      <c r="K156" s="166">
        <v>0.15</v>
      </c>
      <c r="L156" s="166" t="s">
        <v>24</v>
      </c>
      <c r="M156" s="166" t="s">
        <v>889</v>
      </c>
      <c r="N156" s="166">
        <f>+Q156+T156+W156+Z156+AC156+AF156+AI156+AL156+AO156+AR156+AU156+AX156</f>
        <v>0</v>
      </c>
      <c r="O156" s="166">
        <v>1</v>
      </c>
      <c r="P156" s="166">
        <v>0</v>
      </c>
      <c r="Q156" s="166"/>
      <c r="R156" s="166" t="s">
        <v>890</v>
      </c>
      <c r="S156" s="166">
        <v>0</v>
      </c>
      <c r="T156" s="166"/>
      <c r="U156" s="166" t="s">
        <v>891</v>
      </c>
      <c r="V156" s="166">
        <v>0</v>
      </c>
      <c r="W156" s="198">
        <v>0</v>
      </c>
      <c r="X156" s="199" t="s">
        <v>892</v>
      </c>
      <c r="Y156" s="166">
        <v>0</v>
      </c>
      <c r="Z156" s="198">
        <v>0</v>
      </c>
      <c r="AA156" s="199" t="s">
        <v>893</v>
      </c>
      <c r="AB156" s="180">
        <v>0</v>
      </c>
      <c r="AC156" s="153"/>
      <c r="AD156" s="153"/>
      <c r="AE156" s="153">
        <v>1</v>
      </c>
      <c r="AF156" s="153"/>
      <c r="AG156" s="153"/>
      <c r="AH156" s="153">
        <v>0</v>
      </c>
      <c r="AI156" s="153"/>
      <c r="AJ156" s="153"/>
      <c r="AK156" s="153">
        <v>0</v>
      </c>
      <c r="AL156" s="153"/>
      <c r="AM156" s="153"/>
      <c r="AN156" s="153">
        <v>0</v>
      </c>
      <c r="AO156" s="153"/>
      <c r="AP156" s="153"/>
      <c r="AQ156" s="153">
        <v>0</v>
      </c>
      <c r="AR156" s="153"/>
      <c r="AS156" s="153"/>
      <c r="AT156" s="153">
        <v>0</v>
      </c>
      <c r="AU156" s="153"/>
      <c r="AV156" s="153"/>
      <c r="AW156" s="108">
        <v>0</v>
      </c>
      <c r="AX156" s="62"/>
      <c r="AY156" s="18"/>
    </row>
    <row r="157" spans="2:51" s="2" customFormat="1" ht="409.5">
      <c r="B157" s="246"/>
      <c r="C157" s="246"/>
      <c r="D157" s="164"/>
      <c r="E157" s="164"/>
      <c r="F157" s="164"/>
      <c r="G157" s="164"/>
      <c r="H157" s="166" t="s">
        <v>894</v>
      </c>
      <c r="I157" s="166" t="s">
        <v>294</v>
      </c>
      <c r="J157" s="166">
        <f>(N157*K157)/O157</f>
        <v>0</v>
      </c>
      <c r="K157" s="166">
        <v>0.2</v>
      </c>
      <c r="L157" s="166" t="s">
        <v>24</v>
      </c>
      <c r="M157" s="166" t="s">
        <v>895</v>
      </c>
      <c r="N157" s="166">
        <f>+Q157+T157+W157+Z157+AC157+AF157+AI157+AL157+AO157+AR157+AU157+AX157</f>
        <v>0</v>
      </c>
      <c r="O157" s="166">
        <v>1</v>
      </c>
      <c r="P157" s="166">
        <v>0</v>
      </c>
      <c r="Q157" s="166"/>
      <c r="R157" s="166" t="s">
        <v>896</v>
      </c>
      <c r="S157" s="166">
        <v>0</v>
      </c>
      <c r="T157" s="166">
        <v>0</v>
      </c>
      <c r="U157" s="166" t="s">
        <v>897</v>
      </c>
      <c r="V157" s="166">
        <v>0</v>
      </c>
      <c r="W157" s="198">
        <v>0</v>
      </c>
      <c r="X157" s="199" t="s">
        <v>898</v>
      </c>
      <c r="Y157" s="166">
        <v>0</v>
      </c>
      <c r="Z157" s="198">
        <v>0</v>
      </c>
      <c r="AA157" s="199" t="s">
        <v>899</v>
      </c>
      <c r="AB157" s="180">
        <v>0</v>
      </c>
      <c r="AC157" s="153"/>
      <c r="AD157" s="153"/>
      <c r="AE157" s="153">
        <v>0</v>
      </c>
      <c r="AF157" s="153"/>
      <c r="AG157" s="153"/>
      <c r="AH157" s="153">
        <v>0</v>
      </c>
      <c r="AI157" s="153"/>
      <c r="AJ157" s="153"/>
      <c r="AK157" s="153">
        <v>0</v>
      </c>
      <c r="AL157" s="153"/>
      <c r="AM157" s="153"/>
      <c r="AN157" s="153">
        <v>0</v>
      </c>
      <c r="AO157" s="153"/>
      <c r="AP157" s="153"/>
      <c r="AQ157" s="153">
        <v>0</v>
      </c>
      <c r="AR157" s="153"/>
      <c r="AS157" s="153"/>
      <c r="AT157" s="153">
        <v>0</v>
      </c>
      <c r="AU157" s="153"/>
      <c r="AV157" s="153"/>
      <c r="AW157" s="108">
        <v>1</v>
      </c>
      <c r="AX157" s="62"/>
      <c r="AY157" s="18"/>
    </row>
    <row r="158" spans="2:51" s="2" customFormat="1" ht="276">
      <c r="B158" s="246"/>
      <c r="C158" s="246"/>
      <c r="D158" s="164"/>
      <c r="E158" s="164"/>
      <c r="F158" s="164"/>
      <c r="G158" s="164"/>
      <c r="H158" s="166" t="s">
        <v>900</v>
      </c>
      <c r="I158" s="166" t="s">
        <v>294</v>
      </c>
      <c r="J158" s="166">
        <f>(N158*K158)/O158</f>
        <v>4.0000000000000001E-3</v>
      </c>
      <c r="K158" s="166">
        <v>0.2</v>
      </c>
      <c r="L158" s="166" t="s">
        <v>24</v>
      </c>
      <c r="M158" s="166" t="s">
        <v>853</v>
      </c>
      <c r="N158" s="166">
        <f>+Q158+T158+W158+Z158+AC158+AF158+AI158+AL158+AO158+AR158+AU158+AX158</f>
        <v>0.02</v>
      </c>
      <c r="O158" s="166">
        <v>1</v>
      </c>
      <c r="P158" s="166">
        <v>0</v>
      </c>
      <c r="Q158" s="166">
        <v>0.01</v>
      </c>
      <c r="R158" s="166" t="s">
        <v>901</v>
      </c>
      <c r="S158" s="166">
        <v>0</v>
      </c>
      <c r="T158" s="166">
        <v>0</v>
      </c>
      <c r="U158" s="166" t="s">
        <v>902</v>
      </c>
      <c r="V158" s="166">
        <v>0</v>
      </c>
      <c r="W158" s="198">
        <v>0</v>
      </c>
      <c r="X158" s="199" t="s">
        <v>903</v>
      </c>
      <c r="Y158" s="166">
        <v>0</v>
      </c>
      <c r="Z158" s="198" t="s">
        <v>904</v>
      </c>
      <c r="AA158" s="199" t="s">
        <v>905</v>
      </c>
      <c r="AB158" s="180">
        <v>1</v>
      </c>
      <c r="AC158" s="153"/>
      <c r="AD158" s="153"/>
      <c r="AE158" s="153">
        <v>0</v>
      </c>
      <c r="AF158" s="153"/>
      <c r="AG158" s="153"/>
      <c r="AH158" s="153">
        <v>0</v>
      </c>
      <c r="AI158" s="153"/>
      <c r="AJ158" s="153"/>
      <c r="AK158" s="153">
        <v>0</v>
      </c>
      <c r="AL158" s="153"/>
      <c r="AM158" s="153"/>
      <c r="AN158" s="153">
        <v>0</v>
      </c>
      <c r="AO158" s="153"/>
      <c r="AP158" s="153"/>
      <c r="AQ158" s="153">
        <v>0</v>
      </c>
      <c r="AR158" s="153"/>
      <c r="AS158" s="153"/>
      <c r="AT158" s="153">
        <v>0</v>
      </c>
      <c r="AU158" s="153"/>
      <c r="AV158" s="153"/>
      <c r="AW158" s="108">
        <v>0</v>
      </c>
      <c r="AX158" s="62"/>
      <c r="AY158" s="18"/>
    </row>
    <row r="159" spans="2:51" s="2" customFormat="1" ht="72">
      <c r="B159" s="246"/>
      <c r="C159" s="246"/>
      <c r="D159" s="164"/>
      <c r="E159" s="164"/>
      <c r="F159" s="164"/>
      <c r="G159" s="164"/>
      <c r="H159" s="166" t="s">
        <v>906</v>
      </c>
      <c r="I159" s="166" t="s">
        <v>294</v>
      </c>
      <c r="J159" s="166">
        <f>(N159*K159)/O159</f>
        <v>0</v>
      </c>
      <c r="K159" s="166">
        <v>0.15</v>
      </c>
      <c r="L159" s="166" t="s">
        <v>24</v>
      </c>
      <c r="M159" s="166" t="s">
        <v>907</v>
      </c>
      <c r="N159" s="166">
        <f>+Q159+T159+W159+Z159+AC159+AF159+AI159+AL159+AO159+AR159+AU159+AX159</f>
        <v>0</v>
      </c>
      <c r="O159" s="166">
        <v>1</v>
      </c>
      <c r="P159" s="166">
        <v>0</v>
      </c>
      <c r="Q159" s="166">
        <v>0</v>
      </c>
      <c r="R159" s="166" t="s">
        <v>908</v>
      </c>
      <c r="S159" s="166">
        <v>0</v>
      </c>
      <c r="T159" s="166">
        <v>0</v>
      </c>
      <c r="U159" s="166" t="s">
        <v>908</v>
      </c>
      <c r="V159" s="166">
        <v>0</v>
      </c>
      <c r="W159" s="198">
        <v>0</v>
      </c>
      <c r="X159" s="199" t="s">
        <v>909</v>
      </c>
      <c r="Y159" s="166">
        <v>0</v>
      </c>
      <c r="Z159" s="198">
        <v>0</v>
      </c>
      <c r="AA159" s="199" t="s">
        <v>910</v>
      </c>
      <c r="AB159" s="180">
        <v>1</v>
      </c>
      <c r="AC159" s="153"/>
      <c r="AD159" s="153"/>
      <c r="AE159" s="153">
        <v>0</v>
      </c>
      <c r="AF159" s="153"/>
      <c r="AG159" s="153"/>
      <c r="AH159" s="153">
        <v>0</v>
      </c>
      <c r="AI159" s="153"/>
      <c r="AJ159" s="153"/>
      <c r="AK159" s="153">
        <v>0</v>
      </c>
      <c r="AL159" s="153"/>
      <c r="AM159" s="153"/>
      <c r="AN159" s="153">
        <v>0</v>
      </c>
      <c r="AO159" s="153"/>
      <c r="AP159" s="153"/>
      <c r="AQ159" s="153">
        <v>0</v>
      </c>
      <c r="AR159" s="153"/>
      <c r="AS159" s="153"/>
      <c r="AT159" s="153">
        <v>0</v>
      </c>
      <c r="AU159" s="153"/>
      <c r="AV159" s="153"/>
      <c r="AW159" s="108">
        <v>0</v>
      </c>
      <c r="AX159" s="62"/>
      <c r="AY159" s="18"/>
    </row>
    <row r="160" spans="2:51" s="2" customFormat="1" ht="108">
      <c r="B160" s="246"/>
      <c r="C160" s="246"/>
      <c r="D160" s="164" t="s">
        <v>86</v>
      </c>
      <c r="E160" s="164">
        <f>(SUM(J160:J170)*F160)/100</f>
        <v>5.5800000000000002E-2</v>
      </c>
      <c r="F160" s="164">
        <v>18</v>
      </c>
      <c r="G160" s="164" t="s">
        <v>911</v>
      </c>
      <c r="H160" s="166" t="s">
        <v>912</v>
      </c>
      <c r="I160" s="166" t="s">
        <v>294</v>
      </c>
      <c r="J160" s="166">
        <f>(N160*K160)/O160</f>
        <v>6.0000000000000012E-2</v>
      </c>
      <c r="K160" s="166">
        <v>0.2</v>
      </c>
      <c r="L160" s="166" t="s">
        <v>28</v>
      </c>
      <c r="M160" s="166" t="s">
        <v>16</v>
      </c>
      <c r="N160" s="166">
        <f>+Q160+T160+W160+Z160+AC160+AF160+AI160+AL160+AO160+AR160+AU160+AX160</f>
        <v>0.30000000000000004</v>
      </c>
      <c r="O160" s="166">
        <v>1</v>
      </c>
      <c r="P160" s="166">
        <v>0</v>
      </c>
      <c r="Q160" s="166">
        <v>0</v>
      </c>
      <c r="R160" s="166" t="s">
        <v>913</v>
      </c>
      <c r="S160" s="166">
        <v>0.1</v>
      </c>
      <c r="T160" s="166">
        <v>0.1</v>
      </c>
      <c r="U160" s="166" t="s">
        <v>914</v>
      </c>
      <c r="V160" s="201">
        <v>0.1</v>
      </c>
      <c r="W160" s="200">
        <v>0.1</v>
      </c>
      <c r="X160" s="199" t="s">
        <v>915</v>
      </c>
      <c r="Y160" s="201">
        <v>0.1</v>
      </c>
      <c r="Z160" s="198" t="s">
        <v>56</v>
      </c>
      <c r="AA160" s="199" t="s">
        <v>916</v>
      </c>
      <c r="AB160" s="205">
        <v>0.1</v>
      </c>
      <c r="AC160" s="144"/>
      <c r="AD160" s="144"/>
      <c r="AE160" s="21">
        <v>0.1</v>
      </c>
      <c r="AF160" s="144"/>
      <c r="AG160" s="144"/>
      <c r="AH160" s="21">
        <v>0.1</v>
      </c>
      <c r="AI160" s="144"/>
      <c r="AJ160" s="144"/>
      <c r="AK160" s="21">
        <v>0.1</v>
      </c>
      <c r="AL160" s="144"/>
      <c r="AM160" s="144"/>
      <c r="AN160" s="21">
        <v>0.1</v>
      </c>
      <c r="AO160" s="144"/>
      <c r="AP160" s="144"/>
      <c r="AQ160" s="21">
        <v>0.1</v>
      </c>
      <c r="AR160" s="144"/>
      <c r="AS160" s="144"/>
      <c r="AT160" s="21">
        <v>0.1</v>
      </c>
      <c r="AU160" s="144"/>
      <c r="AV160" s="144"/>
      <c r="AW160" s="59">
        <v>0</v>
      </c>
      <c r="AX160" s="55"/>
      <c r="AY160" s="139"/>
    </row>
    <row r="161" spans="2:51" s="2" customFormat="1" ht="216">
      <c r="B161" s="246"/>
      <c r="C161" s="246"/>
      <c r="D161" s="164"/>
      <c r="E161" s="164"/>
      <c r="F161" s="164"/>
      <c r="G161" s="164"/>
      <c r="H161" s="166" t="s">
        <v>917</v>
      </c>
      <c r="I161" s="166" t="s">
        <v>294</v>
      </c>
      <c r="J161" s="166">
        <f>(N161*K161)/O161</f>
        <v>0</v>
      </c>
      <c r="K161" s="166">
        <v>0.05</v>
      </c>
      <c r="L161" s="166" t="s">
        <v>24</v>
      </c>
      <c r="M161" s="166" t="s">
        <v>918</v>
      </c>
      <c r="N161" s="166">
        <f>+Q161+T161+W161+Z161+AC161+AF161+AI161+AL161+AO161+AR161+AU161+AX161</f>
        <v>0</v>
      </c>
      <c r="O161" s="166">
        <v>1</v>
      </c>
      <c r="P161" s="166">
        <v>0</v>
      </c>
      <c r="Q161" s="166">
        <v>0</v>
      </c>
      <c r="R161" s="166"/>
      <c r="S161" s="166">
        <v>0</v>
      </c>
      <c r="T161" s="166">
        <v>0</v>
      </c>
      <c r="U161" s="166" t="s">
        <v>919</v>
      </c>
      <c r="V161" s="166">
        <v>0</v>
      </c>
      <c r="W161" s="198">
        <v>0</v>
      </c>
      <c r="X161" s="208" t="s">
        <v>920</v>
      </c>
      <c r="Y161" s="166">
        <v>1</v>
      </c>
      <c r="Z161" s="198">
        <v>0</v>
      </c>
      <c r="AA161" s="199" t="s">
        <v>921</v>
      </c>
      <c r="AB161" s="204">
        <v>0</v>
      </c>
      <c r="AC161" s="144"/>
      <c r="AD161" s="144"/>
      <c r="AE161" s="144">
        <v>0</v>
      </c>
      <c r="AF161" s="144"/>
      <c r="AG161" s="144"/>
      <c r="AH161" s="144">
        <v>0</v>
      </c>
      <c r="AI161" s="144"/>
      <c r="AJ161" s="144"/>
      <c r="AK161" s="144">
        <v>0</v>
      </c>
      <c r="AL161" s="144"/>
      <c r="AM161" s="144"/>
      <c r="AN161" s="144">
        <v>0</v>
      </c>
      <c r="AO161" s="144"/>
      <c r="AP161" s="144"/>
      <c r="AQ161" s="144">
        <v>0</v>
      </c>
      <c r="AR161" s="144"/>
      <c r="AS161" s="144"/>
      <c r="AT161" s="144">
        <v>0</v>
      </c>
      <c r="AU161" s="144"/>
      <c r="AV161" s="144"/>
      <c r="AW161" s="58">
        <v>0</v>
      </c>
      <c r="AX161" s="55"/>
      <c r="AY161" s="139"/>
    </row>
    <row r="162" spans="2:51" s="2" customFormat="1" ht="180">
      <c r="B162" s="246"/>
      <c r="C162" s="246"/>
      <c r="D162" s="164"/>
      <c r="E162" s="164"/>
      <c r="F162" s="164"/>
      <c r="G162" s="164"/>
      <c r="H162" s="166" t="s">
        <v>922</v>
      </c>
      <c r="I162" s="166" t="s">
        <v>294</v>
      </c>
      <c r="J162" s="166">
        <f>(N162*K162)/O162</f>
        <v>0</v>
      </c>
      <c r="K162" s="166">
        <v>0.05</v>
      </c>
      <c r="L162" s="166" t="s">
        <v>24</v>
      </c>
      <c r="M162" s="166" t="s">
        <v>3</v>
      </c>
      <c r="N162" s="166">
        <f>+Q162+T162+W162+Z162+AC162+AF162+AI162+AL162+AO162+AR162+AU162+AX162</f>
        <v>0</v>
      </c>
      <c r="O162" s="166">
        <v>2</v>
      </c>
      <c r="P162" s="166">
        <v>0</v>
      </c>
      <c r="Q162" s="166">
        <v>0</v>
      </c>
      <c r="R162" s="166" t="s">
        <v>923</v>
      </c>
      <c r="S162" s="166">
        <v>1</v>
      </c>
      <c r="T162" s="166">
        <v>0</v>
      </c>
      <c r="U162" s="166" t="s">
        <v>924</v>
      </c>
      <c r="V162" s="166">
        <v>0</v>
      </c>
      <c r="W162" s="198">
        <v>0</v>
      </c>
      <c r="X162" s="199" t="s">
        <v>925</v>
      </c>
      <c r="Y162" s="166">
        <v>0</v>
      </c>
      <c r="Z162" s="198">
        <v>0</v>
      </c>
      <c r="AA162" s="199" t="s">
        <v>926</v>
      </c>
      <c r="AB162" s="180">
        <v>0</v>
      </c>
      <c r="AC162" s="153"/>
      <c r="AD162" s="153"/>
      <c r="AE162" s="153">
        <v>0</v>
      </c>
      <c r="AF162" s="153"/>
      <c r="AG162" s="153"/>
      <c r="AH162" s="153">
        <v>0</v>
      </c>
      <c r="AI162" s="153"/>
      <c r="AJ162" s="153"/>
      <c r="AK162" s="153">
        <v>1</v>
      </c>
      <c r="AL162" s="153"/>
      <c r="AM162" s="153"/>
      <c r="AN162" s="153">
        <v>0</v>
      </c>
      <c r="AO162" s="153"/>
      <c r="AP162" s="153"/>
      <c r="AQ162" s="153">
        <v>0</v>
      </c>
      <c r="AR162" s="153"/>
      <c r="AS162" s="153"/>
      <c r="AT162" s="153">
        <v>0</v>
      </c>
      <c r="AU162" s="153"/>
      <c r="AV162" s="153"/>
      <c r="AW162" s="108">
        <v>0</v>
      </c>
      <c r="AX162" s="62"/>
      <c r="AY162" s="18"/>
    </row>
    <row r="163" spans="2:51" s="2" customFormat="1" ht="156">
      <c r="B163" s="246"/>
      <c r="C163" s="246"/>
      <c r="D163" s="164"/>
      <c r="E163" s="164"/>
      <c r="F163" s="164"/>
      <c r="G163" s="164"/>
      <c r="H163" s="166" t="s">
        <v>927</v>
      </c>
      <c r="I163" s="166" t="s">
        <v>294</v>
      </c>
      <c r="J163" s="166">
        <f>(N163*K163)/O163</f>
        <v>0</v>
      </c>
      <c r="K163" s="166">
        <v>0.05</v>
      </c>
      <c r="L163" s="166" t="s">
        <v>24</v>
      </c>
      <c r="M163" s="166" t="s">
        <v>928</v>
      </c>
      <c r="N163" s="166">
        <f>+Q163+T163+W163+Z163+AC163+AF163+AI163+AL163+AO163+AR163+AU163+AX163</f>
        <v>0</v>
      </c>
      <c r="O163" s="166">
        <v>15</v>
      </c>
      <c r="P163" s="166">
        <v>0</v>
      </c>
      <c r="Q163" s="166">
        <v>0</v>
      </c>
      <c r="R163" s="166" t="s">
        <v>929</v>
      </c>
      <c r="S163" s="166">
        <v>0</v>
      </c>
      <c r="T163" s="166">
        <v>0</v>
      </c>
      <c r="U163" s="166" t="s">
        <v>930</v>
      </c>
      <c r="V163" s="166">
        <v>0</v>
      </c>
      <c r="W163" s="198">
        <v>0</v>
      </c>
      <c r="X163" s="199" t="s">
        <v>931</v>
      </c>
      <c r="Y163" s="166">
        <v>0</v>
      </c>
      <c r="Z163" s="198">
        <v>0</v>
      </c>
      <c r="AA163" s="199" t="s">
        <v>932</v>
      </c>
      <c r="AB163" s="204">
        <v>0</v>
      </c>
      <c r="AC163" s="144"/>
      <c r="AD163" s="144"/>
      <c r="AE163" s="144">
        <v>0</v>
      </c>
      <c r="AF163" s="144"/>
      <c r="AG163" s="144"/>
      <c r="AH163" s="144">
        <v>0</v>
      </c>
      <c r="AI163" s="144"/>
      <c r="AJ163" s="144"/>
      <c r="AK163" s="144">
        <v>0</v>
      </c>
      <c r="AL163" s="144"/>
      <c r="AM163" s="144"/>
      <c r="AN163" s="144">
        <v>0</v>
      </c>
      <c r="AO163" s="144"/>
      <c r="AP163" s="144"/>
      <c r="AQ163" s="144">
        <v>0</v>
      </c>
      <c r="AR163" s="144"/>
      <c r="AS163" s="144"/>
      <c r="AT163" s="144">
        <v>0</v>
      </c>
      <c r="AU163" s="144"/>
      <c r="AV163" s="144"/>
      <c r="AW163" s="58">
        <v>15</v>
      </c>
      <c r="AX163" s="55"/>
      <c r="AY163" s="139"/>
    </row>
    <row r="164" spans="2:51" s="2" customFormat="1" ht="409.5">
      <c r="B164" s="246"/>
      <c r="C164" s="246"/>
      <c r="D164" s="164"/>
      <c r="E164" s="164"/>
      <c r="F164" s="164"/>
      <c r="G164" s="164"/>
      <c r="H164" s="166" t="s">
        <v>933</v>
      </c>
      <c r="I164" s="166" t="s">
        <v>294</v>
      </c>
      <c r="J164" s="166">
        <f>(N164*K164)/O164</f>
        <v>0</v>
      </c>
      <c r="K164" s="166">
        <v>0.15</v>
      </c>
      <c r="L164" s="166" t="s">
        <v>24</v>
      </c>
      <c r="M164" s="166" t="s">
        <v>849</v>
      </c>
      <c r="N164" s="166">
        <f>+Q164+T164+W164+Z164+AC164+AF164+AI164+AL164+AO164+AR164+AU164+AX164</f>
        <v>0</v>
      </c>
      <c r="O164" s="166">
        <v>1</v>
      </c>
      <c r="P164" s="166">
        <v>0</v>
      </c>
      <c r="Q164" s="166">
        <v>0</v>
      </c>
      <c r="R164" s="166" t="s">
        <v>934</v>
      </c>
      <c r="S164" s="166">
        <v>0</v>
      </c>
      <c r="T164" s="166">
        <v>0</v>
      </c>
      <c r="U164" s="166" t="s">
        <v>935</v>
      </c>
      <c r="V164" s="166">
        <v>0</v>
      </c>
      <c r="W164" s="198">
        <v>0</v>
      </c>
      <c r="X164" s="199" t="s">
        <v>936</v>
      </c>
      <c r="Y164" s="166">
        <v>0</v>
      </c>
      <c r="Z164" s="198">
        <v>0</v>
      </c>
      <c r="AA164" s="199" t="s">
        <v>937</v>
      </c>
      <c r="AB164" s="180">
        <v>0</v>
      </c>
      <c r="AC164" s="153"/>
      <c r="AD164" s="153"/>
      <c r="AE164" s="153">
        <v>0</v>
      </c>
      <c r="AF164" s="153"/>
      <c r="AG164" s="153"/>
      <c r="AH164" s="153">
        <v>1</v>
      </c>
      <c r="AI164" s="153"/>
      <c r="AJ164" s="153"/>
      <c r="AK164" s="153">
        <v>0</v>
      </c>
      <c r="AL164" s="153"/>
      <c r="AM164" s="153"/>
      <c r="AN164" s="153">
        <v>0</v>
      </c>
      <c r="AO164" s="153"/>
      <c r="AP164" s="153"/>
      <c r="AQ164" s="153">
        <v>0</v>
      </c>
      <c r="AR164" s="153"/>
      <c r="AS164" s="153"/>
      <c r="AT164" s="153">
        <v>0</v>
      </c>
      <c r="AU164" s="153"/>
      <c r="AV164" s="153"/>
      <c r="AW164" s="108">
        <v>0</v>
      </c>
      <c r="AX164" s="62"/>
      <c r="AY164" s="18"/>
    </row>
    <row r="165" spans="2:51" s="2" customFormat="1" ht="409.5">
      <c r="B165" s="246"/>
      <c r="C165" s="246"/>
      <c r="D165" s="164"/>
      <c r="E165" s="164"/>
      <c r="F165" s="164"/>
      <c r="G165" s="164"/>
      <c r="H165" s="166" t="s">
        <v>938</v>
      </c>
      <c r="I165" s="166" t="s">
        <v>294</v>
      </c>
      <c r="J165" s="166">
        <f>(N165*K165)/O165</f>
        <v>0</v>
      </c>
      <c r="K165" s="166">
        <v>0.05</v>
      </c>
      <c r="L165" s="166" t="s">
        <v>24</v>
      </c>
      <c r="M165" s="166" t="s">
        <v>939</v>
      </c>
      <c r="N165" s="166">
        <f>+Q165+T165+W165+Z165+AC165+AF165+AI165+AL165+AO165+AR165+AU165+AX165</f>
        <v>0</v>
      </c>
      <c r="O165" s="166">
        <v>1</v>
      </c>
      <c r="P165" s="166">
        <v>0</v>
      </c>
      <c r="Q165" s="166">
        <v>0</v>
      </c>
      <c r="R165" s="166" t="s">
        <v>940</v>
      </c>
      <c r="S165" s="166">
        <v>0</v>
      </c>
      <c r="T165" s="166">
        <v>0</v>
      </c>
      <c r="U165" s="166" t="s">
        <v>941</v>
      </c>
      <c r="V165" s="166">
        <v>0</v>
      </c>
      <c r="W165" s="198">
        <v>0</v>
      </c>
      <c r="X165" s="199" t="s">
        <v>942</v>
      </c>
      <c r="Y165" s="166">
        <v>0</v>
      </c>
      <c r="Z165" s="198">
        <v>0</v>
      </c>
      <c r="AA165" s="199" t="s">
        <v>943</v>
      </c>
      <c r="AB165" s="204">
        <v>0</v>
      </c>
      <c r="AC165" s="144"/>
      <c r="AD165" s="144"/>
      <c r="AE165" s="144">
        <v>0</v>
      </c>
      <c r="AF165" s="144"/>
      <c r="AG165" s="144"/>
      <c r="AH165" s="144">
        <v>0</v>
      </c>
      <c r="AI165" s="144"/>
      <c r="AJ165" s="144"/>
      <c r="AK165" s="144">
        <v>0</v>
      </c>
      <c r="AL165" s="144"/>
      <c r="AM165" s="144"/>
      <c r="AN165" s="144">
        <v>0</v>
      </c>
      <c r="AO165" s="144"/>
      <c r="AP165" s="144"/>
      <c r="AQ165" s="144">
        <v>0</v>
      </c>
      <c r="AR165" s="144"/>
      <c r="AS165" s="144"/>
      <c r="AT165" s="144">
        <v>0</v>
      </c>
      <c r="AU165" s="144"/>
      <c r="AV165" s="144"/>
      <c r="AW165" s="58">
        <v>1</v>
      </c>
      <c r="AX165" s="55"/>
      <c r="AY165" s="139"/>
    </row>
    <row r="166" spans="2:51" s="2" customFormat="1" ht="48">
      <c r="B166" s="246"/>
      <c r="C166" s="246"/>
      <c r="D166" s="164"/>
      <c r="E166" s="164"/>
      <c r="F166" s="164"/>
      <c r="G166" s="164"/>
      <c r="H166" s="166" t="s">
        <v>944</v>
      </c>
      <c r="I166" s="166" t="s">
        <v>294</v>
      </c>
      <c r="J166" s="166">
        <f>(N166*K166)/O166</f>
        <v>0.25</v>
      </c>
      <c r="K166" s="166">
        <v>0.1</v>
      </c>
      <c r="L166" s="166" t="s">
        <v>24</v>
      </c>
      <c r="M166" s="166" t="s">
        <v>20</v>
      </c>
      <c r="N166" s="166">
        <f>+Q166+T166+W166+Z166+AC166+AF166+AI166+AL166+AO166+AR166+AU166+AX166</f>
        <v>5</v>
      </c>
      <c r="O166" s="166">
        <v>2</v>
      </c>
      <c r="P166" s="166">
        <v>0</v>
      </c>
      <c r="Q166" s="166">
        <v>1</v>
      </c>
      <c r="R166" s="166" t="s">
        <v>945</v>
      </c>
      <c r="S166" s="166">
        <v>0</v>
      </c>
      <c r="T166" s="166">
        <v>1</v>
      </c>
      <c r="U166" s="166" t="s">
        <v>946</v>
      </c>
      <c r="V166" s="166">
        <v>1</v>
      </c>
      <c r="W166" s="198">
        <v>1</v>
      </c>
      <c r="X166" s="199" t="s">
        <v>946</v>
      </c>
      <c r="Y166" s="166">
        <v>0</v>
      </c>
      <c r="Z166" s="198">
        <v>2</v>
      </c>
      <c r="AA166" s="199" t="s">
        <v>947</v>
      </c>
      <c r="AB166" s="204">
        <v>0</v>
      </c>
      <c r="AC166" s="144"/>
      <c r="AD166" s="144"/>
      <c r="AE166" s="144">
        <v>0</v>
      </c>
      <c r="AF166" s="144"/>
      <c r="AG166" s="144"/>
      <c r="AH166" s="144">
        <v>0</v>
      </c>
      <c r="AI166" s="144"/>
      <c r="AJ166" s="144"/>
      <c r="AK166" s="144">
        <v>0</v>
      </c>
      <c r="AL166" s="144"/>
      <c r="AM166" s="144"/>
      <c r="AN166" s="144">
        <v>0</v>
      </c>
      <c r="AO166" s="144"/>
      <c r="AP166" s="144"/>
      <c r="AQ166" s="144">
        <v>0</v>
      </c>
      <c r="AR166" s="144"/>
      <c r="AS166" s="144"/>
      <c r="AT166" s="144">
        <v>0</v>
      </c>
      <c r="AU166" s="144"/>
      <c r="AV166" s="144"/>
      <c r="AW166" s="58">
        <v>1</v>
      </c>
      <c r="AX166" s="55"/>
      <c r="AY166" s="139"/>
    </row>
    <row r="167" spans="2:51" s="2" customFormat="1" ht="252">
      <c r="B167" s="246"/>
      <c r="C167" s="246"/>
      <c r="D167" s="164"/>
      <c r="E167" s="164"/>
      <c r="F167" s="164"/>
      <c r="G167" s="164"/>
      <c r="H167" s="166" t="s">
        <v>948</v>
      </c>
      <c r="I167" s="166" t="s">
        <v>294</v>
      </c>
      <c r="J167" s="166">
        <f>(N167*K167)/O167</f>
        <v>0</v>
      </c>
      <c r="K167" s="166">
        <v>0.15</v>
      </c>
      <c r="L167" s="166" t="s">
        <v>24</v>
      </c>
      <c r="M167" s="166" t="s">
        <v>949</v>
      </c>
      <c r="N167" s="166">
        <f>+Q167+T167+W167+Z167+AC167+AF167+AI167+AL167+AO167+AR167+AU167+AX167</f>
        <v>0</v>
      </c>
      <c r="O167" s="166">
        <v>1</v>
      </c>
      <c r="P167" s="166">
        <v>0</v>
      </c>
      <c r="Q167" s="166">
        <v>0</v>
      </c>
      <c r="R167" s="166" t="s">
        <v>950</v>
      </c>
      <c r="S167" s="166">
        <v>0</v>
      </c>
      <c r="T167" s="166">
        <v>0</v>
      </c>
      <c r="U167" s="166" t="s">
        <v>951</v>
      </c>
      <c r="V167" s="166">
        <v>0</v>
      </c>
      <c r="W167" s="198">
        <v>0</v>
      </c>
      <c r="X167" s="208" t="s">
        <v>952</v>
      </c>
      <c r="Y167" s="166">
        <v>0</v>
      </c>
      <c r="Z167" s="198">
        <v>0</v>
      </c>
      <c r="AA167" s="199" t="s">
        <v>953</v>
      </c>
      <c r="AB167" s="180">
        <v>0</v>
      </c>
      <c r="AC167" s="153"/>
      <c r="AD167" s="153"/>
      <c r="AE167" s="153">
        <v>0</v>
      </c>
      <c r="AF167" s="153"/>
      <c r="AG167" s="153"/>
      <c r="AH167" s="153">
        <v>0</v>
      </c>
      <c r="AI167" s="153"/>
      <c r="AJ167" s="153"/>
      <c r="AK167" s="153">
        <v>0</v>
      </c>
      <c r="AL167" s="153"/>
      <c r="AM167" s="153"/>
      <c r="AN167" s="153">
        <v>0</v>
      </c>
      <c r="AO167" s="153"/>
      <c r="AP167" s="153"/>
      <c r="AQ167" s="153">
        <v>0</v>
      </c>
      <c r="AR167" s="153"/>
      <c r="AS167" s="153"/>
      <c r="AT167" s="153">
        <v>0</v>
      </c>
      <c r="AU167" s="153"/>
      <c r="AV167" s="153"/>
      <c r="AW167" s="108">
        <v>1</v>
      </c>
      <c r="AX167" s="62"/>
      <c r="AY167" s="18"/>
    </row>
    <row r="168" spans="2:51" s="2" customFormat="1" ht="216">
      <c r="B168" s="246"/>
      <c r="C168" s="246"/>
      <c r="D168" s="164"/>
      <c r="E168" s="164"/>
      <c r="F168" s="164"/>
      <c r="G168" s="164"/>
      <c r="H168" s="166" t="s">
        <v>954</v>
      </c>
      <c r="I168" s="166" t="s">
        <v>294</v>
      </c>
      <c r="J168" s="166">
        <f>(N168*K168)/O168</f>
        <v>0</v>
      </c>
      <c r="K168" s="166">
        <v>0.05</v>
      </c>
      <c r="L168" s="166" t="s">
        <v>24</v>
      </c>
      <c r="M168" s="166" t="s">
        <v>955</v>
      </c>
      <c r="N168" s="166">
        <f>+Q168+T168+W168+Z168+AC168+AF168+AI168+AL168+AO168+AR168+AU168+AX168</f>
        <v>0</v>
      </c>
      <c r="O168" s="166">
        <v>1</v>
      </c>
      <c r="P168" s="166">
        <v>0</v>
      </c>
      <c r="Q168" s="166">
        <v>0</v>
      </c>
      <c r="R168" s="166" t="s">
        <v>956</v>
      </c>
      <c r="S168" s="166">
        <v>0</v>
      </c>
      <c r="T168" s="166">
        <v>0</v>
      </c>
      <c r="U168" s="166" t="s">
        <v>957</v>
      </c>
      <c r="V168" s="166">
        <v>0</v>
      </c>
      <c r="W168" s="198">
        <v>0</v>
      </c>
      <c r="X168" s="208" t="s">
        <v>958</v>
      </c>
      <c r="Y168" s="166">
        <v>0</v>
      </c>
      <c r="Z168" s="198">
        <v>0</v>
      </c>
      <c r="AA168" s="199" t="s">
        <v>959</v>
      </c>
      <c r="AB168" s="180">
        <v>0</v>
      </c>
      <c r="AC168" s="153"/>
      <c r="AD168" s="153"/>
      <c r="AE168" s="153">
        <v>0</v>
      </c>
      <c r="AF168" s="153"/>
      <c r="AG168" s="153"/>
      <c r="AH168" s="153">
        <v>0</v>
      </c>
      <c r="AI168" s="153"/>
      <c r="AJ168" s="153"/>
      <c r="AK168" s="153">
        <v>0</v>
      </c>
      <c r="AL168" s="153"/>
      <c r="AM168" s="153"/>
      <c r="AN168" s="153">
        <v>0</v>
      </c>
      <c r="AO168" s="153"/>
      <c r="AP168" s="153"/>
      <c r="AQ168" s="153">
        <v>0</v>
      </c>
      <c r="AR168" s="153"/>
      <c r="AS168" s="153"/>
      <c r="AT168" s="153">
        <v>0</v>
      </c>
      <c r="AU168" s="153"/>
      <c r="AV168" s="153"/>
      <c r="AW168" s="108">
        <v>1</v>
      </c>
      <c r="AX168" s="62"/>
      <c r="AY168" s="18"/>
    </row>
    <row r="169" spans="2:51" s="2" customFormat="1" ht="216">
      <c r="B169" s="246"/>
      <c r="C169" s="246"/>
      <c r="D169" s="164"/>
      <c r="E169" s="164"/>
      <c r="F169" s="164"/>
      <c r="G169" s="164"/>
      <c r="H169" s="166" t="s">
        <v>960</v>
      </c>
      <c r="I169" s="166" t="s">
        <v>294</v>
      </c>
      <c r="J169" s="166">
        <f>(N169*K169)/O169</f>
        <v>0</v>
      </c>
      <c r="K169" s="166">
        <v>0.05</v>
      </c>
      <c r="L169" s="166" t="s">
        <v>24</v>
      </c>
      <c r="M169" s="166" t="s">
        <v>16</v>
      </c>
      <c r="N169" s="166">
        <f>+Q169+T169+W169+Z169+AC169+AF169+AI169+AL169+AO169+AR169+AU169+AX169</f>
        <v>0</v>
      </c>
      <c r="O169" s="166">
        <v>1</v>
      </c>
      <c r="P169" s="166">
        <v>0</v>
      </c>
      <c r="Q169" s="166">
        <v>0</v>
      </c>
      <c r="R169" s="166" t="s">
        <v>961</v>
      </c>
      <c r="S169" s="166">
        <v>0</v>
      </c>
      <c r="T169" s="166">
        <v>0</v>
      </c>
      <c r="U169" s="166" t="s">
        <v>961</v>
      </c>
      <c r="V169" s="166">
        <v>0</v>
      </c>
      <c r="W169" s="198">
        <v>0</v>
      </c>
      <c r="X169" s="199" t="s">
        <v>962</v>
      </c>
      <c r="Y169" s="166">
        <v>0</v>
      </c>
      <c r="Z169" s="198">
        <v>0</v>
      </c>
      <c r="AA169" s="199" t="s">
        <v>963</v>
      </c>
      <c r="AB169" s="180">
        <v>0</v>
      </c>
      <c r="AC169" s="153"/>
      <c r="AD169" s="153"/>
      <c r="AE169" s="153">
        <v>0</v>
      </c>
      <c r="AF169" s="153"/>
      <c r="AG169" s="153"/>
      <c r="AH169" s="153">
        <v>0</v>
      </c>
      <c r="AI169" s="153"/>
      <c r="AJ169" s="153"/>
      <c r="AK169" s="153">
        <v>0</v>
      </c>
      <c r="AL169" s="153"/>
      <c r="AM169" s="153"/>
      <c r="AN169" s="153">
        <v>0</v>
      </c>
      <c r="AO169" s="153"/>
      <c r="AP169" s="153"/>
      <c r="AQ169" s="153">
        <v>0</v>
      </c>
      <c r="AR169" s="153"/>
      <c r="AS169" s="153"/>
      <c r="AT169" s="153">
        <v>0</v>
      </c>
      <c r="AU169" s="153"/>
      <c r="AV169" s="153"/>
      <c r="AW169" s="108">
        <v>1</v>
      </c>
      <c r="AX169" s="62"/>
      <c r="AY169" s="18"/>
    </row>
    <row r="170" spans="2:51" s="2" customFormat="1" ht="72">
      <c r="B170" s="246"/>
      <c r="C170" s="246"/>
      <c r="D170" s="164"/>
      <c r="E170" s="164"/>
      <c r="F170" s="164"/>
      <c r="G170" s="164"/>
      <c r="H170" s="166" t="s">
        <v>964</v>
      </c>
      <c r="I170" s="166" t="s">
        <v>294</v>
      </c>
      <c r="J170" s="166">
        <f>(N170*K170)/O170</f>
        <v>0</v>
      </c>
      <c r="K170" s="166">
        <v>0.1</v>
      </c>
      <c r="L170" s="166" t="s">
        <v>24</v>
      </c>
      <c r="M170" s="166" t="s">
        <v>965</v>
      </c>
      <c r="N170" s="166">
        <f>+Q170+T170+W170+Z170+AC170+AF170+AI170+AL170+AO170+AR170+AU170+AX170</f>
        <v>0</v>
      </c>
      <c r="O170" s="166">
        <v>1</v>
      </c>
      <c r="P170" s="166">
        <v>0</v>
      </c>
      <c r="Q170" s="166">
        <v>0</v>
      </c>
      <c r="R170" s="166" t="s">
        <v>966</v>
      </c>
      <c r="S170" s="166">
        <v>0</v>
      </c>
      <c r="T170" s="166">
        <v>0</v>
      </c>
      <c r="U170" s="166" t="s">
        <v>966</v>
      </c>
      <c r="V170" s="166">
        <v>0</v>
      </c>
      <c r="W170" s="198">
        <v>0</v>
      </c>
      <c r="X170" s="199" t="s">
        <v>967</v>
      </c>
      <c r="Y170" s="166">
        <v>0</v>
      </c>
      <c r="Z170" s="198">
        <v>0</v>
      </c>
      <c r="AA170" s="199" t="s">
        <v>932</v>
      </c>
      <c r="AB170" s="180">
        <v>0</v>
      </c>
      <c r="AC170" s="153"/>
      <c r="AD170" s="153"/>
      <c r="AE170" s="153">
        <v>0</v>
      </c>
      <c r="AF170" s="153"/>
      <c r="AG170" s="153"/>
      <c r="AH170" s="153">
        <v>0</v>
      </c>
      <c r="AI170" s="153"/>
      <c r="AJ170" s="153"/>
      <c r="AK170" s="153">
        <v>0</v>
      </c>
      <c r="AL170" s="153"/>
      <c r="AM170" s="153"/>
      <c r="AN170" s="153">
        <v>0</v>
      </c>
      <c r="AO170" s="153"/>
      <c r="AP170" s="153"/>
      <c r="AQ170" s="153">
        <v>0</v>
      </c>
      <c r="AR170" s="153"/>
      <c r="AS170" s="153"/>
      <c r="AT170" s="153">
        <v>0</v>
      </c>
      <c r="AU170" s="153"/>
      <c r="AV170" s="153"/>
      <c r="AW170" s="108">
        <v>1</v>
      </c>
      <c r="AX170" s="62"/>
      <c r="AY170" s="18"/>
    </row>
    <row r="171" spans="2:51" s="2" customFormat="1" ht="48">
      <c r="B171" s="246"/>
      <c r="C171" s="246"/>
      <c r="D171" s="164" t="s">
        <v>87</v>
      </c>
      <c r="E171" s="164">
        <f>(SUM(J171:J177)*F171)/100</f>
        <v>9.7200000000000009E-2</v>
      </c>
      <c r="F171" s="164">
        <v>18</v>
      </c>
      <c r="G171" s="164" t="s">
        <v>968</v>
      </c>
      <c r="H171" s="166" t="s">
        <v>969</v>
      </c>
      <c r="I171" s="166" t="s">
        <v>294</v>
      </c>
      <c r="J171" s="166">
        <f>(N171*K171)/O171</f>
        <v>0</v>
      </c>
      <c r="K171" s="166">
        <v>0.2</v>
      </c>
      <c r="L171" s="166" t="s">
        <v>24</v>
      </c>
      <c r="M171" s="166" t="s">
        <v>849</v>
      </c>
      <c r="N171" s="166">
        <f>+Q171+T171+W171+Z171+AC171+AF171+AI171+AL171+AO171+AR171+AU171+AX171</f>
        <v>0</v>
      </c>
      <c r="O171" s="166">
        <v>1</v>
      </c>
      <c r="P171" s="166">
        <v>0</v>
      </c>
      <c r="Q171" s="166">
        <v>0</v>
      </c>
      <c r="R171" s="166" t="s">
        <v>923</v>
      </c>
      <c r="S171" s="166">
        <v>0</v>
      </c>
      <c r="T171" s="166">
        <v>0</v>
      </c>
      <c r="U171" s="166" t="s">
        <v>970</v>
      </c>
      <c r="V171" s="166">
        <v>0</v>
      </c>
      <c r="W171" s="198">
        <v>0</v>
      </c>
      <c r="X171" s="199" t="s">
        <v>970</v>
      </c>
      <c r="Y171" s="166">
        <v>0</v>
      </c>
      <c r="Z171" s="198">
        <v>0</v>
      </c>
      <c r="AA171" s="199" t="s">
        <v>971</v>
      </c>
      <c r="AB171" s="180">
        <v>0</v>
      </c>
      <c r="AC171" s="153"/>
      <c r="AD171" s="153"/>
      <c r="AE171" s="153">
        <v>0</v>
      </c>
      <c r="AF171" s="153"/>
      <c r="AG171" s="153"/>
      <c r="AH171" s="153">
        <v>0</v>
      </c>
      <c r="AI171" s="153"/>
      <c r="AJ171" s="153"/>
      <c r="AK171" s="153">
        <v>0</v>
      </c>
      <c r="AL171" s="153"/>
      <c r="AM171" s="153"/>
      <c r="AN171" s="153">
        <v>0</v>
      </c>
      <c r="AO171" s="153"/>
      <c r="AP171" s="153"/>
      <c r="AQ171" s="153">
        <v>0</v>
      </c>
      <c r="AR171" s="153"/>
      <c r="AS171" s="153"/>
      <c r="AT171" s="153">
        <v>0</v>
      </c>
      <c r="AU171" s="153"/>
      <c r="AV171" s="153"/>
      <c r="AW171" s="108">
        <v>1</v>
      </c>
      <c r="AX171" s="62"/>
      <c r="AY171" s="18"/>
    </row>
    <row r="172" spans="2:51" s="2" customFormat="1" ht="84">
      <c r="B172" s="246"/>
      <c r="C172" s="246"/>
      <c r="D172" s="164"/>
      <c r="E172" s="164"/>
      <c r="F172" s="164"/>
      <c r="G172" s="164"/>
      <c r="H172" s="166" t="s">
        <v>972</v>
      </c>
      <c r="I172" s="166" t="s">
        <v>294</v>
      </c>
      <c r="J172" s="166">
        <f>(N172*K172)/O172</f>
        <v>0</v>
      </c>
      <c r="K172" s="166">
        <v>0.1</v>
      </c>
      <c r="L172" s="166" t="s">
        <v>24</v>
      </c>
      <c r="M172" s="166" t="s">
        <v>973</v>
      </c>
      <c r="N172" s="166">
        <f>+Q172+T172+W172+Z172+AC172+AF172+AI172+AL172+AO172+AR172+AU172+AX172</f>
        <v>0</v>
      </c>
      <c r="O172" s="166">
        <v>1</v>
      </c>
      <c r="P172" s="166">
        <v>0</v>
      </c>
      <c r="Q172" s="166">
        <v>0</v>
      </c>
      <c r="R172" s="166" t="s">
        <v>923</v>
      </c>
      <c r="S172" s="166">
        <v>0</v>
      </c>
      <c r="T172" s="166">
        <v>0</v>
      </c>
      <c r="U172" s="166" t="s">
        <v>974</v>
      </c>
      <c r="V172" s="166">
        <v>0</v>
      </c>
      <c r="W172" s="198">
        <v>0</v>
      </c>
      <c r="X172" s="199" t="s">
        <v>975</v>
      </c>
      <c r="Y172" s="166">
        <v>0</v>
      </c>
      <c r="Z172" s="198">
        <v>0</v>
      </c>
      <c r="AA172" s="199" t="s">
        <v>976</v>
      </c>
      <c r="AB172" s="180">
        <v>0</v>
      </c>
      <c r="AC172" s="153"/>
      <c r="AD172" s="153"/>
      <c r="AE172" s="153">
        <v>0</v>
      </c>
      <c r="AF172" s="153"/>
      <c r="AG172" s="153"/>
      <c r="AH172" s="153">
        <v>0</v>
      </c>
      <c r="AI172" s="153"/>
      <c r="AJ172" s="153"/>
      <c r="AK172" s="153">
        <v>0</v>
      </c>
      <c r="AL172" s="153"/>
      <c r="AM172" s="153"/>
      <c r="AN172" s="153">
        <v>0</v>
      </c>
      <c r="AO172" s="153"/>
      <c r="AP172" s="153"/>
      <c r="AQ172" s="153">
        <v>0</v>
      </c>
      <c r="AR172" s="153"/>
      <c r="AS172" s="153"/>
      <c r="AT172" s="153">
        <v>0</v>
      </c>
      <c r="AU172" s="153"/>
      <c r="AV172" s="153"/>
      <c r="AW172" s="108">
        <v>1</v>
      </c>
      <c r="AX172" s="62"/>
      <c r="AY172" s="18"/>
    </row>
    <row r="173" spans="2:51" s="2" customFormat="1" ht="144">
      <c r="B173" s="246"/>
      <c r="C173" s="246"/>
      <c r="D173" s="164"/>
      <c r="E173" s="164"/>
      <c r="F173" s="164"/>
      <c r="G173" s="164"/>
      <c r="H173" s="166" t="s">
        <v>977</v>
      </c>
      <c r="I173" s="166" t="s">
        <v>294</v>
      </c>
      <c r="J173" s="166">
        <f>(N173*K173)/O173</f>
        <v>0</v>
      </c>
      <c r="K173" s="166">
        <v>0.1</v>
      </c>
      <c r="L173" s="166" t="s">
        <v>24</v>
      </c>
      <c r="M173" s="166" t="s">
        <v>973</v>
      </c>
      <c r="N173" s="166">
        <f>+Q173+T173+W173+Z173+AC173+AF173+AI173+AL173+AO173+AR173+AU173+AX173</f>
        <v>0</v>
      </c>
      <c r="O173" s="166">
        <v>1</v>
      </c>
      <c r="P173" s="166">
        <v>0</v>
      </c>
      <c r="Q173" s="166">
        <v>0</v>
      </c>
      <c r="R173" s="166" t="s">
        <v>923</v>
      </c>
      <c r="S173" s="166">
        <v>0</v>
      </c>
      <c r="T173" s="166">
        <v>0</v>
      </c>
      <c r="U173" s="166" t="s">
        <v>978</v>
      </c>
      <c r="V173" s="166">
        <v>0</v>
      </c>
      <c r="W173" s="198">
        <v>0</v>
      </c>
      <c r="X173" s="199" t="s">
        <v>979</v>
      </c>
      <c r="Y173" s="166">
        <v>0</v>
      </c>
      <c r="Z173" s="198">
        <v>0</v>
      </c>
      <c r="AA173" s="199" t="s">
        <v>980</v>
      </c>
      <c r="AB173" s="180">
        <v>0</v>
      </c>
      <c r="AC173" s="153"/>
      <c r="AD173" s="153"/>
      <c r="AE173" s="153">
        <v>0</v>
      </c>
      <c r="AF173" s="153"/>
      <c r="AG173" s="153"/>
      <c r="AH173" s="153">
        <v>0</v>
      </c>
      <c r="AI173" s="153"/>
      <c r="AJ173" s="153"/>
      <c r="AK173" s="153">
        <v>0</v>
      </c>
      <c r="AL173" s="153"/>
      <c r="AM173" s="153"/>
      <c r="AN173" s="153">
        <v>0</v>
      </c>
      <c r="AO173" s="153"/>
      <c r="AP173" s="153"/>
      <c r="AQ173" s="153">
        <v>0</v>
      </c>
      <c r="AR173" s="153"/>
      <c r="AS173" s="153"/>
      <c r="AT173" s="153">
        <v>0</v>
      </c>
      <c r="AU173" s="153"/>
      <c r="AV173" s="153"/>
      <c r="AW173" s="108">
        <v>1</v>
      </c>
      <c r="AX173" s="62"/>
      <c r="AY173" s="18"/>
    </row>
    <row r="174" spans="2:51" s="2" customFormat="1" ht="108">
      <c r="B174" s="246"/>
      <c r="C174" s="246"/>
      <c r="D174" s="164"/>
      <c r="E174" s="164"/>
      <c r="F174" s="164"/>
      <c r="G174" s="164"/>
      <c r="H174" s="166" t="s">
        <v>981</v>
      </c>
      <c r="I174" s="166" t="s">
        <v>294</v>
      </c>
      <c r="J174" s="166">
        <f>(N174*K174)/O174</f>
        <v>0</v>
      </c>
      <c r="K174" s="166">
        <v>0.25</v>
      </c>
      <c r="L174" s="166" t="s">
        <v>24</v>
      </c>
      <c r="M174" s="166" t="s">
        <v>982</v>
      </c>
      <c r="N174" s="166">
        <f>+Q174+T174+W174+Z174+AC174+AF174+AI174+AL174+AO174+AR174+AU174+AX174</f>
        <v>0</v>
      </c>
      <c r="O174" s="166">
        <v>3</v>
      </c>
      <c r="P174" s="166">
        <v>0</v>
      </c>
      <c r="Q174" s="166">
        <v>0</v>
      </c>
      <c r="R174" s="166" t="s">
        <v>923</v>
      </c>
      <c r="S174" s="166">
        <v>0</v>
      </c>
      <c r="T174" s="166">
        <v>0</v>
      </c>
      <c r="U174" s="166" t="s">
        <v>983</v>
      </c>
      <c r="V174" s="166">
        <v>0</v>
      </c>
      <c r="W174" s="198">
        <v>0</v>
      </c>
      <c r="X174" s="199" t="s">
        <v>984</v>
      </c>
      <c r="Y174" s="166">
        <v>0</v>
      </c>
      <c r="Z174" s="198">
        <v>0</v>
      </c>
      <c r="AA174" s="199" t="s">
        <v>985</v>
      </c>
      <c r="AB174" s="180">
        <v>0</v>
      </c>
      <c r="AC174" s="153"/>
      <c r="AD174" s="153"/>
      <c r="AE174" s="153">
        <v>0</v>
      </c>
      <c r="AF174" s="153"/>
      <c r="AG174" s="153"/>
      <c r="AH174" s="153">
        <v>0</v>
      </c>
      <c r="AI174" s="153"/>
      <c r="AJ174" s="153"/>
      <c r="AK174" s="153">
        <v>0</v>
      </c>
      <c r="AL174" s="153"/>
      <c r="AM174" s="153"/>
      <c r="AN174" s="153">
        <v>0</v>
      </c>
      <c r="AO174" s="153"/>
      <c r="AP174" s="153"/>
      <c r="AQ174" s="153">
        <v>0</v>
      </c>
      <c r="AR174" s="153"/>
      <c r="AS174" s="153"/>
      <c r="AT174" s="153">
        <v>0</v>
      </c>
      <c r="AU174" s="153"/>
      <c r="AV174" s="153"/>
      <c r="AW174" s="108">
        <v>3</v>
      </c>
      <c r="AX174" s="62"/>
      <c r="AY174" s="18"/>
    </row>
    <row r="175" spans="2:51" s="2" customFormat="1" ht="48">
      <c r="B175" s="246"/>
      <c r="C175" s="246"/>
      <c r="D175" s="164"/>
      <c r="E175" s="164"/>
      <c r="F175" s="164"/>
      <c r="G175" s="164"/>
      <c r="H175" s="166" t="s">
        <v>986</v>
      </c>
      <c r="I175" s="166" t="s">
        <v>294</v>
      </c>
      <c r="J175" s="166">
        <f>(N175*K175)/O175</f>
        <v>0.30000000000000004</v>
      </c>
      <c r="K175" s="166">
        <v>0.1</v>
      </c>
      <c r="L175" s="166" t="s">
        <v>24</v>
      </c>
      <c r="M175" s="166" t="s">
        <v>973</v>
      </c>
      <c r="N175" s="166">
        <f>+Q175+T175+W175+Z175+AC175+AF175+AI175+AL175+AO175+AR175+AU175+AX175</f>
        <v>3</v>
      </c>
      <c r="O175" s="166">
        <v>1</v>
      </c>
      <c r="P175" s="166">
        <v>0</v>
      </c>
      <c r="Q175" s="166">
        <v>1</v>
      </c>
      <c r="R175" s="166" t="s">
        <v>923</v>
      </c>
      <c r="S175" s="166">
        <v>0</v>
      </c>
      <c r="T175" s="166">
        <v>1</v>
      </c>
      <c r="U175" s="166" t="s">
        <v>987</v>
      </c>
      <c r="V175" s="166">
        <v>0</v>
      </c>
      <c r="W175" s="198">
        <v>0</v>
      </c>
      <c r="X175" s="199" t="s">
        <v>987</v>
      </c>
      <c r="Y175" s="166">
        <v>0</v>
      </c>
      <c r="Z175" s="198">
        <v>1</v>
      </c>
      <c r="AA175" s="199" t="s">
        <v>987</v>
      </c>
      <c r="AB175" s="180">
        <v>0</v>
      </c>
      <c r="AC175" s="153"/>
      <c r="AD175" s="153"/>
      <c r="AE175" s="153">
        <v>0</v>
      </c>
      <c r="AF175" s="153"/>
      <c r="AG175" s="153"/>
      <c r="AH175" s="153">
        <v>0</v>
      </c>
      <c r="AI175" s="153"/>
      <c r="AJ175" s="153"/>
      <c r="AK175" s="153">
        <v>0</v>
      </c>
      <c r="AL175" s="153"/>
      <c r="AM175" s="153"/>
      <c r="AN175" s="153">
        <v>0</v>
      </c>
      <c r="AO175" s="153"/>
      <c r="AP175" s="153"/>
      <c r="AQ175" s="153">
        <v>0</v>
      </c>
      <c r="AR175" s="153"/>
      <c r="AS175" s="153"/>
      <c r="AT175" s="153">
        <v>0</v>
      </c>
      <c r="AU175" s="153"/>
      <c r="AV175" s="153"/>
      <c r="AW175" s="108">
        <v>1</v>
      </c>
      <c r="AX175" s="62"/>
      <c r="AY175" s="18"/>
    </row>
    <row r="176" spans="2:51" s="2" customFormat="1" ht="132">
      <c r="B176" s="246"/>
      <c r="C176" s="246"/>
      <c r="D176" s="164"/>
      <c r="E176" s="164"/>
      <c r="F176" s="164"/>
      <c r="G176" s="164"/>
      <c r="H176" s="166" t="s">
        <v>988</v>
      </c>
      <c r="I176" s="166" t="s">
        <v>294</v>
      </c>
      <c r="J176" s="166">
        <f>(N176*K176)/O176</f>
        <v>0</v>
      </c>
      <c r="K176" s="166">
        <v>0.1</v>
      </c>
      <c r="L176" s="166" t="s">
        <v>24</v>
      </c>
      <c r="M176" s="166" t="s">
        <v>973</v>
      </c>
      <c r="N176" s="166">
        <f>+Q176+T176+W176+Z176+AC176+AF176+AI176+AL176+AO176+AR176+AU176+AX176</f>
        <v>0</v>
      </c>
      <c r="O176" s="166">
        <v>1</v>
      </c>
      <c r="P176" s="166">
        <v>0</v>
      </c>
      <c r="Q176" s="166">
        <v>0</v>
      </c>
      <c r="R176" s="166" t="s">
        <v>923</v>
      </c>
      <c r="S176" s="166">
        <v>0</v>
      </c>
      <c r="T176" s="166">
        <v>0</v>
      </c>
      <c r="U176" s="166" t="s">
        <v>989</v>
      </c>
      <c r="V176" s="166">
        <v>0</v>
      </c>
      <c r="W176" s="198">
        <v>0</v>
      </c>
      <c r="X176" s="199" t="s">
        <v>990</v>
      </c>
      <c r="Y176" s="166">
        <v>0</v>
      </c>
      <c r="Z176" s="198">
        <v>0</v>
      </c>
      <c r="AA176" s="199" t="s">
        <v>991</v>
      </c>
      <c r="AB176" s="180">
        <v>0</v>
      </c>
      <c r="AC176" s="153"/>
      <c r="AD176" s="153"/>
      <c r="AE176" s="153">
        <v>0</v>
      </c>
      <c r="AF176" s="153"/>
      <c r="AG176" s="153"/>
      <c r="AH176" s="153">
        <v>0</v>
      </c>
      <c r="AI176" s="153"/>
      <c r="AJ176" s="153"/>
      <c r="AK176" s="153">
        <v>0</v>
      </c>
      <c r="AL176" s="153"/>
      <c r="AM176" s="153"/>
      <c r="AN176" s="153">
        <v>0</v>
      </c>
      <c r="AO176" s="153"/>
      <c r="AP176" s="153"/>
      <c r="AQ176" s="153">
        <v>0</v>
      </c>
      <c r="AR176" s="153"/>
      <c r="AS176" s="153"/>
      <c r="AT176" s="153">
        <v>0</v>
      </c>
      <c r="AU176" s="153"/>
      <c r="AV176" s="153"/>
      <c r="AW176" s="108">
        <v>1</v>
      </c>
      <c r="AX176" s="62"/>
      <c r="AY176" s="18"/>
    </row>
    <row r="177" spans="2:51" s="2" customFormat="1" ht="168">
      <c r="B177" s="246"/>
      <c r="C177" s="246"/>
      <c r="D177" s="164"/>
      <c r="E177" s="164"/>
      <c r="F177" s="164"/>
      <c r="G177" s="164"/>
      <c r="H177" s="166" t="s">
        <v>992</v>
      </c>
      <c r="I177" s="166" t="s">
        <v>294</v>
      </c>
      <c r="J177" s="166">
        <f>(N177*K177)/O177</f>
        <v>0.24</v>
      </c>
      <c r="K177" s="166">
        <v>0.15</v>
      </c>
      <c r="L177" s="166" t="s">
        <v>24</v>
      </c>
      <c r="M177" s="166" t="s">
        <v>973</v>
      </c>
      <c r="N177" s="166">
        <f>+Q177+T177+W177+Z177+AC177+AF177+AI177+AL177+AO177+AR177+AU177+AX177</f>
        <v>16</v>
      </c>
      <c r="O177" s="166">
        <v>10</v>
      </c>
      <c r="P177" s="166">
        <v>0</v>
      </c>
      <c r="Q177" s="166">
        <v>0</v>
      </c>
      <c r="R177" s="166" t="s">
        <v>923</v>
      </c>
      <c r="S177" s="166">
        <v>0</v>
      </c>
      <c r="T177" s="166">
        <v>8</v>
      </c>
      <c r="U177" s="166" t="s">
        <v>993</v>
      </c>
      <c r="V177" s="166">
        <v>1</v>
      </c>
      <c r="W177" s="198">
        <v>0</v>
      </c>
      <c r="X177" s="199" t="s">
        <v>994</v>
      </c>
      <c r="Y177" s="166">
        <v>1</v>
      </c>
      <c r="Z177" s="198">
        <v>8</v>
      </c>
      <c r="AA177" s="199" t="s">
        <v>995</v>
      </c>
      <c r="AB177" s="180">
        <v>1</v>
      </c>
      <c r="AC177" s="153"/>
      <c r="AD177" s="153"/>
      <c r="AE177" s="153">
        <v>1</v>
      </c>
      <c r="AF177" s="153"/>
      <c r="AG177" s="153"/>
      <c r="AH177" s="153">
        <v>1</v>
      </c>
      <c r="AI177" s="153"/>
      <c r="AJ177" s="153"/>
      <c r="AK177" s="153">
        <v>1</v>
      </c>
      <c r="AL177" s="153"/>
      <c r="AM177" s="153"/>
      <c r="AN177" s="153">
        <v>1</v>
      </c>
      <c r="AO177" s="153"/>
      <c r="AP177" s="153"/>
      <c r="AQ177" s="153">
        <v>1</v>
      </c>
      <c r="AR177" s="153"/>
      <c r="AS177" s="153"/>
      <c r="AT177" s="153">
        <v>1</v>
      </c>
      <c r="AU177" s="153"/>
      <c r="AV177" s="153"/>
      <c r="AW177" s="108">
        <v>1</v>
      </c>
      <c r="AX177" s="62"/>
      <c r="AY177" s="18"/>
    </row>
    <row r="178" spans="2:51" s="2" customFormat="1" ht="228">
      <c r="B178" s="246"/>
      <c r="C178" s="246"/>
      <c r="D178" s="164" t="s">
        <v>88</v>
      </c>
      <c r="E178" s="164">
        <f>(SUM(J178:J180)*F178)/100</f>
        <v>4.0000000000000001E-3</v>
      </c>
      <c r="F178" s="164">
        <v>10</v>
      </c>
      <c r="G178" s="164" t="s">
        <v>996</v>
      </c>
      <c r="H178" s="166" t="s">
        <v>997</v>
      </c>
      <c r="I178" s="166" t="s">
        <v>296</v>
      </c>
      <c r="J178" s="166">
        <f>(N178*K178)/O178</f>
        <v>0</v>
      </c>
      <c r="K178" s="166">
        <v>0.5</v>
      </c>
      <c r="L178" s="166" t="s">
        <v>24</v>
      </c>
      <c r="M178" s="166" t="s">
        <v>998</v>
      </c>
      <c r="N178" s="166">
        <f>+Q178+T178+W178+Z178+AC178+AF178+AI178+AL178+AO178+AR178+AU178+AX178</f>
        <v>0</v>
      </c>
      <c r="O178" s="166">
        <v>3</v>
      </c>
      <c r="P178" s="166">
        <v>0</v>
      </c>
      <c r="Q178" s="166">
        <v>0</v>
      </c>
      <c r="R178" s="166" t="s">
        <v>999</v>
      </c>
      <c r="S178" s="166">
        <v>0</v>
      </c>
      <c r="T178" s="166">
        <v>0</v>
      </c>
      <c r="U178" s="166" t="s">
        <v>1000</v>
      </c>
      <c r="V178" s="166">
        <v>0</v>
      </c>
      <c r="W178" s="198">
        <v>0</v>
      </c>
      <c r="X178" s="199" t="s">
        <v>1001</v>
      </c>
      <c r="Y178" s="166">
        <v>0</v>
      </c>
      <c r="Z178" s="198">
        <v>0</v>
      </c>
      <c r="AA178" s="199" t="s">
        <v>1002</v>
      </c>
      <c r="AB178" s="204">
        <v>3</v>
      </c>
      <c r="AC178" s="144"/>
      <c r="AD178" s="144"/>
      <c r="AE178" s="144">
        <v>0</v>
      </c>
      <c r="AF178" s="144"/>
      <c r="AG178" s="144"/>
      <c r="AH178" s="144">
        <v>0</v>
      </c>
      <c r="AI178" s="144"/>
      <c r="AJ178" s="144"/>
      <c r="AK178" s="144">
        <v>0</v>
      </c>
      <c r="AL178" s="144"/>
      <c r="AM178" s="144"/>
      <c r="AN178" s="144">
        <v>0</v>
      </c>
      <c r="AO178" s="144"/>
      <c r="AP178" s="144"/>
      <c r="AQ178" s="144">
        <v>0</v>
      </c>
      <c r="AR178" s="144"/>
      <c r="AS178" s="144"/>
      <c r="AT178" s="144">
        <v>0</v>
      </c>
      <c r="AU178" s="144"/>
      <c r="AV178" s="144"/>
      <c r="AW178" s="58">
        <v>0</v>
      </c>
      <c r="AX178" s="55"/>
      <c r="AY178" s="139"/>
    </row>
    <row r="179" spans="2:51" s="2" customFormat="1" ht="60">
      <c r="B179" s="246"/>
      <c r="C179" s="246"/>
      <c r="D179" s="164"/>
      <c r="E179" s="164"/>
      <c r="F179" s="164"/>
      <c r="G179" s="164"/>
      <c r="H179" s="166" t="s">
        <v>1003</v>
      </c>
      <c r="I179" s="166" t="s">
        <v>296</v>
      </c>
      <c r="J179" s="166">
        <f>(N179*K179)/O179</f>
        <v>0.04</v>
      </c>
      <c r="K179" s="166">
        <v>0.2</v>
      </c>
      <c r="L179" s="166" t="s">
        <v>24</v>
      </c>
      <c r="M179" s="166" t="s">
        <v>1004</v>
      </c>
      <c r="N179" s="166">
        <f>+Q179+T179+W179+Z179+AC179+AF179+AI179+AL179+AO179+AR179+AU179+AX179</f>
        <v>2</v>
      </c>
      <c r="O179" s="166">
        <v>10</v>
      </c>
      <c r="P179" s="166">
        <v>0</v>
      </c>
      <c r="Q179" s="166">
        <v>0</v>
      </c>
      <c r="R179" s="166" t="s">
        <v>1005</v>
      </c>
      <c r="S179" s="166">
        <v>0</v>
      </c>
      <c r="T179" s="166">
        <v>0</v>
      </c>
      <c r="U179" s="166" t="s">
        <v>1006</v>
      </c>
      <c r="V179" s="166">
        <v>1</v>
      </c>
      <c r="W179" s="198">
        <v>0</v>
      </c>
      <c r="X179" s="199" t="s">
        <v>1007</v>
      </c>
      <c r="Y179" s="166">
        <v>1</v>
      </c>
      <c r="Z179" s="198">
        <v>2</v>
      </c>
      <c r="AA179" s="199" t="s">
        <v>1008</v>
      </c>
      <c r="AB179" s="204">
        <v>1</v>
      </c>
      <c r="AC179" s="144"/>
      <c r="AD179" s="144"/>
      <c r="AE179" s="144">
        <v>1</v>
      </c>
      <c r="AF179" s="144"/>
      <c r="AG179" s="144"/>
      <c r="AH179" s="144">
        <v>1</v>
      </c>
      <c r="AI179" s="144"/>
      <c r="AJ179" s="144"/>
      <c r="AK179" s="144">
        <v>1</v>
      </c>
      <c r="AL179" s="144"/>
      <c r="AM179" s="144"/>
      <c r="AN179" s="144">
        <v>1</v>
      </c>
      <c r="AO179" s="144"/>
      <c r="AP179" s="144"/>
      <c r="AQ179" s="144">
        <v>1</v>
      </c>
      <c r="AR179" s="144"/>
      <c r="AS179" s="144"/>
      <c r="AT179" s="144">
        <v>1</v>
      </c>
      <c r="AU179" s="144"/>
      <c r="AV179" s="144"/>
      <c r="AW179" s="58">
        <v>1</v>
      </c>
      <c r="AX179" s="55"/>
      <c r="AY179" s="139"/>
    </row>
    <row r="180" spans="2:51" s="2" customFormat="1" ht="396">
      <c r="B180" s="246"/>
      <c r="C180" s="246"/>
      <c r="D180" s="164"/>
      <c r="E180" s="164"/>
      <c r="F180" s="164"/>
      <c r="G180" s="164"/>
      <c r="H180" s="166" t="s">
        <v>1009</v>
      </c>
      <c r="I180" s="166" t="s">
        <v>296</v>
      </c>
      <c r="J180" s="166">
        <f>(N180*K180)/O180</f>
        <v>0</v>
      </c>
      <c r="K180" s="166">
        <v>0.3</v>
      </c>
      <c r="L180" s="166" t="s">
        <v>24</v>
      </c>
      <c r="M180" s="166" t="s">
        <v>609</v>
      </c>
      <c r="N180" s="166">
        <f>+Q180+T180+W180+Z180+AC180+AF180+AI180+AL180+AO180+AR180+AU180+AX180</f>
        <v>0</v>
      </c>
      <c r="O180" s="166">
        <v>6</v>
      </c>
      <c r="P180" s="166">
        <v>0</v>
      </c>
      <c r="Q180" s="166">
        <v>0</v>
      </c>
      <c r="R180" s="166" t="s">
        <v>1010</v>
      </c>
      <c r="S180" s="166">
        <v>0</v>
      </c>
      <c r="T180" s="166">
        <v>0</v>
      </c>
      <c r="U180" s="166" t="s">
        <v>1010</v>
      </c>
      <c r="V180" s="166">
        <v>0</v>
      </c>
      <c r="W180" s="198">
        <v>0</v>
      </c>
      <c r="X180" s="199" t="s">
        <v>1011</v>
      </c>
      <c r="Y180" s="166">
        <v>0</v>
      </c>
      <c r="Z180" s="198">
        <v>0</v>
      </c>
      <c r="AA180" s="199" t="s">
        <v>1012</v>
      </c>
      <c r="AB180" s="206">
        <v>1</v>
      </c>
      <c r="AC180" s="151"/>
      <c r="AD180" s="151"/>
      <c r="AE180" s="151">
        <v>0</v>
      </c>
      <c r="AF180" s="151"/>
      <c r="AG180" s="151"/>
      <c r="AH180" s="151">
        <v>1</v>
      </c>
      <c r="AI180" s="151"/>
      <c r="AJ180" s="151"/>
      <c r="AK180" s="151">
        <v>1</v>
      </c>
      <c r="AL180" s="151"/>
      <c r="AM180" s="151"/>
      <c r="AN180" s="151">
        <v>1</v>
      </c>
      <c r="AO180" s="151"/>
      <c r="AP180" s="151"/>
      <c r="AQ180" s="151">
        <v>1</v>
      </c>
      <c r="AR180" s="151"/>
      <c r="AS180" s="151"/>
      <c r="AT180" s="151">
        <v>1</v>
      </c>
      <c r="AU180" s="151"/>
      <c r="AV180" s="151"/>
      <c r="AW180" s="72">
        <v>0</v>
      </c>
      <c r="AX180" s="74"/>
      <c r="AY180" s="138"/>
    </row>
    <row r="181" spans="2:51" s="2" customFormat="1" ht="409.5">
      <c r="B181" s="246"/>
      <c r="C181" s="247"/>
      <c r="D181" s="166" t="s">
        <v>87</v>
      </c>
      <c r="E181" s="166"/>
      <c r="F181" s="166"/>
      <c r="G181" s="166" t="s">
        <v>87</v>
      </c>
      <c r="H181" s="166" t="s">
        <v>1013</v>
      </c>
      <c r="I181" s="166" t="s">
        <v>293</v>
      </c>
      <c r="J181" s="166"/>
      <c r="K181" s="166">
        <v>1</v>
      </c>
      <c r="L181" s="166" t="s">
        <v>1014</v>
      </c>
      <c r="M181" s="166" t="s">
        <v>609</v>
      </c>
      <c r="N181" s="166">
        <f>+Q181+T181+W181+Z181+AC181+AF181+AI181+AL181+AO181+AR181+AU181+AX181</f>
        <v>0</v>
      </c>
      <c r="O181" s="166">
        <v>41000</v>
      </c>
      <c r="P181" s="166">
        <v>0</v>
      </c>
      <c r="Q181" s="166">
        <v>0</v>
      </c>
      <c r="R181" s="166"/>
      <c r="S181" s="166">
        <v>0</v>
      </c>
      <c r="T181" s="166">
        <v>0</v>
      </c>
      <c r="U181" s="166"/>
      <c r="V181" s="166">
        <v>0</v>
      </c>
      <c r="W181" s="198">
        <v>0</v>
      </c>
      <c r="X181" s="199"/>
      <c r="Y181" s="166">
        <v>0</v>
      </c>
      <c r="Z181" s="198">
        <v>0</v>
      </c>
      <c r="AA181" s="199" t="s">
        <v>1015</v>
      </c>
      <c r="AB181" s="207">
        <v>0</v>
      </c>
      <c r="AC181" s="39"/>
      <c r="AD181" s="39"/>
      <c r="AE181" s="39">
        <v>0</v>
      </c>
      <c r="AF181" s="39"/>
      <c r="AG181" s="39"/>
      <c r="AH181" s="39">
        <v>0</v>
      </c>
      <c r="AI181" s="39"/>
      <c r="AJ181" s="39"/>
      <c r="AK181" s="39">
        <v>0</v>
      </c>
      <c r="AL181" s="39"/>
      <c r="AM181" s="39"/>
      <c r="AN181" s="39">
        <v>0</v>
      </c>
      <c r="AO181" s="39"/>
      <c r="AP181" s="39"/>
      <c r="AQ181" s="39">
        <v>0</v>
      </c>
      <c r="AR181" s="39"/>
      <c r="AS181" s="39"/>
      <c r="AT181" s="39">
        <v>0</v>
      </c>
      <c r="AU181" s="39"/>
      <c r="AV181" s="39"/>
      <c r="AW181" s="69">
        <v>41000</v>
      </c>
      <c r="AX181" s="75"/>
      <c r="AY181" s="40"/>
    </row>
    <row r="182" spans="2:51" s="2" customFormat="1" ht="276">
      <c r="B182" s="246"/>
      <c r="C182" s="247"/>
      <c r="D182" s="166" t="s">
        <v>875</v>
      </c>
      <c r="E182" s="166"/>
      <c r="F182" s="166"/>
      <c r="G182" s="166" t="s">
        <v>1016</v>
      </c>
      <c r="H182" s="166" t="s">
        <v>1017</v>
      </c>
      <c r="I182" s="166" t="s">
        <v>293</v>
      </c>
      <c r="J182" s="166"/>
      <c r="K182" s="166">
        <v>1</v>
      </c>
      <c r="L182" s="166" t="s">
        <v>1018</v>
      </c>
      <c r="M182" s="166" t="s">
        <v>609</v>
      </c>
      <c r="N182" s="166">
        <f>+Q182+T182+W182+Z182+AC182+AF182+AI182+AL182+AO182+AR182+AU182+AX182</f>
        <v>0</v>
      </c>
      <c r="O182" s="166">
        <v>90</v>
      </c>
      <c r="P182" s="166">
        <v>0</v>
      </c>
      <c r="Q182" s="166">
        <v>0</v>
      </c>
      <c r="R182" s="166"/>
      <c r="S182" s="166">
        <v>0</v>
      </c>
      <c r="T182" s="166">
        <v>0</v>
      </c>
      <c r="U182" s="166"/>
      <c r="V182" s="166">
        <v>0</v>
      </c>
      <c r="W182" s="198">
        <v>0</v>
      </c>
      <c r="X182" s="199"/>
      <c r="Y182" s="166">
        <v>0</v>
      </c>
      <c r="Z182" s="198">
        <v>0</v>
      </c>
      <c r="AA182" s="199" t="s">
        <v>1019</v>
      </c>
      <c r="AB182" s="207">
        <v>0</v>
      </c>
      <c r="AC182" s="39"/>
      <c r="AD182" s="39"/>
      <c r="AE182" s="39">
        <v>0</v>
      </c>
      <c r="AF182" s="39"/>
      <c r="AG182" s="39"/>
      <c r="AH182" s="39">
        <v>0</v>
      </c>
      <c r="AI182" s="39"/>
      <c r="AJ182" s="39"/>
      <c r="AK182" s="39">
        <v>0</v>
      </c>
      <c r="AL182" s="39"/>
      <c r="AM182" s="39"/>
      <c r="AN182" s="39">
        <v>0</v>
      </c>
      <c r="AO182" s="39"/>
      <c r="AP182" s="39"/>
      <c r="AQ182" s="39">
        <v>0</v>
      </c>
      <c r="AR182" s="39"/>
      <c r="AS182" s="39"/>
      <c r="AT182" s="39">
        <v>0</v>
      </c>
      <c r="AU182" s="39"/>
      <c r="AV182" s="39"/>
      <c r="AW182" s="69">
        <v>90</v>
      </c>
      <c r="AX182" s="75"/>
      <c r="AY182" s="40"/>
    </row>
    <row r="183" spans="2:51" s="2" customFormat="1" ht="288.75" thickBot="1">
      <c r="B183" s="246"/>
      <c r="C183" s="247"/>
      <c r="D183" s="166" t="s">
        <v>84</v>
      </c>
      <c r="E183" s="166"/>
      <c r="F183" s="166"/>
      <c r="G183" s="166" t="s">
        <v>1020</v>
      </c>
      <c r="H183" s="166" t="s">
        <v>1021</v>
      </c>
      <c r="I183" s="166" t="s">
        <v>293</v>
      </c>
      <c r="J183" s="166"/>
      <c r="K183" s="166">
        <v>1</v>
      </c>
      <c r="L183" s="166" t="s">
        <v>1022</v>
      </c>
      <c r="M183" s="166" t="s">
        <v>609</v>
      </c>
      <c r="N183" s="166">
        <f>+Q183+T183+W183+Z183+AC183+AF183+AI183+AL183+AO183+AR183+AU183+AX183</f>
        <v>0</v>
      </c>
      <c r="O183" s="166">
        <v>1500</v>
      </c>
      <c r="P183" s="166">
        <v>0</v>
      </c>
      <c r="Q183" s="166">
        <v>0</v>
      </c>
      <c r="R183" s="166"/>
      <c r="S183" s="166">
        <v>0</v>
      </c>
      <c r="T183" s="166">
        <v>0</v>
      </c>
      <c r="U183" s="166"/>
      <c r="V183" s="166">
        <v>0</v>
      </c>
      <c r="W183" s="198">
        <v>0</v>
      </c>
      <c r="X183" s="199"/>
      <c r="Y183" s="166">
        <v>0</v>
      </c>
      <c r="Z183" s="198">
        <v>0</v>
      </c>
      <c r="AA183" s="199" t="s">
        <v>1023</v>
      </c>
      <c r="AB183" s="47">
        <v>0</v>
      </c>
      <c r="AC183" s="41"/>
      <c r="AD183" s="41"/>
      <c r="AE183" s="41">
        <v>0</v>
      </c>
      <c r="AF183" s="41"/>
      <c r="AG183" s="41"/>
      <c r="AH183" s="41">
        <v>0</v>
      </c>
      <c r="AI183" s="41"/>
      <c r="AJ183" s="41"/>
      <c r="AK183" s="41">
        <v>0</v>
      </c>
      <c r="AL183" s="41"/>
      <c r="AM183" s="41"/>
      <c r="AN183" s="41">
        <v>0</v>
      </c>
      <c r="AO183" s="41"/>
      <c r="AP183" s="41"/>
      <c r="AQ183" s="41">
        <v>0</v>
      </c>
      <c r="AR183" s="41"/>
      <c r="AS183" s="41"/>
      <c r="AT183" s="41">
        <v>0</v>
      </c>
      <c r="AU183" s="41"/>
      <c r="AV183" s="41"/>
      <c r="AW183" s="77">
        <v>1500</v>
      </c>
      <c r="AX183" s="76"/>
      <c r="AY183" s="42"/>
    </row>
    <row r="184" spans="2:51" s="2" customFormat="1" ht="216">
      <c r="B184" s="244" t="s">
        <v>1024</v>
      </c>
      <c r="C184" s="244">
        <f>SUM(E184:E201)</f>
        <v>0.26084742662671984</v>
      </c>
      <c r="D184" s="185" t="s">
        <v>89</v>
      </c>
      <c r="E184" s="185">
        <f>(SUM(J184:J186)*F184)/100</f>
        <v>0</v>
      </c>
      <c r="F184" s="185">
        <v>15</v>
      </c>
      <c r="G184" s="185" t="s">
        <v>1025</v>
      </c>
      <c r="H184" s="186" t="s">
        <v>1026</v>
      </c>
      <c r="I184" s="186" t="s">
        <v>308</v>
      </c>
      <c r="J184" s="186">
        <f>(N184*K184)/O184</f>
        <v>0</v>
      </c>
      <c r="K184" s="186">
        <v>0.5</v>
      </c>
      <c r="L184" s="186" t="s">
        <v>90</v>
      </c>
      <c r="M184" s="186" t="s">
        <v>1027</v>
      </c>
      <c r="N184" s="186">
        <f>+Q184+T184+W184+Z184+AC184+AF184+AI184+AL184+AO184+AR184+AU184+AX184</f>
        <v>0</v>
      </c>
      <c r="O184" s="186">
        <v>1</v>
      </c>
      <c r="P184" s="186">
        <v>0</v>
      </c>
      <c r="Q184" s="186">
        <v>0</v>
      </c>
      <c r="R184" s="209" t="s">
        <v>91</v>
      </c>
      <c r="S184" s="186">
        <v>0</v>
      </c>
      <c r="T184" s="186">
        <v>0</v>
      </c>
      <c r="U184" s="209" t="s">
        <v>92</v>
      </c>
      <c r="V184" s="186">
        <v>0</v>
      </c>
      <c r="W184" s="186">
        <v>0</v>
      </c>
      <c r="X184" s="186" t="s">
        <v>1028</v>
      </c>
      <c r="Y184" s="186">
        <v>0</v>
      </c>
      <c r="Z184" s="188">
        <v>0</v>
      </c>
      <c r="AA184" s="189" t="s">
        <v>1029</v>
      </c>
      <c r="AB184" s="215">
        <v>0</v>
      </c>
      <c r="AC184" s="149"/>
      <c r="AD184" s="149"/>
      <c r="AE184" s="149">
        <v>1</v>
      </c>
      <c r="AF184" s="149"/>
      <c r="AG184" s="149"/>
      <c r="AH184" s="149">
        <v>0</v>
      </c>
      <c r="AI184" s="149"/>
      <c r="AJ184" s="149"/>
      <c r="AK184" s="149">
        <v>0</v>
      </c>
      <c r="AL184" s="149"/>
      <c r="AM184" s="149"/>
      <c r="AN184" s="149">
        <v>0</v>
      </c>
      <c r="AO184" s="149"/>
      <c r="AP184" s="149"/>
      <c r="AQ184" s="149">
        <v>0</v>
      </c>
      <c r="AR184" s="149"/>
      <c r="AS184" s="149"/>
      <c r="AT184" s="149">
        <v>0</v>
      </c>
      <c r="AU184" s="149"/>
      <c r="AV184" s="149"/>
      <c r="AW184" s="104">
        <v>0</v>
      </c>
      <c r="AX184" s="78"/>
      <c r="AY184" s="30"/>
    </row>
    <row r="185" spans="2:51" s="2" customFormat="1" ht="216">
      <c r="B185" s="244"/>
      <c r="C185" s="244"/>
      <c r="D185" s="185"/>
      <c r="E185" s="185"/>
      <c r="F185" s="185"/>
      <c r="G185" s="185"/>
      <c r="H185" s="186" t="s">
        <v>1030</v>
      </c>
      <c r="I185" s="186" t="s">
        <v>308</v>
      </c>
      <c r="J185" s="186">
        <f>(N185*K185)/O185</f>
        <v>0</v>
      </c>
      <c r="K185" s="186">
        <v>0.3</v>
      </c>
      <c r="L185" s="186" t="s">
        <v>90</v>
      </c>
      <c r="M185" s="186" t="s">
        <v>1027</v>
      </c>
      <c r="N185" s="186">
        <f>+Q185+T185+W185+Z185+AC185+AF185+AI185+AL185+AO185+AR185+AU185+AX185</f>
        <v>0</v>
      </c>
      <c r="O185" s="186">
        <v>1</v>
      </c>
      <c r="P185" s="186">
        <v>0</v>
      </c>
      <c r="Q185" s="186">
        <v>0</v>
      </c>
      <c r="R185" s="209" t="s">
        <v>91</v>
      </c>
      <c r="S185" s="186">
        <v>0</v>
      </c>
      <c r="T185" s="186">
        <v>0</v>
      </c>
      <c r="U185" s="209" t="s">
        <v>92</v>
      </c>
      <c r="V185" s="186">
        <v>0</v>
      </c>
      <c r="W185" s="186">
        <v>0</v>
      </c>
      <c r="X185" s="186" t="s">
        <v>1028</v>
      </c>
      <c r="Y185" s="186">
        <v>0</v>
      </c>
      <c r="Z185" s="188">
        <v>0</v>
      </c>
      <c r="AA185" s="189" t="s">
        <v>1031</v>
      </c>
      <c r="AB185" s="32">
        <v>0</v>
      </c>
      <c r="AC185" s="145"/>
      <c r="AD185" s="145"/>
      <c r="AE185" s="145">
        <v>0</v>
      </c>
      <c r="AF185" s="145"/>
      <c r="AG185" s="145"/>
      <c r="AH185" s="145">
        <v>1</v>
      </c>
      <c r="AI185" s="145"/>
      <c r="AJ185" s="145"/>
      <c r="AK185" s="145">
        <v>0</v>
      </c>
      <c r="AL185" s="145"/>
      <c r="AM185" s="145"/>
      <c r="AN185" s="145">
        <v>0</v>
      </c>
      <c r="AO185" s="145"/>
      <c r="AP185" s="145"/>
      <c r="AQ185" s="145">
        <v>0</v>
      </c>
      <c r="AR185" s="145"/>
      <c r="AS185" s="145"/>
      <c r="AT185" s="145">
        <v>0</v>
      </c>
      <c r="AU185" s="145"/>
      <c r="AV185" s="145"/>
      <c r="AW185" s="105">
        <v>0</v>
      </c>
      <c r="AX185" s="63"/>
      <c r="AY185" s="135"/>
    </row>
    <row r="186" spans="2:51" s="2" customFormat="1" ht="216">
      <c r="B186" s="244"/>
      <c r="C186" s="244"/>
      <c r="D186" s="185"/>
      <c r="E186" s="185"/>
      <c r="F186" s="185"/>
      <c r="G186" s="185"/>
      <c r="H186" s="186" t="s">
        <v>1032</v>
      </c>
      <c r="I186" s="186" t="s">
        <v>308</v>
      </c>
      <c r="J186" s="186">
        <f>(N186*K186)/O186</f>
        <v>0</v>
      </c>
      <c r="K186" s="186">
        <v>0.2</v>
      </c>
      <c r="L186" s="186" t="s">
        <v>90</v>
      </c>
      <c r="M186" s="186" t="s">
        <v>1027</v>
      </c>
      <c r="N186" s="186">
        <f>+Q186+T186+W186+Z186+AC186+AF186+AI186+AL186+AO186+AR186+AU186+AX186</f>
        <v>0</v>
      </c>
      <c r="O186" s="186">
        <v>1</v>
      </c>
      <c r="P186" s="186">
        <v>0</v>
      </c>
      <c r="Q186" s="186">
        <v>0</v>
      </c>
      <c r="R186" s="209" t="s">
        <v>91</v>
      </c>
      <c r="S186" s="186">
        <v>0</v>
      </c>
      <c r="T186" s="186">
        <v>0</v>
      </c>
      <c r="U186" s="209" t="s">
        <v>92</v>
      </c>
      <c r="V186" s="186">
        <v>0</v>
      </c>
      <c r="W186" s="186">
        <v>0</v>
      </c>
      <c r="X186" s="186" t="s">
        <v>1028</v>
      </c>
      <c r="Y186" s="186">
        <v>0</v>
      </c>
      <c r="Z186" s="188">
        <v>0</v>
      </c>
      <c r="AA186" s="189" t="s">
        <v>1033</v>
      </c>
      <c r="AB186" s="32">
        <v>0</v>
      </c>
      <c r="AC186" s="145"/>
      <c r="AD186" s="145"/>
      <c r="AE186" s="145">
        <v>0</v>
      </c>
      <c r="AF186" s="145"/>
      <c r="AG186" s="145"/>
      <c r="AH186" s="145">
        <v>1</v>
      </c>
      <c r="AI186" s="145"/>
      <c r="AJ186" s="145"/>
      <c r="AK186" s="145">
        <v>0</v>
      </c>
      <c r="AL186" s="145"/>
      <c r="AM186" s="145"/>
      <c r="AN186" s="145">
        <v>0</v>
      </c>
      <c r="AO186" s="145"/>
      <c r="AP186" s="145"/>
      <c r="AQ186" s="145">
        <v>0</v>
      </c>
      <c r="AR186" s="145"/>
      <c r="AS186" s="145"/>
      <c r="AT186" s="145">
        <v>0</v>
      </c>
      <c r="AU186" s="145"/>
      <c r="AV186" s="145"/>
      <c r="AW186" s="105">
        <v>0</v>
      </c>
      <c r="AX186" s="63"/>
      <c r="AY186" s="135"/>
    </row>
    <row r="187" spans="2:51" s="2" customFormat="1" ht="216">
      <c r="B187" s="244"/>
      <c r="C187" s="244"/>
      <c r="D187" s="185" t="s">
        <v>93</v>
      </c>
      <c r="E187" s="185">
        <f>(SUM(J187:J190)*F187)/100</f>
        <v>0.16500000000000001</v>
      </c>
      <c r="F187" s="185">
        <v>15</v>
      </c>
      <c r="G187" s="185" t="s">
        <v>1034</v>
      </c>
      <c r="H187" s="186" t="s">
        <v>1035</v>
      </c>
      <c r="I187" s="186" t="s">
        <v>296</v>
      </c>
      <c r="J187" s="186">
        <f>(N187*K187)/O187</f>
        <v>0.6</v>
      </c>
      <c r="K187" s="186">
        <v>0.3</v>
      </c>
      <c r="L187" s="186" t="s">
        <v>90</v>
      </c>
      <c r="M187" s="186" t="s">
        <v>1027</v>
      </c>
      <c r="N187" s="186">
        <f>+Q187+T187+W187+Z187+AC187+AF187+AI187+AL187+AO187+AR187+AU187+AX187</f>
        <v>2</v>
      </c>
      <c r="O187" s="186">
        <v>1</v>
      </c>
      <c r="P187" s="186">
        <v>1</v>
      </c>
      <c r="Q187" s="186">
        <v>1</v>
      </c>
      <c r="R187" s="209" t="s">
        <v>94</v>
      </c>
      <c r="S187" s="186">
        <v>0</v>
      </c>
      <c r="T187" s="186">
        <v>0</v>
      </c>
      <c r="U187" s="209" t="s">
        <v>1036</v>
      </c>
      <c r="V187" s="186">
        <v>0</v>
      </c>
      <c r="W187" s="186">
        <v>0</v>
      </c>
      <c r="X187" s="186" t="s">
        <v>1037</v>
      </c>
      <c r="Y187" s="186">
        <v>0</v>
      </c>
      <c r="Z187" s="188">
        <v>1</v>
      </c>
      <c r="AA187" s="189" t="s">
        <v>1038</v>
      </c>
      <c r="AB187" s="32">
        <v>0</v>
      </c>
      <c r="AC187" s="145"/>
      <c r="AD187" s="145"/>
      <c r="AE187" s="145">
        <v>0</v>
      </c>
      <c r="AF187" s="145"/>
      <c r="AG187" s="145"/>
      <c r="AH187" s="145">
        <v>0</v>
      </c>
      <c r="AI187" s="145"/>
      <c r="AJ187" s="145"/>
      <c r="AK187" s="145">
        <v>0</v>
      </c>
      <c r="AL187" s="145"/>
      <c r="AM187" s="145"/>
      <c r="AN187" s="145">
        <v>0</v>
      </c>
      <c r="AO187" s="145"/>
      <c r="AP187" s="145"/>
      <c r="AQ187" s="145">
        <v>0</v>
      </c>
      <c r="AR187" s="145"/>
      <c r="AS187" s="145"/>
      <c r="AT187" s="145">
        <v>0</v>
      </c>
      <c r="AU187" s="145"/>
      <c r="AV187" s="145"/>
      <c r="AW187" s="105">
        <v>0</v>
      </c>
      <c r="AX187" s="63"/>
      <c r="AY187" s="135"/>
    </row>
    <row r="188" spans="2:51" s="2" customFormat="1" ht="216">
      <c r="B188" s="244"/>
      <c r="C188" s="244"/>
      <c r="D188" s="185"/>
      <c r="E188" s="185"/>
      <c r="F188" s="185"/>
      <c r="G188" s="185"/>
      <c r="H188" s="186" t="s">
        <v>1039</v>
      </c>
      <c r="I188" s="186" t="s">
        <v>296</v>
      </c>
      <c r="J188" s="186">
        <f>(N188*K188)/O188</f>
        <v>0.4</v>
      </c>
      <c r="K188" s="186">
        <v>0.4</v>
      </c>
      <c r="L188" s="186" t="s">
        <v>90</v>
      </c>
      <c r="M188" s="186" t="s">
        <v>1027</v>
      </c>
      <c r="N188" s="186">
        <f>+Q188+T188+W188+Z188+AC188+AF188+AI188+AL188+AO188+AR188+AU188+AX188</f>
        <v>1</v>
      </c>
      <c r="O188" s="186">
        <v>1</v>
      </c>
      <c r="P188" s="186">
        <v>0</v>
      </c>
      <c r="Q188" s="186">
        <v>0</v>
      </c>
      <c r="R188" s="209" t="s">
        <v>94</v>
      </c>
      <c r="S188" s="186">
        <v>1</v>
      </c>
      <c r="T188" s="186">
        <v>0</v>
      </c>
      <c r="U188" s="209" t="s">
        <v>1036</v>
      </c>
      <c r="V188" s="186">
        <v>0</v>
      </c>
      <c r="W188" s="186">
        <v>0</v>
      </c>
      <c r="X188" s="186" t="s">
        <v>1037</v>
      </c>
      <c r="Y188" s="186">
        <v>0</v>
      </c>
      <c r="Z188" s="188">
        <v>1</v>
      </c>
      <c r="AA188" s="189" t="s">
        <v>1038</v>
      </c>
      <c r="AB188" s="32">
        <v>0</v>
      </c>
      <c r="AC188" s="145"/>
      <c r="AD188" s="145"/>
      <c r="AE188" s="145">
        <v>0</v>
      </c>
      <c r="AF188" s="145"/>
      <c r="AG188" s="145"/>
      <c r="AH188" s="145">
        <v>0</v>
      </c>
      <c r="AI188" s="145"/>
      <c r="AJ188" s="145"/>
      <c r="AK188" s="145">
        <v>0</v>
      </c>
      <c r="AL188" s="145"/>
      <c r="AM188" s="145"/>
      <c r="AN188" s="145">
        <v>0</v>
      </c>
      <c r="AO188" s="145"/>
      <c r="AP188" s="145"/>
      <c r="AQ188" s="145">
        <v>0</v>
      </c>
      <c r="AR188" s="145"/>
      <c r="AS188" s="145"/>
      <c r="AT188" s="145">
        <v>0</v>
      </c>
      <c r="AU188" s="145"/>
      <c r="AV188" s="145"/>
      <c r="AW188" s="105">
        <v>0</v>
      </c>
      <c r="AX188" s="63"/>
      <c r="AY188" s="135"/>
    </row>
    <row r="189" spans="2:51" s="2" customFormat="1" ht="156">
      <c r="B189" s="244"/>
      <c r="C189" s="244"/>
      <c r="D189" s="185"/>
      <c r="E189" s="185"/>
      <c r="F189" s="185"/>
      <c r="G189" s="185"/>
      <c r="H189" s="186" t="s">
        <v>1040</v>
      </c>
      <c r="I189" s="186" t="s">
        <v>296</v>
      </c>
      <c r="J189" s="186">
        <f>(N189*K189)/O189</f>
        <v>0.1</v>
      </c>
      <c r="K189" s="186">
        <v>0.1</v>
      </c>
      <c r="L189" s="186" t="s">
        <v>90</v>
      </c>
      <c r="M189" s="186" t="s">
        <v>1027</v>
      </c>
      <c r="N189" s="186">
        <f>+Q189+T189+W189+Z189+AC189+AF189+AI189+AL189+AO189+AR189+AU189+AX189</f>
        <v>1</v>
      </c>
      <c r="O189" s="186">
        <v>1</v>
      </c>
      <c r="P189" s="186">
        <v>0</v>
      </c>
      <c r="Q189" s="186">
        <v>0</v>
      </c>
      <c r="R189" s="210" t="s">
        <v>1041</v>
      </c>
      <c r="S189" s="186">
        <v>1</v>
      </c>
      <c r="T189" s="186">
        <v>0</v>
      </c>
      <c r="U189" s="210" t="s">
        <v>1042</v>
      </c>
      <c r="V189" s="186">
        <v>0</v>
      </c>
      <c r="W189" s="186">
        <v>0</v>
      </c>
      <c r="X189" s="186" t="s">
        <v>1043</v>
      </c>
      <c r="Y189" s="186">
        <v>0</v>
      </c>
      <c r="Z189" s="188">
        <v>1</v>
      </c>
      <c r="AA189" s="189" t="s">
        <v>95</v>
      </c>
      <c r="AB189" s="32">
        <v>0</v>
      </c>
      <c r="AC189" s="145"/>
      <c r="AD189" s="145"/>
      <c r="AE189" s="145">
        <v>0</v>
      </c>
      <c r="AF189" s="145"/>
      <c r="AG189" s="145"/>
      <c r="AH189" s="145">
        <v>0</v>
      </c>
      <c r="AI189" s="145"/>
      <c r="AJ189" s="145"/>
      <c r="AK189" s="145">
        <v>0</v>
      </c>
      <c r="AL189" s="145"/>
      <c r="AM189" s="145"/>
      <c r="AN189" s="145">
        <v>0</v>
      </c>
      <c r="AO189" s="145"/>
      <c r="AP189" s="145"/>
      <c r="AQ189" s="145">
        <v>0</v>
      </c>
      <c r="AR189" s="145"/>
      <c r="AS189" s="145"/>
      <c r="AT189" s="145">
        <v>0</v>
      </c>
      <c r="AU189" s="145"/>
      <c r="AV189" s="145"/>
      <c r="AW189" s="105">
        <v>0</v>
      </c>
      <c r="AX189" s="63"/>
      <c r="AY189" s="135"/>
    </row>
    <row r="190" spans="2:51" s="2" customFormat="1" ht="264">
      <c r="B190" s="244"/>
      <c r="C190" s="244"/>
      <c r="D190" s="185"/>
      <c r="E190" s="185"/>
      <c r="F190" s="185"/>
      <c r="G190" s="185"/>
      <c r="H190" s="186" t="s">
        <v>1044</v>
      </c>
      <c r="I190" s="186" t="s">
        <v>308</v>
      </c>
      <c r="J190" s="186">
        <f>(N190*K190)/O190</f>
        <v>0</v>
      </c>
      <c r="K190" s="186">
        <v>0.2</v>
      </c>
      <c r="L190" s="186" t="s">
        <v>90</v>
      </c>
      <c r="M190" s="186" t="s">
        <v>1027</v>
      </c>
      <c r="N190" s="186">
        <f>+Q190+T190+W190+Z190+AC190+AF190+AI190+AL190+AO190+AR190+AU190+AX190</f>
        <v>0</v>
      </c>
      <c r="O190" s="186">
        <v>1</v>
      </c>
      <c r="P190" s="186">
        <v>0</v>
      </c>
      <c r="Q190" s="186">
        <v>0</v>
      </c>
      <c r="R190" s="210" t="s">
        <v>1045</v>
      </c>
      <c r="S190" s="186">
        <v>0</v>
      </c>
      <c r="T190" s="186">
        <v>0</v>
      </c>
      <c r="U190" s="210" t="s">
        <v>1046</v>
      </c>
      <c r="V190" s="186">
        <v>1</v>
      </c>
      <c r="W190" s="186"/>
      <c r="X190" s="186" t="s">
        <v>1047</v>
      </c>
      <c r="Y190" s="186">
        <v>0</v>
      </c>
      <c r="Z190" s="188">
        <v>0</v>
      </c>
      <c r="AA190" s="189" t="s">
        <v>1048</v>
      </c>
      <c r="AB190" s="32">
        <v>0</v>
      </c>
      <c r="AC190" s="145"/>
      <c r="AD190" s="145"/>
      <c r="AE190" s="145">
        <v>0</v>
      </c>
      <c r="AF190" s="145"/>
      <c r="AG190" s="145"/>
      <c r="AH190" s="145">
        <v>0</v>
      </c>
      <c r="AI190" s="145"/>
      <c r="AJ190" s="145"/>
      <c r="AK190" s="145">
        <v>0</v>
      </c>
      <c r="AL190" s="145"/>
      <c r="AM190" s="145"/>
      <c r="AN190" s="145">
        <v>0</v>
      </c>
      <c r="AO190" s="145"/>
      <c r="AP190" s="145"/>
      <c r="AQ190" s="145">
        <v>0</v>
      </c>
      <c r="AR190" s="145"/>
      <c r="AS190" s="145"/>
      <c r="AT190" s="145">
        <v>0</v>
      </c>
      <c r="AU190" s="145"/>
      <c r="AV190" s="145"/>
      <c r="AW190" s="105">
        <v>0</v>
      </c>
      <c r="AX190" s="63"/>
      <c r="AY190" s="135"/>
    </row>
    <row r="191" spans="2:51" s="2" customFormat="1" ht="252">
      <c r="B191" s="244"/>
      <c r="C191" s="244"/>
      <c r="D191" s="186" t="s">
        <v>93</v>
      </c>
      <c r="E191" s="186">
        <f>(SUM(J191)*F191)/100</f>
        <v>0</v>
      </c>
      <c r="F191" s="186">
        <v>10</v>
      </c>
      <c r="G191" s="186" t="s">
        <v>1049</v>
      </c>
      <c r="H191" s="186" t="s">
        <v>1050</v>
      </c>
      <c r="I191" s="186" t="s">
        <v>308</v>
      </c>
      <c r="J191" s="186">
        <f>(N191*K191)/O191</f>
        <v>0</v>
      </c>
      <c r="K191" s="186">
        <v>1</v>
      </c>
      <c r="L191" s="186" t="s">
        <v>90</v>
      </c>
      <c r="M191" s="186" t="s">
        <v>1027</v>
      </c>
      <c r="N191" s="186">
        <f>+Q191+T191+W191+Z191+AC191+AF191+AI191+AL191+AO191+AR191+AU191+AX191</f>
        <v>0</v>
      </c>
      <c r="O191" s="186">
        <v>10</v>
      </c>
      <c r="P191" s="186">
        <v>0</v>
      </c>
      <c r="Q191" s="186">
        <v>0</v>
      </c>
      <c r="R191" s="210" t="s">
        <v>96</v>
      </c>
      <c r="S191" s="186">
        <v>0</v>
      </c>
      <c r="T191" s="186">
        <v>0</v>
      </c>
      <c r="U191" s="211" t="s">
        <v>1051</v>
      </c>
      <c r="V191" s="186">
        <v>0</v>
      </c>
      <c r="W191" s="186"/>
      <c r="X191" s="186" t="s">
        <v>1052</v>
      </c>
      <c r="Y191" s="186">
        <v>3</v>
      </c>
      <c r="Z191" s="188">
        <v>0</v>
      </c>
      <c r="AA191" s="189" t="s">
        <v>1053</v>
      </c>
      <c r="AB191" s="32">
        <v>0</v>
      </c>
      <c r="AC191" s="145"/>
      <c r="AD191" s="145"/>
      <c r="AE191" s="145">
        <v>0</v>
      </c>
      <c r="AF191" s="145"/>
      <c r="AG191" s="145"/>
      <c r="AH191" s="145">
        <v>3</v>
      </c>
      <c r="AI191" s="145"/>
      <c r="AJ191" s="145"/>
      <c r="AK191" s="145">
        <v>0</v>
      </c>
      <c r="AL191" s="145"/>
      <c r="AM191" s="145"/>
      <c r="AN191" s="145">
        <v>0</v>
      </c>
      <c r="AO191" s="145"/>
      <c r="AP191" s="145"/>
      <c r="AQ191" s="145">
        <v>3</v>
      </c>
      <c r="AR191" s="145"/>
      <c r="AS191" s="145"/>
      <c r="AT191" s="145">
        <v>0</v>
      </c>
      <c r="AU191" s="145"/>
      <c r="AV191" s="145"/>
      <c r="AW191" s="105">
        <v>1</v>
      </c>
      <c r="AX191" s="63"/>
      <c r="AY191" s="135"/>
    </row>
    <row r="192" spans="2:51" s="2" customFormat="1" ht="324">
      <c r="B192" s="244"/>
      <c r="C192" s="244"/>
      <c r="D192" s="185" t="s">
        <v>97</v>
      </c>
      <c r="E192" s="185">
        <f>(SUM(J192:J193)*F192)/100</f>
        <v>1.1200000000000002E-2</v>
      </c>
      <c r="F192" s="185">
        <v>10</v>
      </c>
      <c r="G192" s="185" t="s">
        <v>1054</v>
      </c>
      <c r="H192" s="186" t="s">
        <v>1055</v>
      </c>
      <c r="I192" s="186" t="s">
        <v>308</v>
      </c>
      <c r="J192" s="186">
        <f>(N192*K192)/O192</f>
        <v>0</v>
      </c>
      <c r="K192" s="186">
        <v>0.8</v>
      </c>
      <c r="L192" s="186" t="s">
        <v>90</v>
      </c>
      <c r="M192" s="186" t="s">
        <v>1027</v>
      </c>
      <c r="N192" s="186">
        <f>+Q192+T192+W192+Z192+AC192+AF192+AI192+AL192+AO192+AR192+AU192+AX192</f>
        <v>0</v>
      </c>
      <c r="O192" s="186">
        <v>70</v>
      </c>
      <c r="P192" s="186">
        <v>0</v>
      </c>
      <c r="Q192" s="186">
        <v>0</v>
      </c>
      <c r="R192" s="209" t="s">
        <v>98</v>
      </c>
      <c r="S192" s="186">
        <v>0</v>
      </c>
      <c r="T192" s="186">
        <v>0</v>
      </c>
      <c r="U192" s="212" t="s">
        <v>1056</v>
      </c>
      <c r="V192" s="186">
        <v>0</v>
      </c>
      <c r="W192" s="186"/>
      <c r="X192" s="186" t="s">
        <v>1057</v>
      </c>
      <c r="Y192" s="186">
        <v>4</v>
      </c>
      <c r="Z192" s="188">
        <v>0</v>
      </c>
      <c r="AA192" s="189" t="s">
        <v>1058</v>
      </c>
      <c r="AB192" s="32">
        <v>6</v>
      </c>
      <c r="AC192" s="145"/>
      <c r="AD192" s="145"/>
      <c r="AE192" s="145">
        <v>6</v>
      </c>
      <c r="AF192" s="145"/>
      <c r="AG192" s="145"/>
      <c r="AH192" s="145">
        <v>8</v>
      </c>
      <c r="AI192" s="145"/>
      <c r="AJ192" s="145"/>
      <c r="AK192" s="145">
        <v>8</v>
      </c>
      <c r="AL192" s="145"/>
      <c r="AM192" s="145"/>
      <c r="AN192" s="145">
        <v>8</v>
      </c>
      <c r="AO192" s="145"/>
      <c r="AP192" s="145"/>
      <c r="AQ192" s="145">
        <v>10</v>
      </c>
      <c r="AR192" s="145"/>
      <c r="AS192" s="145"/>
      <c r="AT192" s="145">
        <v>10</v>
      </c>
      <c r="AU192" s="145"/>
      <c r="AV192" s="145"/>
      <c r="AW192" s="105">
        <v>10</v>
      </c>
      <c r="AX192" s="63"/>
      <c r="AY192" s="135"/>
    </row>
    <row r="193" spans="2:51" s="2" customFormat="1" ht="276">
      <c r="B193" s="244"/>
      <c r="C193" s="244"/>
      <c r="D193" s="185"/>
      <c r="E193" s="185"/>
      <c r="F193" s="185"/>
      <c r="G193" s="185"/>
      <c r="H193" s="186" t="s">
        <v>1059</v>
      </c>
      <c r="I193" s="186" t="s">
        <v>308</v>
      </c>
      <c r="J193" s="186">
        <f>(N193*K193)/O193</f>
        <v>0.11200000000000002</v>
      </c>
      <c r="K193" s="186">
        <v>0.2</v>
      </c>
      <c r="L193" s="186" t="s">
        <v>90</v>
      </c>
      <c r="M193" s="186" t="s">
        <v>1027</v>
      </c>
      <c r="N193" s="186">
        <f>+Q193+T193+W193+Z193+AC193+AF193+AI193+AL193+AO193+AR193+AU193+AX193</f>
        <v>14</v>
      </c>
      <c r="O193" s="186">
        <v>25</v>
      </c>
      <c r="P193" s="186">
        <v>0</v>
      </c>
      <c r="Q193" s="186">
        <v>0</v>
      </c>
      <c r="R193" s="209" t="s">
        <v>98</v>
      </c>
      <c r="S193" s="186">
        <v>0</v>
      </c>
      <c r="T193" s="186">
        <v>0</v>
      </c>
      <c r="U193" s="212" t="s">
        <v>1056</v>
      </c>
      <c r="V193" s="186">
        <v>13</v>
      </c>
      <c r="W193" s="186"/>
      <c r="X193" s="186" t="s">
        <v>1060</v>
      </c>
      <c r="Y193" s="186">
        <v>12</v>
      </c>
      <c r="Z193" s="188">
        <v>14</v>
      </c>
      <c r="AA193" s="196" t="s">
        <v>1061</v>
      </c>
      <c r="AB193" s="32">
        <v>0</v>
      </c>
      <c r="AC193" s="145"/>
      <c r="AD193" s="145"/>
      <c r="AE193" s="145">
        <v>0</v>
      </c>
      <c r="AF193" s="145"/>
      <c r="AG193" s="145"/>
      <c r="AH193" s="145">
        <v>0</v>
      </c>
      <c r="AI193" s="145"/>
      <c r="AJ193" s="145"/>
      <c r="AK193" s="145">
        <v>0</v>
      </c>
      <c r="AL193" s="145"/>
      <c r="AM193" s="145"/>
      <c r="AN193" s="145">
        <v>0</v>
      </c>
      <c r="AO193" s="145"/>
      <c r="AP193" s="145"/>
      <c r="AQ193" s="145">
        <v>0</v>
      </c>
      <c r="AR193" s="145"/>
      <c r="AS193" s="145"/>
      <c r="AT193" s="145">
        <v>0</v>
      </c>
      <c r="AU193" s="145"/>
      <c r="AV193" s="145"/>
      <c r="AW193" s="105">
        <v>0</v>
      </c>
      <c r="AX193" s="63"/>
      <c r="AY193" s="135"/>
    </row>
    <row r="194" spans="2:51" s="2" customFormat="1" ht="409.5">
      <c r="B194" s="244"/>
      <c r="C194" s="244"/>
      <c r="D194" s="186" t="s">
        <v>99</v>
      </c>
      <c r="E194" s="186">
        <f>(SUM(J194)*F194)/100</f>
        <v>4.9274266267197997E-3</v>
      </c>
      <c r="F194" s="186">
        <v>10</v>
      </c>
      <c r="G194" s="186" t="s">
        <v>1062</v>
      </c>
      <c r="H194" s="186" t="s">
        <v>1063</v>
      </c>
      <c r="I194" s="186" t="s">
        <v>308</v>
      </c>
      <c r="J194" s="186">
        <f>(N194*K194)/O194</f>
        <v>4.9274266267197997E-2</v>
      </c>
      <c r="K194" s="186">
        <v>1</v>
      </c>
      <c r="L194" s="186" t="s">
        <v>90</v>
      </c>
      <c r="M194" s="186" t="s">
        <v>1027</v>
      </c>
      <c r="N194" s="186">
        <f>+Q194+T194+W194+Z194+AC194+AF194+AI194+AL194+AO194+AR194+AU194+AX194</f>
        <v>1694</v>
      </c>
      <c r="O194" s="186">
        <v>34379</v>
      </c>
      <c r="P194" s="186">
        <v>0</v>
      </c>
      <c r="Q194" s="186">
        <v>0</v>
      </c>
      <c r="R194" s="210" t="s">
        <v>100</v>
      </c>
      <c r="S194" s="186">
        <v>5181</v>
      </c>
      <c r="T194" s="186">
        <v>1694</v>
      </c>
      <c r="U194" s="210" t="s">
        <v>101</v>
      </c>
      <c r="V194" s="186">
        <v>4997</v>
      </c>
      <c r="W194" s="186"/>
      <c r="X194" s="186" t="s">
        <v>1064</v>
      </c>
      <c r="Y194" s="186">
        <v>18686</v>
      </c>
      <c r="Z194" s="188">
        <v>0</v>
      </c>
      <c r="AA194" s="196" t="s">
        <v>102</v>
      </c>
      <c r="AB194" s="32">
        <v>2141</v>
      </c>
      <c r="AC194" s="145"/>
      <c r="AD194" s="145"/>
      <c r="AE194" s="145">
        <v>3374</v>
      </c>
      <c r="AF194" s="145"/>
      <c r="AG194" s="145"/>
      <c r="AH194" s="145">
        <v>0</v>
      </c>
      <c r="AI194" s="145"/>
      <c r="AJ194" s="145"/>
      <c r="AK194" s="145">
        <v>0</v>
      </c>
      <c r="AL194" s="145"/>
      <c r="AM194" s="145"/>
      <c r="AN194" s="145">
        <v>0</v>
      </c>
      <c r="AO194" s="145"/>
      <c r="AP194" s="145"/>
      <c r="AQ194" s="145">
        <v>0</v>
      </c>
      <c r="AR194" s="145"/>
      <c r="AS194" s="145"/>
      <c r="AT194" s="145">
        <v>0</v>
      </c>
      <c r="AU194" s="145"/>
      <c r="AV194" s="145"/>
      <c r="AW194" s="105">
        <v>0</v>
      </c>
      <c r="AX194" s="63"/>
      <c r="AY194" s="135"/>
    </row>
    <row r="195" spans="2:51" s="2" customFormat="1" ht="120">
      <c r="B195" s="244"/>
      <c r="C195" s="244"/>
      <c r="D195" s="186" t="s">
        <v>99</v>
      </c>
      <c r="E195" s="186"/>
      <c r="F195" s="186"/>
      <c r="G195" s="186" t="s">
        <v>103</v>
      </c>
      <c r="H195" s="186" t="s">
        <v>1065</v>
      </c>
      <c r="I195" s="186" t="s">
        <v>308</v>
      </c>
      <c r="J195" s="186"/>
      <c r="K195" s="186">
        <v>1</v>
      </c>
      <c r="L195" s="186" t="s">
        <v>24</v>
      </c>
      <c r="M195" s="186" t="s">
        <v>1027</v>
      </c>
      <c r="N195" s="186"/>
      <c r="O195" s="186">
        <v>16000</v>
      </c>
      <c r="P195" s="186">
        <v>0</v>
      </c>
      <c r="Q195" s="186">
        <v>0</v>
      </c>
      <c r="R195" s="210" t="s">
        <v>104</v>
      </c>
      <c r="S195" s="186">
        <v>1516</v>
      </c>
      <c r="T195" s="186">
        <v>1608</v>
      </c>
      <c r="U195" s="211" t="s">
        <v>105</v>
      </c>
      <c r="V195" s="186">
        <v>1321</v>
      </c>
      <c r="W195" s="186">
        <v>1109</v>
      </c>
      <c r="X195" s="186" t="s">
        <v>1066</v>
      </c>
      <c r="Y195" s="186">
        <v>1933</v>
      </c>
      <c r="Z195" s="188">
        <v>1712</v>
      </c>
      <c r="AA195" s="189" t="s">
        <v>106</v>
      </c>
      <c r="AB195" s="32">
        <v>1745</v>
      </c>
      <c r="AC195" s="145"/>
      <c r="AD195" s="145"/>
      <c r="AE195" s="145">
        <v>1091</v>
      </c>
      <c r="AF195" s="145"/>
      <c r="AG195" s="145"/>
      <c r="AH195" s="145">
        <v>1076</v>
      </c>
      <c r="AI195" s="145"/>
      <c r="AJ195" s="145"/>
      <c r="AK195" s="145">
        <v>2222</v>
      </c>
      <c r="AL195" s="145"/>
      <c r="AM195" s="145"/>
      <c r="AN195" s="145">
        <v>2754</v>
      </c>
      <c r="AO195" s="145"/>
      <c r="AP195" s="145"/>
      <c r="AQ195" s="145">
        <v>2942</v>
      </c>
      <c r="AR195" s="145"/>
      <c r="AS195" s="145"/>
      <c r="AT195" s="145">
        <v>0</v>
      </c>
      <c r="AU195" s="145"/>
      <c r="AV195" s="145"/>
      <c r="AW195" s="105">
        <v>14484</v>
      </c>
      <c r="AX195" s="63"/>
      <c r="AY195" s="135"/>
    </row>
    <row r="196" spans="2:51" s="2" customFormat="1" ht="409.5">
      <c r="B196" s="244"/>
      <c r="C196" s="244"/>
      <c r="D196" s="186" t="s">
        <v>107</v>
      </c>
      <c r="E196" s="186">
        <f>(SUM(J196)*F196)/100</f>
        <v>3.4720000000000001E-2</v>
      </c>
      <c r="F196" s="186">
        <v>10</v>
      </c>
      <c r="G196" s="186" t="s">
        <v>1067</v>
      </c>
      <c r="H196" s="186" t="s">
        <v>1068</v>
      </c>
      <c r="I196" s="186" t="s">
        <v>308</v>
      </c>
      <c r="J196" s="186">
        <f>(N196*K196)/O196</f>
        <v>0.34720000000000001</v>
      </c>
      <c r="K196" s="186">
        <v>1</v>
      </c>
      <c r="L196" s="186" t="s">
        <v>90</v>
      </c>
      <c r="M196" s="186" t="s">
        <v>1027</v>
      </c>
      <c r="N196" s="186">
        <f>+Q196+T196+W196+Z196+AC196+AF196+AI196+AL196+AO196+AR196+AU196+AX196</f>
        <v>6944</v>
      </c>
      <c r="O196" s="186">
        <v>20000</v>
      </c>
      <c r="P196" s="186">
        <v>0</v>
      </c>
      <c r="Q196" s="186">
        <v>0</v>
      </c>
      <c r="R196" s="210" t="s">
        <v>100</v>
      </c>
      <c r="S196" s="186">
        <v>0</v>
      </c>
      <c r="T196" s="186">
        <v>450</v>
      </c>
      <c r="U196" s="210" t="s">
        <v>108</v>
      </c>
      <c r="V196" s="186">
        <v>0</v>
      </c>
      <c r="W196" s="186"/>
      <c r="X196" s="186" t="s">
        <v>1069</v>
      </c>
      <c r="Y196" s="186">
        <v>4000</v>
      </c>
      <c r="Z196" s="188">
        <v>6494</v>
      </c>
      <c r="AA196" s="189" t="s">
        <v>109</v>
      </c>
      <c r="AB196" s="32">
        <v>2000</v>
      </c>
      <c r="AC196" s="145"/>
      <c r="AD196" s="145"/>
      <c r="AE196" s="145">
        <v>2000</v>
      </c>
      <c r="AF196" s="145"/>
      <c r="AG196" s="145"/>
      <c r="AH196" s="145">
        <v>2000</v>
      </c>
      <c r="AI196" s="145"/>
      <c r="AJ196" s="145"/>
      <c r="AK196" s="145">
        <v>2000</v>
      </c>
      <c r="AL196" s="145"/>
      <c r="AM196" s="145"/>
      <c r="AN196" s="145">
        <v>2000</v>
      </c>
      <c r="AO196" s="145"/>
      <c r="AP196" s="145"/>
      <c r="AQ196" s="145">
        <v>2000</v>
      </c>
      <c r="AR196" s="145"/>
      <c r="AS196" s="145"/>
      <c r="AT196" s="145">
        <v>2000</v>
      </c>
      <c r="AU196" s="145"/>
      <c r="AV196" s="145"/>
      <c r="AW196" s="105">
        <v>2000</v>
      </c>
      <c r="AX196" s="63"/>
      <c r="AY196" s="135"/>
    </row>
    <row r="197" spans="2:51" s="2" customFormat="1" ht="409.5">
      <c r="B197" s="244"/>
      <c r="C197" s="244"/>
      <c r="D197" s="185" t="s">
        <v>110</v>
      </c>
      <c r="E197" s="185">
        <f>(SUM(J197:J198)*F197)/100</f>
        <v>0</v>
      </c>
      <c r="F197" s="185">
        <v>10</v>
      </c>
      <c r="G197" s="185" t="s">
        <v>1070</v>
      </c>
      <c r="H197" s="186" t="s">
        <v>1071</v>
      </c>
      <c r="I197" s="186" t="s">
        <v>308</v>
      </c>
      <c r="J197" s="186">
        <f>(N197*K197)/O197</f>
        <v>0</v>
      </c>
      <c r="K197" s="186">
        <v>0.8</v>
      </c>
      <c r="L197" s="186" t="s">
        <v>90</v>
      </c>
      <c r="M197" s="186" t="s">
        <v>1072</v>
      </c>
      <c r="N197" s="186">
        <f>+Q197+T197+W197+Z197+AC197+AF197+AI197+AL197+AO197+AR197+AU197+AX197</f>
        <v>0</v>
      </c>
      <c r="O197" s="186">
        <v>704989</v>
      </c>
      <c r="P197" s="186">
        <v>0</v>
      </c>
      <c r="Q197" s="186">
        <v>0</v>
      </c>
      <c r="R197" s="209" t="s">
        <v>112</v>
      </c>
      <c r="S197" s="186">
        <v>104387</v>
      </c>
      <c r="T197" s="186">
        <v>0</v>
      </c>
      <c r="U197" s="212" t="s">
        <v>1073</v>
      </c>
      <c r="V197" s="186">
        <v>97827</v>
      </c>
      <c r="W197" s="186"/>
      <c r="X197" s="186" t="s">
        <v>1074</v>
      </c>
      <c r="Y197" s="186">
        <v>390076</v>
      </c>
      <c r="Z197" s="188">
        <v>0</v>
      </c>
      <c r="AA197" s="189" t="s">
        <v>113</v>
      </c>
      <c r="AB197" s="32">
        <v>45519</v>
      </c>
      <c r="AC197" s="145"/>
      <c r="AD197" s="145"/>
      <c r="AE197" s="145">
        <v>67180</v>
      </c>
      <c r="AF197" s="145"/>
      <c r="AG197" s="145"/>
      <c r="AH197" s="145">
        <v>0</v>
      </c>
      <c r="AI197" s="145"/>
      <c r="AJ197" s="145"/>
      <c r="AK197" s="145">
        <v>0</v>
      </c>
      <c r="AL197" s="145"/>
      <c r="AM197" s="145"/>
      <c r="AN197" s="145">
        <v>0</v>
      </c>
      <c r="AO197" s="145"/>
      <c r="AP197" s="145"/>
      <c r="AQ197" s="145">
        <v>0</v>
      </c>
      <c r="AR197" s="145"/>
      <c r="AS197" s="145"/>
      <c r="AT197" s="145">
        <v>0</v>
      </c>
      <c r="AU197" s="145"/>
      <c r="AV197" s="145"/>
      <c r="AW197" s="105">
        <v>0</v>
      </c>
      <c r="AX197" s="63"/>
      <c r="AY197" s="135"/>
    </row>
    <row r="198" spans="2:51" s="2" customFormat="1" ht="288">
      <c r="B198" s="244"/>
      <c r="C198" s="244"/>
      <c r="D198" s="185"/>
      <c r="E198" s="185"/>
      <c r="F198" s="185"/>
      <c r="G198" s="185"/>
      <c r="H198" s="186" t="s">
        <v>1075</v>
      </c>
      <c r="I198" s="186" t="s">
        <v>308</v>
      </c>
      <c r="J198" s="186">
        <f>(N198*K198)/O198</f>
        <v>0</v>
      </c>
      <c r="K198" s="186">
        <v>0.2</v>
      </c>
      <c r="L198" s="186" t="s">
        <v>90</v>
      </c>
      <c r="M198" s="186" t="s">
        <v>1027</v>
      </c>
      <c r="N198" s="186">
        <f>+Q198+T198+W198+Z198+AC198+AF198+AI198+AL198+AO198+AR198+AU198+AX198</f>
        <v>0</v>
      </c>
      <c r="O198" s="186">
        <v>17</v>
      </c>
      <c r="P198" s="186">
        <v>0</v>
      </c>
      <c r="Q198" s="186">
        <v>0</v>
      </c>
      <c r="R198" s="209" t="s">
        <v>112</v>
      </c>
      <c r="S198" s="186">
        <v>0</v>
      </c>
      <c r="T198" s="186">
        <v>0</v>
      </c>
      <c r="U198" s="212" t="s">
        <v>1073</v>
      </c>
      <c r="V198" s="186">
        <v>10</v>
      </c>
      <c r="W198" s="186"/>
      <c r="X198" s="186" t="s">
        <v>1076</v>
      </c>
      <c r="Y198" s="186">
        <v>7</v>
      </c>
      <c r="Z198" s="188">
        <v>0</v>
      </c>
      <c r="AA198" s="196" t="s">
        <v>1077</v>
      </c>
      <c r="AB198" s="32">
        <v>0</v>
      </c>
      <c r="AC198" s="145"/>
      <c r="AD198" s="145"/>
      <c r="AE198" s="145">
        <v>0</v>
      </c>
      <c r="AF198" s="145"/>
      <c r="AG198" s="145"/>
      <c r="AH198" s="145">
        <v>0</v>
      </c>
      <c r="AI198" s="145"/>
      <c r="AJ198" s="145"/>
      <c r="AK198" s="145">
        <v>0</v>
      </c>
      <c r="AL198" s="145"/>
      <c r="AM198" s="145"/>
      <c r="AN198" s="145">
        <v>0</v>
      </c>
      <c r="AO198" s="145"/>
      <c r="AP198" s="145"/>
      <c r="AQ198" s="145">
        <v>0</v>
      </c>
      <c r="AR198" s="145"/>
      <c r="AS198" s="145"/>
      <c r="AT198" s="145">
        <v>0</v>
      </c>
      <c r="AU198" s="145"/>
      <c r="AV198" s="145"/>
      <c r="AW198" s="105">
        <v>0</v>
      </c>
      <c r="AX198" s="63"/>
      <c r="AY198" s="135"/>
    </row>
    <row r="199" spans="2:51" s="2" customFormat="1" ht="156">
      <c r="B199" s="244"/>
      <c r="C199" s="244"/>
      <c r="D199" s="185" t="s">
        <v>114</v>
      </c>
      <c r="E199" s="185">
        <f>(SUM(J199:J200)*F199)/100</f>
        <v>4.4999999999999998E-2</v>
      </c>
      <c r="F199" s="185">
        <v>10</v>
      </c>
      <c r="G199" s="185" t="s">
        <v>1078</v>
      </c>
      <c r="H199" s="186" t="s">
        <v>1079</v>
      </c>
      <c r="I199" s="186" t="s">
        <v>296</v>
      </c>
      <c r="J199" s="186">
        <f>(N199*K199)/O199</f>
        <v>0.23333333333333334</v>
      </c>
      <c r="K199" s="186">
        <v>0.5</v>
      </c>
      <c r="L199" s="186" t="s">
        <v>90</v>
      </c>
      <c r="M199" s="186" t="s">
        <v>1027</v>
      </c>
      <c r="N199" s="186">
        <f>+Q199+T199+W199+Z199+AC199+AF199+AI199+AL199+AO199+AR199+AU199+AX199</f>
        <v>14</v>
      </c>
      <c r="O199" s="186">
        <v>30</v>
      </c>
      <c r="P199" s="186">
        <v>0</v>
      </c>
      <c r="Q199" s="186">
        <v>0</v>
      </c>
      <c r="R199" s="209" t="s">
        <v>115</v>
      </c>
      <c r="S199" s="186">
        <v>2</v>
      </c>
      <c r="T199" s="186">
        <v>3</v>
      </c>
      <c r="U199" s="212" t="s">
        <v>1080</v>
      </c>
      <c r="V199" s="186">
        <v>2</v>
      </c>
      <c r="W199" s="186">
        <v>6</v>
      </c>
      <c r="X199" s="186" t="s">
        <v>1081</v>
      </c>
      <c r="Y199" s="186">
        <v>2</v>
      </c>
      <c r="Z199" s="188">
        <v>5</v>
      </c>
      <c r="AA199" s="189" t="s">
        <v>1082</v>
      </c>
      <c r="AB199" s="32">
        <v>3</v>
      </c>
      <c r="AC199" s="145"/>
      <c r="AD199" s="145"/>
      <c r="AE199" s="145">
        <v>3</v>
      </c>
      <c r="AF199" s="145"/>
      <c r="AG199" s="145"/>
      <c r="AH199" s="145">
        <v>3</v>
      </c>
      <c r="AI199" s="145"/>
      <c r="AJ199" s="145"/>
      <c r="AK199" s="145">
        <v>3</v>
      </c>
      <c r="AL199" s="145"/>
      <c r="AM199" s="145"/>
      <c r="AN199" s="145">
        <v>3</v>
      </c>
      <c r="AO199" s="145"/>
      <c r="AP199" s="145"/>
      <c r="AQ199" s="145">
        <v>3</v>
      </c>
      <c r="AR199" s="145"/>
      <c r="AS199" s="145"/>
      <c r="AT199" s="145">
        <v>3</v>
      </c>
      <c r="AU199" s="145"/>
      <c r="AV199" s="145"/>
      <c r="AW199" s="105">
        <v>3</v>
      </c>
      <c r="AX199" s="63"/>
      <c r="AY199" s="135"/>
    </row>
    <row r="200" spans="2:51" s="2" customFormat="1" ht="132">
      <c r="B200" s="244"/>
      <c r="C200" s="244"/>
      <c r="D200" s="185"/>
      <c r="E200" s="185"/>
      <c r="F200" s="185"/>
      <c r="G200" s="185"/>
      <c r="H200" s="186" t="s">
        <v>1083</v>
      </c>
      <c r="I200" s="186" t="s">
        <v>296</v>
      </c>
      <c r="J200" s="186">
        <f>(N200*K200)/O200</f>
        <v>0.21666666666666667</v>
      </c>
      <c r="K200" s="186">
        <v>0.5</v>
      </c>
      <c r="L200" s="186" t="s">
        <v>90</v>
      </c>
      <c r="M200" s="186" t="s">
        <v>1027</v>
      </c>
      <c r="N200" s="186">
        <f>+Q200+T200+W200+Z200+AC200+AF200+AI200+AL200+AO200+AR200+AU200+AX200</f>
        <v>13</v>
      </c>
      <c r="O200" s="186">
        <v>30</v>
      </c>
      <c r="P200" s="186">
        <v>0</v>
      </c>
      <c r="Q200" s="186">
        <v>0</v>
      </c>
      <c r="R200" s="209" t="s">
        <v>115</v>
      </c>
      <c r="S200" s="186">
        <v>2</v>
      </c>
      <c r="T200" s="186">
        <v>3</v>
      </c>
      <c r="U200" s="213" t="s">
        <v>1084</v>
      </c>
      <c r="V200" s="186">
        <v>2</v>
      </c>
      <c r="W200" s="186">
        <v>8</v>
      </c>
      <c r="X200" s="186" t="s">
        <v>1085</v>
      </c>
      <c r="Y200" s="186">
        <v>2</v>
      </c>
      <c r="Z200" s="188">
        <v>2</v>
      </c>
      <c r="AA200" s="189" t="s">
        <v>1086</v>
      </c>
      <c r="AB200" s="32">
        <v>3</v>
      </c>
      <c r="AC200" s="145"/>
      <c r="AD200" s="145"/>
      <c r="AE200" s="145">
        <v>3</v>
      </c>
      <c r="AF200" s="145"/>
      <c r="AG200" s="145"/>
      <c r="AH200" s="145">
        <v>3</v>
      </c>
      <c r="AI200" s="145"/>
      <c r="AJ200" s="145"/>
      <c r="AK200" s="145">
        <v>3</v>
      </c>
      <c r="AL200" s="145"/>
      <c r="AM200" s="145"/>
      <c r="AN200" s="145">
        <v>3</v>
      </c>
      <c r="AO200" s="145"/>
      <c r="AP200" s="145"/>
      <c r="AQ200" s="145">
        <v>3</v>
      </c>
      <c r="AR200" s="145"/>
      <c r="AS200" s="145"/>
      <c r="AT200" s="145">
        <v>3</v>
      </c>
      <c r="AU200" s="145"/>
      <c r="AV200" s="145"/>
      <c r="AW200" s="105">
        <v>3</v>
      </c>
      <c r="AX200" s="63"/>
      <c r="AY200" s="135"/>
    </row>
    <row r="201" spans="2:51" s="2" customFormat="1" ht="204.75" thickBot="1">
      <c r="B201" s="244"/>
      <c r="C201" s="244"/>
      <c r="D201" s="186" t="s">
        <v>116</v>
      </c>
      <c r="E201" s="186">
        <f>(SUM(J201)*F201)/100</f>
        <v>0</v>
      </c>
      <c r="F201" s="186">
        <v>10</v>
      </c>
      <c r="G201" s="186" t="s">
        <v>1087</v>
      </c>
      <c r="H201" s="186" t="s">
        <v>117</v>
      </c>
      <c r="I201" s="186" t="s">
        <v>308</v>
      </c>
      <c r="J201" s="186">
        <f>(N201*K201)/O201</f>
        <v>0</v>
      </c>
      <c r="K201" s="186">
        <v>1</v>
      </c>
      <c r="L201" s="186" t="s">
        <v>90</v>
      </c>
      <c r="M201" s="186" t="s">
        <v>1027</v>
      </c>
      <c r="N201" s="186">
        <f>+Q201+T201+W201+Z201+AC201+AF201+AI201+AL201+AO201+AR201+AU201+AX201</f>
        <v>0</v>
      </c>
      <c r="O201" s="186">
        <v>3</v>
      </c>
      <c r="P201" s="186">
        <v>0</v>
      </c>
      <c r="Q201" s="186">
        <v>0</v>
      </c>
      <c r="R201" s="210" t="s">
        <v>118</v>
      </c>
      <c r="S201" s="186">
        <v>0</v>
      </c>
      <c r="T201" s="186">
        <v>0</v>
      </c>
      <c r="U201" s="210" t="s">
        <v>119</v>
      </c>
      <c r="V201" s="186">
        <v>0</v>
      </c>
      <c r="W201" s="186">
        <v>0</v>
      </c>
      <c r="X201" s="186" t="s">
        <v>1088</v>
      </c>
      <c r="Y201" s="186">
        <v>0</v>
      </c>
      <c r="Z201" s="188">
        <v>0</v>
      </c>
      <c r="AA201" s="189" t="s">
        <v>120</v>
      </c>
      <c r="AB201" s="82">
        <v>0</v>
      </c>
      <c r="AC201" s="146"/>
      <c r="AD201" s="146"/>
      <c r="AE201" s="146">
        <v>0</v>
      </c>
      <c r="AF201" s="146"/>
      <c r="AG201" s="146"/>
      <c r="AH201" s="146">
        <v>0</v>
      </c>
      <c r="AI201" s="146"/>
      <c r="AJ201" s="146"/>
      <c r="AK201" s="146">
        <v>0</v>
      </c>
      <c r="AL201" s="146"/>
      <c r="AM201" s="146"/>
      <c r="AN201" s="146">
        <v>1</v>
      </c>
      <c r="AO201" s="146"/>
      <c r="AP201" s="146"/>
      <c r="AQ201" s="146">
        <v>1</v>
      </c>
      <c r="AR201" s="146"/>
      <c r="AS201" s="146"/>
      <c r="AT201" s="146">
        <v>1</v>
      </c>
      <c r="AU201" s="146"/>
      <c r="AV201" s="146"/>
      <c r="AW201" s="107">
        <v>0</v>
      </c>
      <c r="AX201" s="64"/>
      <c r="AY201" s="27"/>
    </row>
    <row r="202" spans="2:51" s="2" customFormat="1" ht="204">
      <c r="B202" s="246" t="s">
        <v>208</v>
      </c>
      <c r="C202" s="246">
        <f>+E202</f>
        <v>0.44</v>
      </c>
      <c r="D202" s="164" t="s">
        <v>139</v>
      </c>
      <c r="E202" s="164">
        <f>(SUM(J202:J203)*F202)/100</f>
        <v>0.44</v>
      </c>
      <c r="F202" s="164">
        <v>100</v>
      </c>
      <c r="G202" s="164" t="s">
        <v>209</v>
      </c>
      <c r="H202" s="166" t="s">
        <v>1089</v>
      </c>
      <c r="I202" s="166" t="s">
        <v>296</v>
      </c>
      <c r="J202" s="166">
        <f>(N202*K202)/O202</f>
        <v>0.15000000000000002</v>
      </c>
      <c r="K202" s="166">
        <v>0.5</v>
      </c>
      <c r="L202" s="166" t="s">
        <v>28</v>
      </c>
      <c r="M202" s="166" t="s">
        <v>1090</v>
      </c>
      <c r="N202" s="166">
        <f>+Q202+T202+W202+Z202+AC202+AF202+AI202+AL202+AO202+AR202+AU202+AX202</f>
        <v>0.30000000000000004</v>
      </c>
      <c r="O202" s="166">
        <v>1</v>
      </c>
      <c r="P202" s="166">
        <v>0</v>
      </c>
      <c r="Q202" s="166"/>
      <c r="R202" s="166" t="s">
        <v>220</v>
      </c>
      <c r="S202" s="166">
        <v>0</v>
      </c>
      <c r="T202" s="166"/>
      <c r="U202" s="166" t="s">
        <v>1091</v>
      </c>
      <c r="V202" s="166">
        <v>0</v>
      </c>
      <c r="W202" s="200">
        <v>0.1</v>
      </c>
      <c r="X202" s="199" t="s">
        <v>1092</v>
      </c>
      <c r="Y202" s="166">
        <v>0.2</v>
      </c>
      <c r="Z202" s="200">
        <v>0.2</v>
      </c>
      <c r="AA202" s="199" t="s">
        <v>1093</v>
      </c>
      <c r="AB202" s="86">
        <v>0</v>
      </c>
      <c r="AC202" s="147"/>
      <c r="AD202" s="147"/>
      <c r="AE202" s="147">
        <v>0</v>
      </c>
      <c r="AF202" s="147"/>
      <c r="AG202" s="147"/>
      <c r="AH202" s="147">
        <v>0</v>
      </c>
      <c r="AI202" s="147"/>
      <c r="AJ202" s="147"/>
      <c r="AK202" s="147">
        <v>0</v>
      </c>
      <c r="AL202" s="147"/>
      <c r="AM202" s="147"/>
      <c r="AN202" s="147">
        <v>0</v>
      </c>
      <c r="AO202" s="147"/>
      <c r="AP202" s="147"/>
      <c r="AQ202" s="147">
        <v>0</v>
      </c>
      <c r="AR202" s="147"/>
      <c r="AS202" s="147"/>
      <c r="AT202" s="147">
        <v>0</v>
      </c>
      <c r="AU202" s="147"/>
      <c r="AV202" s="147"/>
      <c r="AW202" s="79">
        <v>0.8</v>
      </c>
      <c r="AX202" s="54"/>
      <c r="AY202" s="140"/>
    </row>
    <row r="203" spans="2:51" s="2" customFormat="1" ht="156.75" thickBot="1">
      <c r="B203" s="246"/>
      <c r="C203" s="246"/>
      <c r="D203" s="164"/>
      <c r="E203" s="164"/>
      <c r="F203" s="164"/>
      <c r="G203" s="164"/>
      <c r="H203" s="166" t="s">
        <v>1094</v>
      </c>
      <c r="I203" s="166" t="s">
        <v>296</v>
      </c>
      <c r="J203" s="166">
        <f>(N203*K203)/O203</f>
        <v>0.28999999999999998</v>
      </c>
      <c r="K203" s="166">
        <v>0.5</v>
      </c>
      <c r="L203" s="166" t="s">
        <v>28</v>
      </c>
      <c r="M203" s="166" t="s">
        <v>1095</v>
      </c>
      <c r="N203" s="166">
        <f>+Q203+T203+W203+Z203+AC203+AF203+AI203+AL203+AO203+AR203+AU203+AX203</f>
        <v>0.57999999999999996</v>
      </c>
      <c r="O203" s="166">
        <v>1</v>
      </c>
      <c r="P203" s="166">
        <v>0</v>
      </c>
      <c r="Q203" s="166"/>
      <c r="R203" s="166" t="s">
        <v>25</v>
      </c>
      <c r="S203" s="166">
        <v>0</v>
      </c>
      <c r="T203" s="201">
        <v>0.22</v>
      </c>
      <c r="U203" s="166" t="s">
        <v>1096</v>
      </c>
      <c r="V203" s="166">
        <v>0</v>
      </c>
      <c r="W203" s="200">
        <v>0.14000000000000001</v>
      </c>
      <c r="X203" s="199" t="s">
        <v>1097</v>
      </c>
      <c r="Y203" s="166">
        <v>0</v>
      </c>
      <c r="Z203" s="200">
        <v>0.22</v>
      </c>
      <c r="AA203" s="199" t="s">
        <v>1098</v>
      </c>
      <c r="AB203" s="229">
        <v>0</v>
      </c>
      <c r="AC203" s="148"/>
      <c r="AD203" s="148"/>
      <c r="AE203" s="148">
        <v>0</v>
      </c>
      <c r="AF203" s="148"/>
      <c r="AG203" s="148"/>
      <c r="AH203" s="148">
        <v>0</v>
      </c>
      <c r="AI203" s="148"/>
      <c r="AJ203" s="148"/>
      <c r="AK203" s="148">
        <v>0</v>
      </c>
      <c r="AL203" s="148"/>
      <c r="AM203" s="148"/>
      <c r="AN203" s="148">
        <v>0</v>
      </c>
      <c r="AO203" s="148"/>
      <c r="AP203" s="148"/>
      <c r="AQ203" s="148">
        <v>0</v>
      </c>
      <c r="AR203" s="148"/>
      <c r="AS203" s="148"/>
      <c r="AT203" s="148">
        <v>0</v>
      </c>
      <c r="AU203" s="148"/>
      <c r="AV203" s="148"/>
      <c r="AW203" s="60">
        <v>1</v>
      </c>
      <c r="AX203" s="74"/>
      <c r="AY203" s="138"/>
    </row>
    <row r="204" spans="2:51" s="2" customFormat="1" ht="72">
      <c r="B204" s="244" t="s">
        <v>141</v>
      </c>
      <c r="C204" s="244">
        <f>SUM(E204:E209)</f>
        <v>11.7265</v>
      </c>
      <c r="D204" s="185" t="s">
        <v>142</v>
      </c>
      <c r="E204" s="185">
        <f>(SUM(J204:J205)*F204)/100</f>
        <v>11.25</v>
      </c>
      <c r="F204" s="185">
        <v>50</v>
      </c>
      <c r="G204" s="185" t="s">
        <v>1099</v>
      </c>
      <c r="H204" s="186" t="s">
        <v>1100</v>
      </c>
      <c r="I204" s="186" t="s">
        <v>296</v>
      </c>
      <c r="J204" s="186">
        <f>(N204*K204)/O204</f>
        <v>12.5</v>
      </c>
      <c r="K204" s="186">
        <v>50</v>
      </c>
      <c r="L204" s="186" t="s">
        <v>24</v>
      </c>
      <c r="M204" s="186" t="s">
        <v>23</v>
      </c>
      <c r="N204" s="186">
        <f>+Q204+T204+W204+Z204+AC204+AF204+AI204+AL204+AO204+AR204+AU204+AX204</f>
        <v>2</v>
      </c>
      <c r="O204" s="186">
        <v>8</v>
      </c>
      <c r="P204" s="186">
        <v>0</v>
      </c>
      <c r="Q204" s="186"/>
      <c r="R204" s="186" t="s">
        <v>1101</v>
      </c>
      <c r="S204" s="186">
        <v>0</v>
      </c>
      <c r="T204" s="186">
        <v>0</v>
      </c>
      <c r="U204" s="186" t="s">
        <v>1101</v>
      </c>
      <c r="V204" s="186">
        <v>1</v>
      </c>
      <c r="W204" s="188">
        <v>1</v>
      </c>
      <c r="X204" s="189" t="s">
        <v>1102</v>
      </c>
      <c r="Y204" s="186">
        <v>1</v>
      </c>
      <c r="Z204" s="188">
        <v>1</v>
      </c>
      <c r="AA204" s="189" t="s">
        <v>1103</v>
      </c>
      <c r="AB204" s="215">
        <v>1</v>
      </c>
      <c r="AC204" s="149"/>
      <c r="AD204" s="149"/>
      <c r="AE204" s="149">
        <v>0</v>
      </c>
      <c r="AF204" s="149"/>
      <c r="AG204" s="149"/>
      <c r="AH204" s="149">
        <v>1</v>
      </c>
      <c r="AI204" s="149"/>
      <c r="AJ204" s="149"/>
      <c r="AK204" s="149">
        <v>1</v>
      </c>
      <c r="AL204" s="149"/>
      <c r="AM204" s="149"/>
      <c r="AN204" s="149">
        <v>1</v>
      </c>
      <c r="AO204" s="149"/>
      <c r="AP204" s="149"/>
      <c r="AQ204" s="149">
        <v>1</v>
      </c>
      <c r="AR204" s="149"/>
      <c r="AS204" s="149"/>
      <c r="AT204" s="149">
        <v>1</v>
      </c>
      <c r="AU204" s="149"/>
      <c r="AV204" s="149"/>
      <c r="AW204" s="104">
        <v>0</v>
      </c>
      <c r="AX204" s="81"/>
      <c r="AY204" s="134"/>
    </row>
    <row r="205" spans="2:51" s="2" customFormat="1" ht="84">
      <c r="B205" s="244"/>
      <c r="C205" s="244"/>
      <c r="D205" s="185"/>
      <c r="E205" s="185"/>
      <c r="F205" s="185"/>
      <c r="G205" s="185"/>
      <c r="H205" s="186" t="s">
        <v>1104</v>
      </c>
      <c r="I205" s="186" t="s">
        <v>296</v>
      </c>
      <c r="J205" s="186">
        <f>(N205*K205)/O205</f>
        <v>10</v>
      </c>
      <c r="K205" s="186">
        <v>50</v>
      </c>
      <c r="L205" s="186" t="s">
        <v>24</v>
      </c>
      <c r="M205" s="186" t="s">
        <v>23</v>
      </c>
      <c r="N205" s="186">
        <f>+Q205+T205+W205+Z205+AC205+AF205+AI205+AL205+AO205+AR205+AU205+AX205</f>
        <v>3</v>
      </c>
      <c r="O205" s="186">
        <v>15</v>
      </c>
      <c r="P205" s="186">
        <v>0</v>
      </c>
      <c r="Q205" s="186"/>
      <c r="R205" s="186" t="s">
        <v>1101</v>
      </c>
      <c r="S205" s="186">
        <v>1</v>
      </c>
      <c r="T205" s="186">
        <v>1</v>
      </c>
      <c r="U205" s="186" t="s">
        <v>1105</v>
      </c>
      <c r="V205" s="186">
        <v>2</v>
      </c>
      <c r="W205" s="188">
        <v>2</v>
      </c>
      <c r="X205" s="189" t="s">
        <v>1106</v>
      </c>
      <c r="Y205" s="186">
        <v>2</v>
      </c>
      <c r="Z205" s="188">
        <v>0</v>
      </c>
      <c r="AA205" s="189" t="s">
        <v>1107</v>
      </c>
      <c r="AB205" s="32">
        <v>2</v>
      </c>
      <c r="AC205" s="145"/>
      <c r="AD205" s="145"/>
      <c r="AE205" s="145">
        <v>0</v>
      </c>
      <c r="AF205" s="145"/>
      <c r="AG205" s="145"/>
      <c r="AH205" s="145">
        <v>2</v>
      </c>
      <c r="AI205" s="145"/>
      <c r="AJ205" s="145"/>
      <c r="AK205" s="145">
        <v>2</v>
      </c>
      <c r="AL205" s="145"/>
      <c r="AM205" s="145"/>
      <c r="AN205" s="145">
        <v>2</v>
      </c>
      <c r="AO205" s="145"/>
      <c r="AP205" s="145"/>
      <c r="AQ205" s="145">
        <v>1</v>
      </c>
      <c r="AR205" s="145"/>
      <c r="AS205" s="145"/>
      <c r="AT205" s="145">
        <v>1</v>
      </c>
      <c r="AU205" s="145"/>
      <c r="AV205" s="145"/>
      <c r="AW205" s="105">
        <v>0</v>
      </c>
      <c r="AX205" s="63"/>
      <c r="AY205" s="135"/>
    </row>
    <row r="206" spans="2:51" s="2" customFormat="1" ht="72">
      <c r="B206" s="244"/>
      <c r="C206" s="244"/>
      <c r="D206" s="185" t="s">
        <v>143</v>
      </c>
      <c r="E206" s="185">
        <f>(SUM(J206:J209)*F206)/100</f>
        <v>0.47649999999999998</v>
      </c>
      <c r="F206" s="185">
        <v>50</v>
      </c>
      <c r="G206" s="185" t="s">
        <v>1108</v>
      </c>
      <c r="H206" s="186" t="s">
        <v>1109</v>
      </c>
      <c r="I206" s="186" t="s">
        <v>296</v>
      </c>
      <c r="J206" s="186">
        <f>(N206*K206)/O206</f>
        <v>2.3E-2</v>
      </c>
      <c r="K206" s="186">
        <v>0.2</v>
      </c>
      <c r="L206" s="186" t="s">
        <v>24</v>
      </c>
      <c r="M206" s="186" t="s">
        <v>23</v>
      </c>
      <c r="N206" s="186">
        <f>+Q206+T206+W206+Z206+AC206+AF206+AI206+AL206+AO206+AR206+AU206+AX206</f>
        <v>2.2999999999999998</v>
      </c>
      <c r="O206" s="186">
        <v>20</v>
      </c>
      <c r="P206" s="186">
        <v>0</v>
      </c>
      <c r="Q206" s="186"/>
      <c r="R206" s="186" t="s">
        <v>1101</v>
      </c>
      <c r="S206" s="186">
        <v>1</v>
      </c>
      <c r="T206" s="186">
        <v>0</v>
      </c>
      <c r="U206" s="186" t="s">
        <v>1101</v>
      </c>
      <c r="V206" s="186">
        <v>2</v>
      </c>
      <c r="W206" s="188">
        <v>2</v>
      </c>
      <c r="X206" s="189" t="s">
        <v>1110</v>
      </c>
      <c r="Y206" s="186">
        <v>2</v>
      </c>
      <c r="Z206" s="191">
        <v>0.3</v>
      </c>
      <c r="AA206" s="189" t="s">
        <v>1111</v>
      </c>
      <c r="AB206" s="32">
        <v>2</v>
      </c>
      <c r="AC206" s="145"/>
      <c r="AD206" s="145"/>
      <c r="AE206" s="145">
        <v>2</v>
      </c>
      <c r="AF206" s="145"/>
      <c r="AG206" s="145"/>
      <c r="AH206" s="145">
        <v>2</v>
      </c>
      <c r="AI206" s="145"/>
      <c r="AJ206" s="145"/>
      <c r="AK206" s="145">
        <v>2</v>
      </c>
      <c r="AL206" s="145"/>
      <c r="AM206" s="145"/>
      <c r="AN206" s="145">
        <v>2</v>
      </c>
      <c r="AO206" s="145"/>
      <c r="AP206" s="145"/>
      <c r="AQ206" s="145">
        <v>2</v>
      </c>
      <c r="AR206" s="145"/>
      <c r="AS206" s="145"/>
      <c r="AT206" s="145">
        <v>2</v>
      </c>
      <c r="AU206" s="145"/>
      <c r="AV206" s="145"/>
      <c r="AW206" s="105">
        <v>1</v>
      </c>
      <c r="AX206" s="63"/>
      <c r="AY206" s="135"/>
    </row>
    <row r="207" spans="2:51" s="2" customFormat="1" ht="132">
      <c r="B207" s="244"/>
      <c r="C207" s="244"/>
      <c r="D207" s="185"/>
      <c r="E207" s="185"/>
      <c r="F207" s="185"/>
      <c r="G207" s="185"/>
      <c r="H207" s="186" t="s">
        <v>1112</v>
      </c>
      <c r="I207" s="186" t="s">
        <v>296</v>
      </c>
      <c r="J207" s="186">
        <f>(N207*K207)/O207</f>
        <v>0.18</v>
      </c>
      <c r="K207" s="186">
        <v>0.2</v>
      </c>
      <c r="L207" s="186" t="s">
        <v>24</v>
      </c>
      <c r="M207" s="186" t="s">
        <v>23</v>
      </c>
      <c r="N207" s="186">
        <f>+Q207+T207+W207+Z207+AC207+AF207+AI207+AL207+AO207+AR207+AU207+AX207</f>
        <v>9</v>
      </c>
      <c r="O207" s="186">
        <v>10</v>
      </c>
      <c r="P207" s="186">
        <v>0</v>
      </c>
      <c r="Q207" s="186"/>
      <c r="R207" s="186" t="s">
        <v>1101</v>
      </c>
      <c r="S207" s="186">
        <v>1</v>
      </c>
      <c r="T207" s="186">
        <v>1</v>
      </c>
      <c r="U207" s="186" t="s">
        <v>1113</v>
      </c>
      <c r="V207" s="186">
        <v>0</v>
      </c>
      <c r="W207" s="188">
        <v>3</v>
      </c>
      <c r="X207" s="189" t="s">
        <v>1114</v>
      </c>
      <c r="Y207" s="186">
        <v>0</v>
      </c>
      <c r="Z207" s="188">
        <v>5</v>
      </c>
      <c r="AA207" s="189" t="s">
        <v>1115</v>
      </c>
      <c r="AB207" s="32">
        <v>0</v>
      </c>
      <c r="AC207" s="145"/>
      <c r="AD207" s="145"/>
      <c r="AE207" s="145">
        <v>0</v>
      </c>
      <c r="AF207" s="145"/>
      <c r="AG207" s="145"/>
      <c r="AH207" s="145">
        <v>0</v>
      </c>
      <c r="AI207" s="145"/>
      <c r="AJ207" s="145"/>
      <c r="AK207" s="145">
        <v>0</v>
      </c>
      <c r="AL207" s="145"/>
      <c r="AM207" s="145"/>
      <c r="AN207" s="145">
        <v>4</v>
      </c>
      <c r="AO207" s="145"/>
      <c r="AP207" s="145"/>
      <c r="AQ207" s="145">
        <v>3</v>
      </c>
      <c r="AR207" s="145"/>
      <c r="AS207" s="145"/>
      <c r="AT207" s="145">
        <v>9</v>
      </c>
      <c r="AU207" s="145"/>
      <c r="AV207" s="145"/>
      <c r="AW207" s="105">
        <v>2</v>
      </c>
      <c r="AX207" s="63"/>
      <c r="AY207" s="135"/>
    </row>
    <row r="208" spans="2:51" s="2" customFormat="1" ht="72">
      <c r="B208" s="244"/>
      <c r="C208" s="244"/>
      <c r="D208" s="185"/>
      <c r="E208" s="185"/>
      <c r="F208" s="185"/>
      <c r="G208" s="185"/>
      <c r="H208" s="186" t="s">
        <v>1116</v>
      </c>
      <c r="I208" s="186" t="s">
        <v>296</v>
      </c>
      <c r="J208" s="186">
        <f>(N208*K208)/O208</f>
        <v>0.66</v>
      </c>
      <c r="K208" s="186">
        <v>0.2</v>
      </c>
      <c r="L208" s="186" t="s">
        <v>28</v>
      </c>
      <c r="M208" s="186" t="s">
        <v>23</v>
      </c>
      <c r="N208" s="186">
        <f>+Q208+T208+W208+Z208+AC208+AF208+AI208+AL208+AO208+AR208+AU208+AX208</f>
        <v>3.3</v>
      </c>
      <c r="O208" s="192">
        <v>1</v>
      </c>
      <c r="P208" s="186">
        <v>0</v>
      </c>
      <c r="Q208" s="186"/>
      <c r="R208" s="186" t="s">
        <v>1101</v>
      </c>
      <c r="S208" s="214">
        <v>0</v>
      </c>
      <c r="T208" s="197">
        <v>0.1</v>
      </c>
      <c r="U208" s="186" t="s">
        <v>1117</v>
      </c>
      <c r="V208" s="214">
        <v>0.1</v>
      </c>
      <c r="W208" s="188">
        <v>0.2</v>
      </c>
      <c r="X208" s="189" t="s">
        <v>1118</v>
      </c>
      <c r="Y208" s="214">
        <v>0.1</v>
      </c>
      <c r="Z208" s="188">
        <v>3</v>
      </c>
      <c r="AA208" s="189" t="s">
        <v>1119</v>
      </c>
      <c r="AB208" s="216">
        <v>0.1</v>
      </c>
      <c r="AC208" s="145"/>
      <c r="AD208" s="145"/>
      <c r="AE208" s="25">
        <v>0.1</v>
      </c>
      <c r="AF208" s="145"/>
      <c r="AG208" s="145"/>
      <c r="AH208" s="25">
        <v>0.1</v>
      </c>
      <c r="AI208" s="145"/>
      <c r="AJ208" s="145"/>
      <c r="AK208" s="25">
        <v>0.1</v>
      </c>
      <c r="AL208" s="145"/>
      <c r="AM208" s="145"/>
      <c r="AN208" s="25">
        <v>0.1</v>
      </c>
      <c r="AO208" s="145"/>
      <c r="AP208" s="145"/>
      <c r="AQ208" s="25">
        <v>0.1</v>
      </c>
      <c r="AR208" s="145"/>
      <c r="AS208" s="145"/>
      <c r="AT208" s="25">
        <v>0.1</v>
      </c>
      <c r="AU208" s="145"/>
      <c r="AV208" s="145"/>
      <c r="AW208" s="106">
        <v>0.1</v>
      </c>
      <c r="AX208" s="63"/>
      <c r="AY208" s="135"/>
    </row>
    <row r="209" spans="2:51" s="2" customFormat="1" ht="96">
      <c r="B209" s="244"/>
      <c r="C209" s="244"/>
      <c r="D209" s="185"/>
      <c r="E209" s="185"/>
      <c r="F209" s="185"/>
      <c r="G209" s="185"/>
      <c r="H209" s="186" t="s">
        <v>1120</v>
      </c>
      <c r="I209" s="186" t="s">
        <v>296</v>
      </c>
      <c r="J209" s="186">
        <f>(N209*K209)/O209</f>
        <v>9.0000000000000011E-2</v>
      </c>
      <c r="K209" s="186">
        <v>0.2</v>
      </c>
      <c r="L209" s="186" t="s">
        <v>28</v>
      </c>
      <c r="M209" s="186" t="s">
        <v>210</v>
      </c>
      <c r="N209" s="186">
        <f>+Q209+T209+W209+Z209+AC209+AF209+AI209+AL209+AO209+AR209+AU209+AX209</f>
        <v>0.45</v>
      </c>
      <c r="O209" s="186">
        <v>1</v>
      </c>
      <c r="P209" s="186">
        <v>0</v>
      </c>
      <c r="Q209" s="186"/>
      <c r="R209" s="186" t="s">
        <v>1101</v>
      </c>
      <c r="S209" s="186">
        <v>0.1</v>
      </c>
      <c r="T209" s="214">
        <v>0.05</v>
      </c>
      <c r="U209" s="186" t="s">
        <v>1121</v>
      </c>
      <c r="V209" s="214">
        <v>0.1</v>
      </c>
      <c r="W209" s="191">
        <v>0.15</v>
      </c>
      <c r="X209" s="189" t="s">
        <v>1122</v>
      </c>
      <c r="Y209" s="186">
        <v>0</v>
      </c>
      <c r="Z209" s="191">
        <v>0.25</v>
      </c>
      <c r="AA209" s="189" t="s">
        <v>1123</v>
      </c>
      <c r="AB209" s="216">
        <v>0.1</v>
      </c>
      <c r="AC209" s="145"/>
      <c r="AD209" s="145"/>
      <c r="AE209" s="25">
        <v>0.1</v>
      </c>
      <c r="AF209" s="145"/>
      <c r="AG209" s="145"/>
      <c r="AH209" s="145">
        <v>0</v>
      </c>
      <c r="AI209" s="145"/>
      <c r="AJ209" s="145"/>
      <c r="AK209" s="25">
        <v>0.1</v>
      </c>
      <c r="AL209" s="145"/>
      <c r="AM209" s="145"/>
      <c r="AN209" s="25">
        <v>0.1</v>
      </c>
      <c r="AO209" s="145"/>
      <c r="AP209" s="145"/>
      <c r="AQ209" s="25">
        <v>0.1</v>
      </c>
      <c r="AR209" s="145"/>
      <c r="AS209" s="145"/>
      <c r="AT209" s="25">
        <v>0.2</v>
      </c>
      <c r="AU209" s="145"/>
      <c r="AV209" s="145"/>
      <c r="AW209" s="106">
        <v>0.1</v>
      </c>
      <c r="AX209" s="63"/>
      <c r="AY209" s="135"/>
    </row>
    <row r="210" spans="2:51" s="2" customFormat="1" ht="72.75" thickBot="1">
      <c r="B210" s="244"/>
      <c r="C210" s="244"/>
      <c r="D210" s="185"/>
      <c r="E210" s="185"/>
      <c r="F210" s="185"/>
      <c r="G210" s="185"/>
      <c r="H210" s="186" t="s">
        <v>1124</v>
      </c>
      <c r="I210" s="186" t="s">
        <v>296</v>
      </c>
      <c r="J210" s="186"/>
      <c r="K210" s="186">
        <v>0.2</v>
      </c>
      <c r="L210" s="186" t="s">
        <v>24</v>
      </c>
      <c r="M210" s="186" t="s">
        <v>23</v>
      </c>
      <c r="N210" s="186">
        <f>+Q210+T210+W210+Z210+AC210+AF210+AI210+AL210+AO210+AR210+AU210+AX210</f>
        <v>0</v>
      </c>
      <c r="O210" s="186">
        <v>3</v>
      </c>
      <c r="P210" s="186">
        <v>0</v>
      </c>
      <c r="Q210" s="186"/>
      <c r="R210" s="186" t="s">
        <v>1101</v>
      </c>
      <c r="S210" s="186">
        <v>0</v>
      </c>
      <c r="T210" s="240">
        <v>0</v>
      </c>
      <c r="U210" s="186" t="s">
        <v>1101</v>
      </c>
      <c r="V210" s="186">
        <v>0</v>
      </c>
      <c r="W210" s="188">
        <v>0</v>
      </c>
      <c r="X210" s="189" t="s">
        <v>1101</v>
      </c>
      <c r="Y210" s="186">
        <v>0</v>
      </c>
      <c r="Z210" s="188">
        <v>0</v>
      </c>
      <c r="AA210" s="189" t="s">
        <v>1101</v>
      </c>
      <c r="AB210" s="82">
        <v>0</v>
      </c>
      <c r="AC210" s="146"/>
      <c r="AD210" s="146"/>
      <c r="AE210" s="146">
        <v>0</v>
      </c>
      <c r="AF210" s="146"/>
      <c r="AG210" s="146"/>
      <c r="AH210" s="146">
        <v>0</v>
      </c>
      <c r="AI210" s="146"/>
      <c r="AJ210" s="146"/>
      <c r="AK210" s="146">
        <v>0</v>
      </c>
      <c r="AL210" s="146"/>
      <c r="AM210" s="146"/>
      <c r="AN210" s="146">
        <v>0</v>
      </c>
      <c r="AO210" s="146"/>
      <c r="AP210" s="146"/>
      <c r="AQ210" s="146">
        <v>0</v>
      </c>
      <c r="AR210" s="146"/>
      <c r="AS210" s="146"/>
      <c r="AT210" s="146">
        <v>0</v>
      </c>
      <c r="AU210" s="146"/>
      <c r="AV210" s="146"/>
      <c r="AW210" s="107">
        <v>3</v>
      </c>
      <c r="AX210" s="64"/>
      <c r="AY210" s="27"/>
    </row>
    <row r="211" spans="2:51" s="2" customFormat="1" ht="348">
      <c r="B211" s="246" t="s">
        <v>144</v>
      </c>
      <c r="C211" s="246">
        <f>SUM(E211:E212)</f>
        <v>0.25</v>
      </c>
      <c r="D211" s="166" t="s">
        <v>145</v>
      </c>
      <c r="E211" s="166">
        <f>(J211*F211)/100</f>
        <v>0.25</v>
      </c>
      <c r="F211" s="166">
        <v>50</v>
      </c>
      <c r="G211" s="166" t="s">
        <v>1125</v>
      </c>
      <c r="H211" s="166" t="s">
        <v>146</v>
      </c>
      <c r="I211" s="166" t="s">
        <v>296</v>
      </c>
      <c r="J211" s="166">
        <f>(N211*K211)/O211</f>
        <v>0.5</v>
      </c>
      <c r="K211" s="166">
        <v>1</v>
      </c>
      <c r="L211" s="166" t="s">
        <v>28</v>
      </c>
      <c r="M211" s="166" t="s">
        <v>210</v>
      </c>
      <c r="N211" s="166">
        <f>+Q211+T211+W211+Z211+AC211+AF211+AI211+AL211+AO211+AR211+AU211+AX211</f>
        <v>0.5</v>
      </c>
      <c r="O211" s="166">
        <v>1</v>
      </c>
      <c r="P211" s="166">
        <v>0</v>
      </c>
      <c r="Q211" s="166">
        <v>0</v>
      </c>
      <c r="R211" s="234" t="s">
        <v>1126</v>
      </c>
      <c r="S211" s="166">
        <v>0.15</v>
      </c>
      <c r="T211" s="166">
        <v>0.15</v>
      </c>
      <c r="U211" s="234" t="s">
        <v>1127</v>
      </c>
      <c r="V211" s="166">
        <v>0.15</v>
      </c>
      <c r="W211" s="198">
        <v>0.15</v>
      </c>
      <c r="X211" s="199" t="s">
        <v>1128</v>
      </c>
      <c r="Y211" s="166">
        <v>0.2</v>
      </c>
      <c r="Z211" s="198" t="s">
        <v>61</v>
      </c>
      <c r="AA211" s="199" t="s">
        <v>147</v>
      </c>
      <c r="AB211" s="86">
        <v>0.2</v>
      </c>
      <c r="AC211" s="147"/>
      <c r="AD211" s="147"/>
      <c r="AE211" s="147">
        <v>0.15</v>
      </c>
      <c r="AF211" s="147"/>
      <c r="AG211" s="147"/>
      <c r="AH211" s="147">
        <v>0.15</v>
      </c>
      <c r="AI211" s="147"/>
      <c r="AJ211" s="147"/>
      <c r="AK211" s="147">
        <v>0</v>
      </c>
      <c r="AL211" s="147"/>
      <c r="AM211" s="147"/>
      <c r="AN211" s="147">
        <v>0</v>
      </c>
      <c r="AO211" s="147"/>
      <c r="AP211" s="147"/>
      <c r="AQ211" s="147">
        <v>0</v>
      </c>
      <c r="AR211" s="147"/>
      <c r="AS211" s="147"/>
      <c r="AT211" s="147">
        <v>0</v>
      </c>
      <c r="AU211" s="147"/>
      <c r="AV211" s="147"/>
      <c r="AW211" s="57">
        <v>0</v>
      </c>
      <c r="AX211" s="54"/>
      <c r="AY211" s="140"/>
    </row>
    <row r="212" spans="2:51" s="2" customFormat="1" ht="48.75" thickBot="1">
      <c r="B212" s="246"/>
      <c r="C212" s="246"/>
      <c r="D212" s="166" t="s">
        <v>148</v>
      </c>
      <c r="E212" s="166">
        <f>(J212*F212)/100</f>
        <v>0</v>
      </c>
      <c r="F212" s="166">
        <v>50</v>
      </c>
      <c r="G212" s="166" t="s">
        <v>1129</v>
      </c>
      <c r="H212" s="166" t="s">
        <v>1130</v>
      </c>
      <c r="I212" s="166" t="s">
        <v>296</v>
      </c>
      <c r="J212" s="166">
        <f>(N212*K212)/O212</f>
        <v>0</v>
      </c>
      <c r="K212" s="166">
        <v>1</v>
      </c>
      <c r="L212" s="166" t="s">
        <v>28</v>
      </c>
      <c r="M212" s="166" t="s">
        <v>210</v>
      </c>
      <c r="N212" s="166">
        <f>+Q212+T212+W212+Z212+AC212+AF212+AI212+AL212+AO212+AR212+AU212+AX212</f>
        <v>0</v>
      </c>
      <c r="O212" s="166">
        <v>1</v>
      </c>
      <c r="P212" s="166">
        <v>0</v>
      </c>
      <c r="Q212" s="166">
        <v>0</v>
      </c>
      <c r="R212" s="235" t="s">
        <v>149</v>
      </c>
      <c r="S212" s="166">
        <v>0</v>
      </c>
      <c r="T212" s="166">
        <v>0</v>
      </c>
      <c r="U212" s="166" t="s">
        <v>149</v>
      </c>
      <c r="V212" s="166">
        <v>0</v>
      </c>
      <c r="W212" s="198">
        <v>0</v>
      </c>
      <c r="X212" s="199" t="s">
        <v>149</v>
      </c>
      <c r="Y212" s="166">
        <v>0</v>
      </c>
      <c r="Z212" s="198">
        <v>0</v>
      </c>
      <c r="AA212" s="199" t="s">
        <v>149</v>
      </c>
      <c r="AB212" s="229">
        <v>0</v>
      </c>
      <c r="AC212" s="148"/>
      <c r="AD212" s="148"/>
      <c r="AE212" s="148">
        <v>0</v>
      </c>
      <c r="AF212" s="148"/>
      <c r="AG212" s="148"/>
      <c r="AH212" s="148">
        <v>0</v>
      </c>
      <c r="AI212" s="148"/>
      <c r="AJ212" s="148"/>
      <c r="AK212" s="148">
        <v>0.1</v>
      </c>
      <c r="AL212" s="148"/>
      <c r="AM212" s="148"/>
      <c r="AN212" s="148">
        <v>0.25</v>
      </c>
      <c r="AO212" s="148"/>
      <c r="AP212" s="148"/>
      <c r="AQ212" s="148">
        <v>0.25</v>
      </c>
      <c r="AR212" s="148"/>
      <c r="AS212" s="148"/>
      <c r="AT212" s="148">
        <v>0.4</v>
      </c>
      <c r="AU212" s="148"/>
      <c r="AV212" s="148"/>
      <c r="AW212" s="71">
        <v>0</v>
      </c>
      <c r="AX212" s="74"/>
      <c r="AY212" s="138"/>
    </row>
    <row r="213" spans="2:51" s="2" customFormat="1" ht="48">
      <c r="B213" s="244" t="s">
        <v>150</v>
      </c>
      <c r="C213" s="244">
        <f>+E213</f>
        <v>0</v>
      </c>
      <c r="D213" s="185" t="s">
        <v>151</v>
      </c>
      <c r="E213" s="185">
        <f>(SUM(J213:J221)*F213)/100</f>
        <v>0</v>
      </c>
      <c r="F213" s="185">
        <v>100</v>
      </c>
      <c r="G213" s="186" t="s">
        <v>152</v>
      </c>
      <c r="H213" s="186" t="s">
        <v>1131</v>
      </c>
      <c r="I213" s="186" t="s">
        <v>298</v>
      </c>
      <c r="J213" s="186">
        <f>(N213*K213)/O213</f>
        <v>0</v>
      </c>
      <c r="K213" s="186">
        <v>0.11</v>
      </c>
      <c r="L213" s="186" t="s">
        <v>24</v>
      </c>
      <c r="M213" s="186" t="s">
        <v>153</v>
      </c>
      <c r="N213" s="186">
        <f>+Q213+T213+W213+Z213+AC213+AF213+AI213+AL213+AO213+AR213+AU213+AX213</f>
        <v>0</v>
      </c>
      <c r="O213" s="186">
        <v>1</v>
      </c>
      <c r="P213" s="186">
        <v>0</v>
      </c>
      <c r="Q213" s="186">
        <v>0</v>
      </c>
      <c r="R213" s="186" t="s">
        <v>154</v>
      </c>
      <c r="S213" s="186">
        <v>0</v>
      </c>
      <c r="T213" s="186">
        <v>0</v>
      </c>
      <c r="U213" s="186" t="s">
        <v>154</v>
      </c>
      <c r="V213" s="186">
        <v>0</v>
      </c>
      <c r="W213" s="188">
        <v>0</v>
      </c>
      <c r="X213" s="189" t="s">
        <v>154</v>
      </c>
      <c r="Y213" s="186">
        <v>0</v>
      </c>
      <c r="Z213" s="188">
        <v>0</v>
      </c>
      <c r="AA213" s="189" t="s">
        <v>154</v>
      </c>
      <c r="AB213" s="215">
        <v>0</v>
      </c>
      <c r="AC213" s="149"/>
      <c r="AD213" s="149"/>
      <c r="AE213" s="149">
        <v>0</v>
      </c>
      <c r="AF213" s="149"/>
      <c r="AG213" s="149"/>
      <c r="AH213" s="149">
        <v>1</v>
      </c>
      <c r="AI213" s="149"/>
      <c r="AJ213" s="149"/>
      <c r="AK213" s="149">
        <v>0</v>
      </c>
      <c r="AL213" s="149"/>
      <c r="AM213" s="149"/>
      <c r="AN213" s="149">
        <v>0</v>
      </c>
      <c r="AO213" s="149"/>
      <c r="AP213" s="149"/>
      <c r="AQ213" s="149">
        <v>0</v>
      </c>
      <c r="AR213" s="149"/>
      <c r="AS213" s="149"/>
      <c r="AT213" s="149">
        <v>0</v>
      </c>
      <c r="AU213" s="149"/>
      <c r="AV213" s="149"/>
      <c r="AW213" s="57">
        <v>0</v>
      </c>
      <c r="AX213" s="81"/>
      <c r="AY213" s="134"/>
    </row>
    <row r="214" spans="2:51" s="2" customFormat="1" ht="48">
      <c r="B214" s="244"/>
      <c r="C214" s="244"/>
      <c r="D214" s="185"/>
      <c r="E214" s="185"/>
      <c r="F214" s="185"/>
      <c r="G214" s="186" t="s">
        <v>152</v>
      </c>
      <c r="H214" s="186" t="s">
        <v>1132</v>
      </c>
      <c r="I214" s="186" t="s">
        <v>298</v>
      </c>
      <c r="J214" s="186">
        <f>(N214*K214)/O214</f>
        <v>0</v>
      </c>
      <c r="K214" s="186">
        <v>0.11</v>
      </c>
      <c r="L214" s="186" t="s">
        <v>24</v>
      </c>
      <c r="M214" s="186" t="s">
        <v>153</v>
      </c>
      <c r="N214" s="186">
        <f>+Q214+T214+W214+Z214+AC214+AF214+AI214+AL214+AO214+AR214+AU214+AX214</f>
        <v>0</v>
      </c>
      <c r="O214" s="186">
        <v>1</v>
      </c>
      <c r="P214" s="186">
        <v>0</v>
      </c>
      <c r="Q214" s="186">
        <v>0</v>
      </c>
      <c r="R214" s="186" t="s">
        <v>154</v>
      </c>
      <c r="S214" s="186">
        <v>0</v>
      </c>
      <c r="T214" s="186">
        <v>0</v>
      </c>
      <c r="U214" s="186" t="s">
        <v>154</v>
      </c>
      <c r="V214" s="186">
        <v>0</v>
      </c>
      <c r="W214" s="188">
        <v>0</v>
      </c>
      <c r="X214" s="189" t="s">
        <v>154</v>
      </c>
      <c r="Y214" s="186">
        <v>0</v>
      </c>
      <c r="Z214" s="188">
        <v>0</v>
      </c>
      <c r="AA214" s="189" t="s">
        <v>154</v>
      </c>
      <c r="AB214" s="32">
        <v>0</v>
      </c>
      <c r="AC214" s="145"/>
      <c r="AD214" s="145"/>
      <c r="AE214" s="145">
        <v>0</v>
      </c>
      <c r="AF214" s="145"/>
      <c r="AG214" s="145"/>
      <c r="AH214" s="145">
        <v>1</v>
      </c>
      <c r="AI214" s="145"/>
      <c r="AJ214" s="145"/>
      <c r="AK214" s="145">
        <v>0</v>
      </c>
      <c r="AL214" s="145"/>
      <c r="AM214" s="145"/>
      <c r="AN214" s="145">
        <v>0</v>
      </c>
      <c r="AO214" s="145"/>
      <c r="AP214" s="145"/>
      <c r="AQ214" s="145">
        <v>0</v>
      </c>
      <c r="AR214" s="145"/>
      <c r="AS214" s="145"/>
      <c r="AT214" s="145">
        <v>0</v>
      </c>
      <c r="AU214" s="145"/>
      <c r="AV214" s="145"/>
      <c r="AW214" s="58">
        <v>0</v>
      </c>
      <c r="AX214" s="63"/>
      <c r="AY214" s="135"/>
    </row>
    <row r="215" spans="2:51" s="2" customFormat="1" ht="60">
      <c r="B215" s="244"/>
      <c r="C215" s="244"/>
      <c r="D215" s="185"/>
      <c r="E215" s="185"/>
      <c r="F215" s="185"/>
      <c r="G215" s="186" t="s">
        <v>152</v>
      </c>
      <c r="H215" s="186" t="s">
        <v>1133</v>
      </c>
      <c r="I215" s="186" t="s">
        <v>298</v>
      </c>
      <c r="J215" s="186">
        <f>(N215*K215)/O215</f>
        <v>0</v>
      </c>
      <c r="K215" s="186">
        <v>0.11</v>
      </c>
      <c r="L215" s="186" t="s">
        <v>24</v>
      </c>
      <c r="M215" s="186" t="s">
        <v>153</v>
      </c>
      <c r="N215" s="186">
        <f>+Q215+T215+W215+Z215+AC215+AF215+AI215+AL215+AO215+AR215+AU215+AX215</f>
        <v>0</v>
      </c>
      <c r="O215" s="186">
        <v>1</v>
      </c>
      <c r="P215" s="186">
        <v>0</v>
      </c>
      <c r="Q215" s="186">
        <v>0</v>
      </c>
      <c r="R215" s="186" t="s">
        <v>154</v>
      </c>
      <c r="S215" s="186">
        <v>0</v>
      </c>
      <c r="T215" s="186">
        <v>0</v>
      </c>
      <c r="U215" s="186" t="s">
        <v>154</v>
      </c>
      <c r="V215" s="186">
        <v>0</v>
      </c>
      <c r="W215" s="188">
        <v>0</v>
      </c>
      <c r="X215" s="189" t="s">
        <v>154</v>
      </c>
      <c r="Y215" s="186">
        <v>0</v>
      </c>
      <c r="Z215" s="188">
        <v>0</v>
      </c>
      <c r="AA215" s="189" t="s">
        <v>154</v>
      </c>
      <c r="AB215" s="32">
        <v>0</v>
      </c>
      <c r="AC215" s="145"/>
      <c r="AD215" s="145"/>
      <c r="AE215" s="145">
        <v>0</v>
      </c>
      <c r="AF215" s="145"/>
      <c r="AG215" s="145"/>
      <c r="AH215" s="145">
        <v>1</v>
      </c>
      <c r="AI215" s="145"/>
      <c r="AJ215" s="145"/>
      <c r="AK215" s="145">
        <v>0</v>
      </c>
      <c r="AL215" s="145"/>
      <c r="AM215" s="145"/>
      <c r="AN215" s="145">
        <v>0</v>
      </c>
      <c r="AO215" s="145"/>
      <c r="AP215" s="145"/>
      <c r="AQ215" s="145">
        <v>0</v>
      </c>
      <c r="AR215" s="145"/>
      <c r="AS215" s="145"/>
      <c r="AT215" s="145">
        <v>0</v>
      </c>
      <c r="AU215" s="145"/>
      <c r="AV215" s="145"/>
      <c r="AW215" s="58">
        <v>0</v>
      </c>
      <c r="AX215" s="63"/>
      <c r="AY215" s="135"/>
    </row>
    <row r="216" spans="2:51" s="2" customFormat="1" ht="132">
      <c r="B216" s="244"/>
      <c r="C216" s="244"/>
      <c r="D216" s="185"/>
      <c r="E216" s="185"/>
      <c r="F216" s="185"/>
      <c r="G216" s="186" t="s">
        <v>152</v>
      </c>
      <c r="H216" s="186" t="s">
        <v>1134</v>
      </c>
      <c r="I216" s="186" t="s">
        <v>298</v>
      </c>
      <c r="J216" s="186">
        <f>(N216*K216)/O216</f>
        <v>0</v>
      </c>
      <c r="K216" s="186">
        <v>0.11</v>
      </c>
      <c r="L216" s="186" t="s">
        <v>24</v>
      </c>
      <c r="M216" s="186" t="s">
        <v>153</v>
      </c>
      <c r="N216" s="186">
        <f>+Q216+T216+W216+Z216+AC216+AF216+AI216+AL216+AO216+AR216+AU216+AX216</f>
        <v>0</v>
      </c>
      <c r="O216" s="186">
        <v>1</v>
      </c>
      <c r="P216" s="186">
        <v>0</v>
      </c>
      <c r="Q216" s="186">
        <v>0</v>
      </c>
      <c r="R216" s="186" t="s">
        <v>154</v>
      </c>
      <c r="S216" s="186">
        <v>0</v>
      </c>
      <c r="T216" s="186">
        <v>0</v>
      </c>
      <c r="U216" s="186" t="s">
        <v>154</v>
      </c>
      <c r="V216" s="186">
        <v>0</v>
      </c>
      <c r="W216" s="188">
        <v>0</v>
      </c>
      <c r="X216" s="189" t="s">
        <v>154</v>
      </c>
      <c r="Y216" s="186">
        <v>0</v>
      </c>
      <c r="Z216" s="188">
        <v>0</v>
      </c>
      <c r="AA216" s="189" t="s">
        <v>154</v>
      </c>
      <c r="AB216" s="32">
        <v>0</v>
      </c>
      <c r="AC216" s="145"/>
      <c r="AD216" s="145"/>
      <c r="AE216" s="145">
        <v>0</v>
      </c>
      <c r="AF216" s="145"/>
      <c r="AG216" s="145"/>
      <c r="AH216" s="145">
        <v>1</v>
      </c>
      <c r="AI216" s="145"/>
      <c r="AJ216" s="145"/>
      <c r="AK216" s="145">
        <v>0</v>
      </c>
      <c r="AL216" s="145"/>
      <c r="AM216" s="145"/>
      <c r="AN216" s="145">
        <v>0</v>
      </c>
      <c r="AO216" s="145"/>
      <c r="AP216" s="145"/>
      <c r="AQ216" s="145">
        <v>0</v>
      </c>
      <c r="AR216" s="145"/>
      <c r="AS216" s="145"/>
      <c r="AT216" s="145">
        <v>0</v>
      </c>
      <c r="AU216" s="145"/>
      <c r="AV216" s="145"/>
      <c r="AW216" s="58">
        <v>0</v>
      </c>
      <c r="AX216" s="63"/>
      <c r="AY216" s="135"/>
    </row>
    <row r="217" spans="2:51" s="2" customFormat="1" ht="72">
      <c r="B217" s="244"/>
      <c r="C217" s="244"/>
      <c r="D217" s="185"/>
      <c r="E217" s="185"/>
      <c r="F217" s="185"/>
      <c r="G217" s="186" t="s">
        <v>152</v>
      </c>
      <c r="H217" s="186" t="s">
        <v>1135</v>
      </c>
      <c r="I217" s="186" t="s">
        <v>298</v>
      </c>
      <c r="J217" s="186">
        <f>(N217*K217)/O217</f>
        <v>0</v>
      </c>
      <c r="K217" s="186">
        <v>0.11</v>
      </c>
      <c r="L217" s="186" t="s">
        <v>24</v>
      </c>
      <c r="M217" s="186" t="s">
        <v>153</v>
      </c>
      <c r="N217" s="186">
        <f>+Q217+T217+W217+Z217+AC217+AF217+AI217+AL217+AO217+AR217+AU217+AX217</f>
        <v>0</v>
      </c>
      <c r="O217" s="186">
        <v>1</v>
      </c>
      <c r="P217" s="186">
        <v>0</v>
      </c>
      <c r="Q217" s="186">
        <v>0</v>
      </c>
      <c r="R217" s="186" t="s">
        <v>154</v>
      </c>
      <c r="S217" s="186">
        <v>0</v>
      </c>
      <c r="T217" s="186">
        <v>0</v>
      </c>
      <c r="U217" s="186" t="s">
        <v>154</v>
      </c>
      <c r="V217" s="186">
        <v>0</v>
      </c>
      <c r="W217" s="188">
        <v>0</v>
      </c>
      <c r="X217" s="189" t="s">
        <v>154</v>
      </c>
      <c r="Y217" s="186">
        <v>0</v>
      </c>
      <c r="Z217" s="188">
        <v>0</v>
      </c>
      <c r="AA217" s="189" t="s">
        <v>154</v>
      </c>
      <c r="AB217" s="32">
        <v>0</v>
      </c>
      <c r="AC217" s="145"/>
      <c r="AD217" s="145"/>
      <c r="AE217" s="145">
        <v>0</v>
      </c>
      <c r="AF217" s="145"/>
      <c r="AG217" s="145"/>
      <c r="AH217" s="145">
        <v>1</v>
      </c>
      <c r="AI217" s="145"/>
      <c r="AJ217" s="145"/>
      <c r="AK217" s="145">
        <v>0</v>
      </c>
      <c r="AL217" s="145"/>
      <c r="AM217" s="145"/>
      <c r="AN217" s="145">
        <v>0</v>
      </c>
      <c r="AO217" s="145"/>
      <c r="AP217" s="145"/>
      <c r="AQ217" s="145">
        <v>0</v>
      </c>
      <c r="AR217" s="145"/>
      <c r="AS217" s="145"/>
      <c r="AT217" s="145">
        <v>0</v>
      </c>
      <c r="AU217" s="145"/>
      <c r="AV217" s="145"/>
      <c r="AW217" s="58">
        <v>0</v>
      </c>
      <c r="AX217" s="63"/>
      <c r="AY217" s="135"/>
    </row>
    <row r="218" spans="2:51" s="2" customFormat="1" ht="72">
      <c r="B218" s="244"/>
      <c r="C218" s="244"/>
      <c r="D218" s="185"/>
      <c r="E218" s="185"/>
      <c r="F218" s="185"/>
      <c r="G218" s="186" t="s">
        <v>152</v>
      </c>
      <c r="H218" s="186" t="s">
        <v>1136</v>
      </c>
      <c r="I218" s="186" t="s">
        <v>298</v>
      </c>
      <c r="J218" s="186">
        <f>(N218*K218)/O218</f>
        <v>0</v>
      </c>
      <c r="K218" s="186">
        <v>0.11</v>
      </c>
      <c r="L218" s="186" t="s">
        <v>24</v>
      </c>
      <c r="M218" s="186" t="s">
        <v>153</v>
      </c>
      <c r="N218" s="186">
        <f>+Q218+T218+W218+Z218+AC218+AF218+AI218+AL218+AO218+AR218+AU218+AX218</f>
        <v>0</v>
      </c>
      <c r="O218" s="186">
        <v>1</v>
      </c>
      <c r="P218" s="186">
        <v>0</v>
      </c>
      <c r="Q218" s="186">
        <v>0</v>
      </c>
      <c r="R218" s="186" t="s">
        <v>154</v>
      </c>
      <c r="S218" s="186">
        <v>0</v>
      </c>
      <c r="T218" s="186">
        <v>0</v>
      </c>
      <c r="U218" s="186" t="s">
        <v>154</v>
      </c>
      <c r="V218" s="186">
        <v>0</v>
      </c>
      <c r="W218" s="188">
        <v>0</v>
      </c>
      <c r="X218" s="189" t="s">
        <v>154</v>
      </c>
      <c r="Y218" s="186">
        <v>0</v>
      </c>
      <c r="Z218" s="188">
        <v>0</v>
      </c>
      <c r="AA218" s="189" t="s">
        <v>154</v>
      </c>
      <c r="AB218" s="32">
        <v>0</v>
      </c>
      <c r="AC218" s="145"/>
      <c r="AD218" s="145"/>
      <c r="AE218" s="145">
        <v>0</v>
      </c>
      <c r="AF218" s="145"/>
      <c r="AG218" s="145"/>
      <c r="AH218" s="145">
        <v>1</v>
      </c>
      <c r="AI218" s="145"/>
      <c r="AJ218" s="145"/>
      <c r="AK218" s="145">
        <v>0</v>
      </c>
      <c r="AL218" s="145"/>
      <c r="AM218" s="145"/>
      <c r="AN218" s="145">
        <v>0</v>
      </c>
      <c r="AO218" s="145"/>
      <c r="AP218" s="145"/>
      <c r="AQ218" s="145">
        <v>0</v>
      </c>
      <c r="AR218" s="145"/>
      <c r="AS218" s="145"/>
      <c r="AT218" s="145">
        <v>0</v>
      </c>
      <c r="AU218" s="145"/>
      <c r="AV218" s="145"/>
      <c r="AW218" s="58">
        <v>0</v>
      </c>
      <c r="AX218" s="63"/>
      <c r="AY218" s="135"/>
    </row>
    <row r="219" spans="2:51" s="2" customFormat="1" ht="72">
      <c r="B219" s="244"/>
      <c r="C219" s="244"/>
      <c r="D219" s="185"/>
      <c r="E219" s="185"/>
      <c r="F219" s="185"/>
      <c r="G219" s="186" t="s">
        <v>152</v>
      </c>
      <c r="H219" s="186" t="s">
        <v>1137</v>
      </c>
      <c r="I219" s="186" t="s">
        <v>298</v>
      </c>
      <c r="J219" s="186">
        <f>(N219*K219)/O219</f>
        <v>0</v>
      </c>
      <c r="K219" s="186">
        <v>0.11</v>
      </c>
      <c r="L219" s="186" t="s">
        <v>24</v>
      </c>
      <c r="M219" s="186" t="s">
        <v>153</v>
      </c>
      <c r="N219" s="186">
        <f>+Q219+T219+W219+Z219+AC219+AF219+AI219+AL219+AO219+AR219+AU219+AX219</f>
        <v>0</v>
      </c>
      <c r="O219" s="186">
        <v>1</v>
      </c>
      <c r="P219" s="186">
        <v>0</v>
      </c>
      <c r="Q219" s="186">
        <v>0</v>
      </c>
      <c r="R219" s="186" t="s">
        <v>154</v>
      </c>
      <c r="S219" s="186">
        <v>0</v>
      </c>
      <c r="T219" s="186">
        <v>0</v>
      </c>
      <c r="U219" s="186" t="s">
        <v>154</v>
      </c>
      <c r="V219" s="186">
        <v>0</v>
      </c>
      <c r="W219" s="188">
        <v>0</v>
      </c>
      <c r="X219" s="189" t="s">
        <v>154</v>
      </c>
      <c r="Y219" s="186">
        <v>0</v>
      </c>
      <c r="Z219" s="188">
        <v>0</v>
      </c>
      <c r="AA219" s="189" t="s">
        <v>154</v>
      </c>
      <c r="AB219" s="32">
        <v>0</v>
      </c>
      <c r="AC219" s="145"/>
      <c r="AD219" s="145"/>
      <c r="AE219" s="145">
        <v>0</v>
      </c>
      <c r="AF219" s="145"/>
      <c r="AG219" s="145"/>
      <c r="AH219" s="145">
        <v>1</v>
      </c>
      <c r="AI219" s="145"/>
      <c r="AJ219" s="145"/>
      <c r="AK219" s="145">
        <v>0</v>
      </c>
      <c r="AL219" s="145"/>
      <c r="AM219" s="145"/>
      <c r="AN219" s="145">
        <v>0</v>
      </c>
      <c r="AO219" s="145"/>
      <c r="AP219" s="145"/>
      <c r="AQ219" s="145">
        <v>0</v>
      </c>
      <c r="AR219" s="145"/>
      <c r="AS219" s="145"/>
      <c r="AT219" s="145">
        <v>0</v>
      </c>
      <c r="AU219" s="145"/>
      <c r="AV219" s="145"/>
      <c r="AW219" s="58">
        <v>0</v>
      </c>
      <c r="AX219" s="63"/>
      <c r="AY219" s="135"/>
    </row>
    <row r="220" spans="2:51" s="2" customFormat="1" ht="108">
      <c r="B220" s="244"/>
      <c r="C220" s="244"/>
      <c r="D220" s="185"/>
      <c r="E220" s="185"/>
      <c r="F220" s="185"/>
      <c r="G220" s="186" t="s">
        <v>152</v>
      </c>
      <c r="H220" s="186" t="s">
        <v>1138</v>
      </c>
      <c r="I220" s="186" t="s">
        <v>298</v>
      </c>
      <c r="J220" s="186">
        <f>(N220*K220)/O220</f>
        <v>0</v>
      </c>
      <c r="K220" s="186">
        <v>0.11</v>
      </c>
      <c r="L220" s="186" t="s">
        <v>24</v>
      </c>
      <c r="M220" s="186" t="s">
        <v>153</v>
      </c>
      <c r="N220" s="186">
        <f>+Q220+T220+W220+Z220+AC220+AF220+AI220+AL220+AO220+AR220+AU220+AX220</f>
        <v>0</v>
      </c>
      <c r="O220" s="186">
        <v>1</v>
      </c>
      <c r="P220" s="186">
        <v>0</v>
      </c>
      <c r="Q220" s="186">
        <v>0</v>
      </c>
      <c r="R220" s="186" t="s">
        <v>154</v>
      </c>
      <c r="S220" s="186">
        <v>0</v>
      </c>
      <c r="T220" s="186">
        <v>0</v>
      </c>
      <c r="U220" s="186" t="s">
        <v>154</v>
      </c>
      <c r="V220" s="186">
        <v>0</v>
      </c>
      <c r="W220" s="188">
        <v>0</v>
      </c>
      <c r="X220" s="189" t="s">
        <v>154</v>
      </c>
      <c r="Y220" s="186">
        <v>0</v>
      </c>
      <c r="Z220" s="188">
        <v>0</v>
      </c>
      <c r="AA220" s="189" t="s">
        <v>154</v>
      </c>
      <c r="AB220" s="32">
        <v>0</v>
      </c>
      <c r="AC220" s="145"/>
      <c r="AD220" s="145"/>
      <c r="AE220" s="145">
        <v>0</v>
      </c>
      <c r="AF220" s="145"/>
      <c r="AG220" s="145"/>
      <c r="AH220" s="145">
        <v>1</v>
      </c>
      <c r="AI220" s="145"/>
      <c r="AJ220" s="145"/>
      <c r="AK220" s="145">
        <v>0</v>
      </c>
      <c r="AL220" s="145"/>
      <c r="AM220" s="145"/>
      <c r="AN220" s="145">
        <v>0</v>
      </c>
      <c r="AO220" s="145"/>
      <c r="AP220" s="145"/>
      <c r="AQ220" s="145">
        <v>0</v>
      </c>
      <c r="AR220" s="145"/>
      <c r="AS220" s="145"/>
      <c r="AT220" s="145">
        <v>0</v>
      </c>
      <c r="AU220" s="145"/>
      <c r="AV220" s="145"/>
      <c r="AW220" s="58">
        <v>0</v>
      </c>
      <c r="AX220" s="63"/>
      <c r="AY220" s="135"/>
    </row>
    <row r="221" spans="2:51" s="2" customFormat="1" ht="84.75" thickBot="1">
      <c r="B221" s="244"/>
      <c r="C221" s="244"/>
      <c r="D221" s="185"/>
      <c r="E221" s="185"/>
      <c r="F221" s="185"/>
      <c r="G221" s="186" t="s">
        <v>152</v>
      </c>
      <c r="H221" s="186" t="s">
        <v>1139</v>
      </c>
      <c r="I221" s="186" t="s">
        <v>298</v>
      </c>
      <c r="J221" s="186">
        <f>(N221*K221)/O221</f>
        <v>0</v>
      </c>
      <c r="K221" s="186">
        <v>0.12</v>
      </c>
      <c r="L221" s="186" t="s">
        <v>24</v>
      </c>
      <c r="M221" s="186" t="s">
        <v>153</v>
      </c>
      <c r="N221" s="186">
        <f>+Q221+T221+W221+Z221+AC221+AF221+AI221+AL221+AO221+AR221+AU221+AX221</f>
        <v>0</v>
      </c>
      <c r="O221" s="186">
        <v>1</v>
      </c>
      <c r="P221" s="186">
        <v>0</v>
      </c>
      <c r="Q221" s="186">
        <v>0</v>
      </c>
      <c r="R221" s="186"/>
      <c r="S221" s="186">
        <v>0</v>
      </c>
      <c r="T221" s="186">
        <v>0</v>
      </c>
      <c r="U221" s="186" t="s">
        <v>154</v>
      </c>
      <c r="V221" s="186">
        <v>0</v>
      </c>
      <c r="W221" s="188">
        <v>0</v>
      </c>
      <c r="X221" s="189" t="s">
        <v>154</v>
      </c>
      <c r="Y221" s="186">
        <v>0</v>
      </c>
      <c r="Z221" s="188">
        <v>0</v>
      </c>
      <c r="AA221" s="189" t="s">
        <v>154</v>
      </c>
      <c r="AB221" s="82">
        <v>0</v>
      </c>
      <c r="AC221" s="146"/>
      <c r="AD221" s="146"/>
      <c r="AE221" s="146">
        <v>0</v>
      </c>
      <c r="AF221" s="146"/>
      <c r="AG221" s="146"/>
      <c r="AH221" s="146">
        <v>1</v>
      </c>
      <c r="AI221" s="146"/>
      <c r="AJ221" s="146"/>
      <c r="AK221" s="146">
        <v>0</v>
      </c>
      <c r="AL221" s="146"/>
      <c r="AM221" s="146"/>
      <c r="AN221" s="146">
        <v>0</v>
      </c>
      <c r="AO221" s="146"/>
      <c r="AP221" s="146"/>
      <c r="AQ221" s="146">
        <v>0</v>
      </c>
      <c r="AR221" s="146"/>
      <c r="AS221" s="146"/>
      <c r="AT221" s="146">
        <v>0</v>
      </c>
      <c r="AU221" s="146"/>
      <c r="AV221" s="146"/>
      <c r="AW221" s="71">
        <v>0</v>
      </c>
      <c r="AX221" s="64"/>
      <c r="AY221" s="27"/>
    </row>
    <row r="222" spans="2:51" s="2" customFormat="1" ht="96">
      <c r="B222" s="246" t="s">
        <v>155</v>
      </c>
      <c r="C222" s="246">
        <f>SUM(E222:E257)</f>
        <v>0.21610308000000003</v>
      </c>
      <c r="D222" s="164" t="s">
        <v>156</v>
      </c>
      <c r="E222" s="164">
        <f>(SUM(J222:J232)*F222)/100</f>
        <v>0</v>
      </c>
      <c r="F222" s="164"/>
      <c r="G222" s="164" t="s">
        <v>1140</v>
      </c>
      <c r="H222" s="166" t="s">
        <v>1141</v>
      </c>
      <c r="I222" s="166" t="s">
        <v>296</v>
      </c>
      <c r="J222" s="166">
        <f>(N222*K222)/O222</f>
        <v>0</v>
      </c>
      <c r="K222" s="166">
        <v>0.1</v>
      </c>
      <c r="L222" s="166" t="s">
        <v>28</v>
      </c>
      <c r="M222" s="166" t="s">
        <v>27</v>
      </c>
      <c r="N222" s="166">
        <f>+Q222+T222+W222+Z222+AC222+AF222+AI222+AL222+AO222+AR222+AU222+AX222</f>
        <v>0</v>
      </c>
      <c r="O222" s="166">
        <v>1</v>
      </c>
      <c r="P222" s="166">
        <v>0</v>
      </c>
      <c r="Q222" s="166">
        <v>0</v>
      </c>
      <c r="R222" s="166" t="s">
        <v>1142</v>
      </c>
      <c r="S222" s="166">
        <v>0</v>
      </c>
      <c r="T222" s="166">
        <v>0</v>
      </c>
      <c r="U222" s="166" t="s">
        <v>1143</v>
      </c>
      <c r="V222" s="166">
        <v>0</v>
      </c>
      <c r="W222" s="198">
        <v>0</v>
      </c>
      <c r="X222" s="199" t="s">
        <v>1144</v>
      </c>
      <c r="Y222" s="166">
        <v>1</v>
      </c>
      <c r="Z222" s="224">
        <v>0</v>
      </c>
      <c r="AA222" s="225" t="s">
        <v>1145</v>
      </c>
      <c r="AB222" s="86">
        <v>0</v>
      </c>
      <c r="AC222" s="147"/>
      <c r="AD222" s="147"/>
      <c r="AE222" s="147">
        <v>0</v>
      </c>
      <c r="AF222" s="147"/>
      <c r="AG222" s="147"/>
      <c r="AH222" s="147">
        <v>0</v>
      </c>
      <c r="AI222" s="147"/>
      <c r="AJ222" s="147"/>
      <c r="AK222" s="147">
        <v>0</v>
      </c>
      <c r="AL222" s="147"/>
      <c r="AM222" s="147"/>
      <c r="AN222" s="147">
        <v>0</v>
      </c>
      <c r="AO222" s="147"/>
      <c r="AP222" s="147"/>
      <c r="AQ222" s="147">
        <v>0</v>
      </c>
      <c r="AR222" s="147"/>
      <c r="AS222" s="147"/>
      <c r="AT222" s="147">
        <v>0</v>
      </c>
      <c r="AU222" s="147"/>
      <c r="AV222" s="147"/>
      <c r="AW222" s="57">
        <v>0</v>
      </c>
      <c r="AX222" s="54"/>
      <c r="AY222" s="140"/>
    </row>
    <row r="223" spans="2:51" s="2" customFormat="1" ht="192">
      <c r="B223" s="246"/>
      <c r="C223" s="246"/>
      <c r="D223" s="164"/>
      <c r="E223" s="164"/>
      <c r="F223" s="164"/>
      <c r="G223" s="164"/>
      <c r="H223" s="166" t="s">
        <v>1146</v>
      </c>
      <c r="I223" s="166" t="s">
        <v>296</v>
      </c>
      <c r="J223" s="166">
        <f>(N223*K223)/O223</f>
        <v>4.1666666666666671E-2</v>
      </c>
      <c r="K223" s="166">
        <v>0.1</v>
      </c>
      <c r="L223" s="166" t="s">
        <v>28</v>
      </c>
      <c r="M223" s="166" t="s">
        <v>27</v>
      </c>
      <c r="N223" s="166">
        <f>+Q223+T223+W223+Z223+AC223+AF223+AI223+AL223+AO223+AR223+AU223+AX223</f>
        <v>0.25</v>
      </c>
      <c r="O223" s="166">
        <v>0.6</v>
      </c>
      <c r="P223" s="166">
        <v>0</v>
      </c>
      <c r="Q223" s="166">
        <v>0</v>
      </c>
      <c r="R223" s="166" t="s">
        <v>1142</v>
      </c>
      <c r="S223" s="166">
        <v>0</v>
      </c>
      <c r="T223" s="223">
        <v>0.1</v>
      </c>
      <c r="U223" s="166" t="s">
        <v>1147</v>
      </c>
      <c r="V223" s="201">
        <v>0.15</v>
      </c>
      <c r="W223" s="201">
        <v>0.15</v>
      </c>
      <c r="X223" s="199" t="s">
        <v>1148</v>
      </c>
      <c r="Y223" s="166">
        <v>0</v>
      </c>
      <c r="Z223" s="224">
        <v>0</v>
      </c>
      <c r="AA223" s="225" t="s">
        <v>1149</v>
      </c>
      <c r="AB223" s="204">
        <v>0</v>
      </c>
      <c r="AC223" s="144"/>
      <c r="AD223" s="144"/>
      <c r="AE223" s="21">
        <v>0.15</v>
      </c>
      <c r="AF223" s="144"/>
      <c r="AG223" s="144"/>
      <c r="AH223" s="144">
        <v>0</v>
      </c>
      <c r="AI223" s="144"/>
      <c r="AJ223" s="144"/>
      <c r="AK223" s="144">
        <v>0</v>
      </c>
      <c r="AL223" s="144"/>
      <c r="AM223" s="144"/>
      <c r="AN223" s="21">
        <v>0.15</v>
      </c>
      <c r="AO223" s="144"/>
      <c r="AP223" s="144"/>
      <c r="AQ223" s="144">
        <v>0</v>
      </c>
      <c r="AR223" s="144"/>
      <c r="AS223" s="144"/>
      <c r="AT223" s="144">
        <v>0</v>
      </c>
      <c r="AU223" s="144"/>
      <c r="AV223" s="144"/>
      <c r="AW223" s="59">
        <v>0.15</v>
      </c>
      <c r="AX223" s="55"/>
      <c r="AY223" s="139"/>
    </row>
    <row r="224" spans="2:51" s="2" customFormat="1" ht="72">
      <c r="B224" s="246"/>
      <c r="C224" s="246"/>
      <c r="D224" s="164"/>
      <c r="E224" s="164"/>
      <c r="F224" s="164"/>
      <c r="G224" s="164"/>
      <c r="H224" s="166" t="s">
        <v>1150</v>
      </c>
      <c r="I224" s="166" t="s">
        <v>296</v>
      </c>
      <c r="J224" s="166">
        <f>(N224*K224)/O224</f>
        <v>0</v>
      </c>
      <c r="K224" s="166">
        <v>0.08</v>
      </c>
      <c r="L224" s="166" t="s">
        <v>24</v>
      </c>
      <c r="M224" s="166" t="s">
        <v>1151</v>
      </c>
      <c r="N224" s="166">
        <f>+Q224+T224+W224+Z224+AC224+AF224+AI224+AL224+AO224+AR224+AU224+AX224</f>
        <v>0</v>
      </c>
      <c r="O224" s="166">
        <v>3</v>
      </c>
      <c r="P224" s="166">
        <v>0</v>
      </c>
      <c r="Q224" s="166">
        <v>0</v>
      </c>
      <c r="R224" s="166" t="s">
        <v>1142</v>
      </c>
      <c r="S224" s="166">
        <v>0</v>
      </c>
      <c r="T224" s="166">
        <v>0</v>
      </c>
      <c r="U224" s="166" t="s">
        <v>1152</v>
      </c>
      <c r="V224" s="166">
        <v>0.25</v>
      </c>
      <c r="W224" s="198">
        <v>0</v>
      </c>
      <c r="X224" s="199" t="s">
        <v>1153</v>
      </c>
      <c r="Y224" s="166">
        <v>0</v>
      </c>
      <c r="Z224" s="224">
        <v>0</v>
      </c>
      <c r="AA224" s="225" t="s">
        <v>1154</v>
      </c>
      <c r="AB224" s="204">
        <v>0</v>
      </c>
      <c r="AC224" s="144"/>
      <c r="AD224" s="144"/>
      <c r="AE224" s="144">
        <v>0.5</v>
      </c>
      <c r="AF224" s="144"/>
      <c r="AG224" s="144"/>
      <c r="AH224" s="144">
        <v>0</v>
      </c>
      <c r="AI224" s="144"/>
      <c r="AJ224" s="144"/>
      <c r="AK224" s="144">
        <v>0</v>
      </c>
      <c r="AL224" s="144"/>
      <c r="AM224" s="144"/>
      <c r="AN224" s="144">
        <v>0.75</v>
      </c>
      <c r="AO224" s="144"/>
      <c r="AP224" s="144"/>
      <c r="AQ224" s="144">
        <v>0</v>
      </c>
      <c r="AR224" s="144"/>
      <c r="AS224" s="144"/>
      <c r="AT224" s="144">
        <v>0</v>
      </c>
      <c r="AU224" s="144"/>
      <c r="AV224" s="144"/>
      <c r="AW224" s="58">
        <v>1.5</v>
      </c>
      <c r="AX224" s="55"/>
      <c r="AY224" s="139"/>
    </row>
    <row r="225" spans="2:51" s="2" customFormat="1" ht="96">
      <c r="B225" s="246"/>
      <c r="C225" s="246"/>
      <c r="D225" s="164"/>
      <c r="E225" s="164"/>
      <c r="F225" s="164"/>
      <c r="G225" s="164"/>
      <c r="H225" s="166" t="s">
        <v>1155</v>
      </c>
      <c r="I225" s="166" t="s">
        <v>296</v>
      </c>
      <c r="J225" s="166">
        <f>(N225*K225)/O225</f>
        <v>0.14666666666666667</v>
      </c>
      <c r="K225" s="166">
        <v>0.08</v>
      </c>
      <c r="L225" s="166" t="s">
        <v>24</v>
      </c>
      <c r="M225" s="166" t="s">
        <v>1151</v>
      </c>
      <c r="N225" s="166">
        <f>+Q225+T225+W225+Z225+AC225+AF225+AI225+AL225+AO225+AR225+AU225+AX225</f>
        <v>11</v>
      </c>
      <c r="O225" s="166">
        <v>6</v>
      </c>
      <c r="P225" s="166">
        <v>0</v>
      </c>
      <c r="Q225" s="166">
        <v>0</v>
      </c>
      <c r="R225" s="166" t="s">
        <v>1142</v>
      </c>
      <c r="S225" s="166">
        <v>0</v>
      </c>
      <c r="T225" s="166">
        <v>0</v>
      </c>
      <c r="U225" s="166" t="s">
        <v>1156</v>
      </c>
      <c r="V225" s="166">
        <v>0.25</v>
      </c>
      <c r="W225" s="198">
        <v>5</v>
      </c>
      <c r="X225" s="199" t="s">
        <v>1157</v>
      </c>
      <c r="Y225" s="166">
        <v>0</v>
      </c>
      <c r="Z225" s="224">
        <v>6</v>
      </c>
      <c r="AA225" s="225" t="s">
        <v>1158</v>
      </c>
      <c r="AB225" s="204">
        <v>0</v>
      </c>
      <c r="AC225" s="144"/>
      <c r="AD225" s="144"/>
      <c r="AE225" s="144">
        <v>0.5</v>
      </c>
      <c r="AF225" s="144"/>
      <c r="AG225" s="144"/>
      <c r="AH225" s="144">
        <v>0</v>
      </c>
      <c r="AI225" s="144"/>
      <c r="AJ225" s="144"/>
      <c r="AK225" s="144">
        <v>0</v>
      </c>
      <c r="AL225" s="144"/>
      <c r="AM225" s="144"/>
      <c r="AN225" s="144">
        <v>0.75</v>
      </c>
      <c r="AO225" s="144"/>
      <c r="AP225" s="144"/>
      <c r="AQ225" s="144">
        <v>0</v>
      </c>
      <c r="AR225" s="144"/>
      <c r="AS225" s="144"/>
      <c r="AT225" s="144">
        <v>0</v>
      </c>
      <c r="AU225" s="144"/>
      <c r="AV225" s="144"/>
      <c r="AW225" s="58">
        <v>4.5</v>
      </c>
      <c r="AX225" s="55"/>
      <c r="AY225" s="139"/>
    </row>
    <row r="226" spans="2:51" s="2" customFormat="1" ht="300">
      <c r="B226" s="246"/>
      <c r="C226" s="246"/>
      <c r="D226" s="164"/>
      <c r="E226" s="164"/>
      <c r="F226" s="164"/>
      <c r="G226" s="164"/>
      <c r="H226" s="166" t="s">
        <v>1159</v>
      </c>
      <c r="I226" s="166" t="s">
        <v>296</v>
      </c>
      <c r="J226" s="166">
        <f>(N226*K226)/O226</f>
        <v>2.0800000000000003E-2</v>
      </c>
      <c r="K226" s="166">
        <v>0.08</v>
      </c>
      <c r="L226" s="166" t="s">
        <v>28</v>
      </c>
      <c r="M226" s="166" t="s">
        <v>27</v>
      </c>
      <c r="N226" s="166">
        <f>+Q226+T226+W226+Z226+AC226+AF226+AI226+AL226+AO226+AR226+AU226+AX226</f>
        <v>0.26</v>
      </c>
      <c r="O226" s="166">
        <v>1</v>
      </c>
      <c r="P226" s="166">
        <v>0</v>
      </c>
      <c r="Q226" s="166">
        <v>0</v>
      </c>
      <c r="R226" s="166" t="s">
        <v>1142</v>
      </c>
      <c r="S226" s="166">
        <v>0</v>
      </c>
      <c r="T226" s="166">
        <v>0</v>
      </c>
      <c r="U226" s="166" t="s">
        <v>1152</v>
      </c>
      <c r="V226" s="166">
        <v>0.2</v>
      </c>
      <c r="W226" s="200">
        <v>0.06</v>
      </c>
      <c r="X226" s="199" t="s">
        <v>1160</v>
      </c>
      <c r="Y226" s="166">
        <v>0</v>
      </c>
      <c r="Z226" s="226">
        <v>0.2</v>
      </c>
      <c r="AA226" s="225" t="s">
        <v>1161</v>
      </c>
      <c r="AB226" s="204">
        <v>0</v>
      </c>
      <c r="AC226" s="144"/>
      <c r="AD226" s="144"/>
      <c r="AE226" s="21">
        <v>0.3</v>
      </c>
      <c r="AF226" s="144"/>
      <c r="AG226" s="144"/>
      <c r="AH226" s="144">
        <v>0</v>
      </c>
      <c r="AI226" s="144"/>
      <c r="AJ226" s="144"/>
      <c r="AK226" s="144">
        <v>0</v>
      </c>
      <c r="AL226" s="144"/>
      <c r="AM226" s="144"/>
      <c r="AN226" s="21">
        <v>0.25</v>
      </c>
      <c r="AO226" s="144"/>
      <c r="AP226" s="144"/>
      <c r="AQ226" s="144">
        <v>0</v>
      </c>
      <c r="AR226" s="144"/>
      <c r="AS226" s="144"/>
      <c r="AT226" s="144">
        <v>0</v>
      </c>
      <c r="AU226" s="144"/>
      <c r="AV226" s="144"/>
      <c r="AW226" s="59">
        <v>0.25</v>
      </c>
      <c r="AX226" s="55"/>
      <c r="AY226" s="139"/>
    </row>
    <row r="227" spans="2:51" s="2" customFormat="1" ht="144">
      <c r="B227" s="246"/>
      <c r="C227" s="246"/>
      <c r="D227" s="164"/>
      <c r="E227" s="164"/>
      <c r="F227" s="164"/>
      <c r="G227" s="164"/>
      <c r="H227" s="166" t="s">
        <v>1162</v>
      </c>
      <c r="I227" s="166" t="s">
        <v>296</v>
      </c>
      <c r="J227" s="166">
        <f>(N227*K227)/O227</f>
        <v>8.0000000000000002E-3</v>
      </c>
      <c r="K227" s="166">
        <v>0.08</v>
      </c>
      <c r="L227" s="166" t="s">
        <v>28</v>
      </c>
      <c r="M227" s="166" t="s">
        <v>27</v>
      </c>
      <c r="N227" s="166">
        <f>+Q227+T227+W227+Z227+AC227+AF227+AI227+AL227+AO227+AR227+AU227+AX227</f>
        <v>0.1</v>
      </c>
      <c r="O227" s="166">
        <v>1</v>
      </c>
      <c r="P227" s="166">
        <v>0</v>
      </c>
      <c r="Q227" s="166">
        <v>0</v>
      </c>
      <c r="R227" s="166" t="s">
        <v>1142</v>
      </c>
      <c r="S227" s="166">
        <v>0</v>
      </c>
      <c r="T227" s="166">
        <v>0</v>
      </c>
      <c r="U227" s="166" t="s">
        <v>159</v>
      </c>
      <c r="V227" s="166">
        <v>0.2</v>
      </c>
      <c r="W227" s="200">
        <v>0.1</v>
      </c>
      <c r="X227" s="199" t="s">
        <v>1163</v>
      </c>
      <c r="Y227" s="166">
        <v>0</v>
      </c>
      <c r="Z227" s="224">
        <v>0</v>
      </c>
      <c r="AA227" s="225" t="s">
        <v>1164</v>
      </c>
      <c r="AB227" s="204">
        <v>0</v>
      </c>
      <c r="AC227" s="144"/>
      <c r="AD227" s="144"/>
      <c r="AE227" s="21">
        <v>0.3</v>
      </c>
      <c r="AF227" s="144"/>
      <c r="AG227" s="144"/>
      <c r="AH227" s="144">
        <v>0</v>
      </c>
      <c r="AI227" s="144"/>
      <c r="AJ227" s="144"/>
      <c r="AK227" s="144">
        <v>0</v>
      </c>
      <c r="AL227" s="144"/>
      <c r="AM227" s="144"/>
      <c r="AN227" s="21">
        <v>0.25</v>
      </c>
      <c r="AO227" s="144"/>
      <c r="AP227" s="144"/>
      <c r="AQ227" s="144">
        <v>0</v>
      </c>
      <c r="AR227" s="144"/>
      <c r="AS227" s="144"/>
      <c r="AT227" s="144">
        <v>0</v>
      </c>
      <c r="AU227" s="144"/>
      <c r="AV227" s="144"/>
      <c r="AW227" s="59">
        <v>0.25</v>
      </c>
      <c r="AX227" s="55"/>
      <c r="AY227" s="139"/>
    </row>
    <row r="228" spans="2:51" s="2" customFormat="1" ht="84">
      <c r="B228" s="246"/>
      <c r="C228" s="246"/>
      <c r="D228" s="164"/>
      <c r="E228" s="164"/>
      <c r="F228" s="164"/>
      <c r="G228" s="164"/>
      <c r="H228" s="166" t="s">
        <v>1165</v>
      </c>
      <c r="I228" s="166" t="s">
        <v>296</v>
      </c>
      <c r="J228" s="166">
        <f>(N228*K228)/O228</f>
        <v>3.0000000000000006E-2</v>
      </c>
      <c r="K228" s="166">
        <v>0.1</v>
      </c>
      <c r="L228" s="166" t="s">
        <v>28</v>
      </c>
      <c r="M228" s="166" t="s">
        <v>27</v>
      </c>
      <c r="N228" s="166">
        <f>+Q228+T228+W228+Z228+AC228+AF228+AI228+AL228+AO228+AR228+AU228+AX228</f>
        <v>0.30000000000000004</v>
      </c>
      <c r="O228" s="166">
        <v>1</v>
      </c>
      <c r="P228" s="166">
        <v>0</v>
      </c>
      <c r="Q228" s="166">
        <v>0</v>
      </c>
      <c r="R228" s="166" t="s">
        <v>1142</v>
      </c>
      <c r="S228" s="166">
        <v>0</v>
      </c>
      <c r="T228" s="223">
        <v>0.1</v>
      </c>
      <c r="U228" s="166" t="s">
        <v>1166</v>
      </c>
      <c r="V228" s="166">
        <v>0</v>
      </c>
      <c r="W228" s="198">
        <v>0.2</v>
      </c>
      <c r="X228" s="199" t="s">
        <v>1167</v>
      </c>
      <c r="Y228" s="166">
        <v>0</v>
      </c>
      <c r="Z228" s="224">
        <v>0</v>
      </c>
      <c r="AA228" s="225" t="s">
        <v>1168</v>
      </c>
      <c r="AB228" s="204">
        <v>0</v>
      </c>
      <c r="AC228" s="144"/>
      <c r="AD228" s="144"/>
      <c r="AE228" s="144">
        <v>0.5</v>
      </c>
      <c r="AF228" s="144"/>
      <c r="AG228" s="144"/>
      <c r="AH228" s="144">
        <v>0</v>
      </c>
      <c r="AI228" s="144"/>
      <c r="AJ228" s="144"/>
      <c r="AK228" s="144">
        <v>0</v>
      </c>
      <c r="AL228" s="144"/>
      <c r="AM228" s="144"/>
      <c r="AN228" s="144">
        <v>0</v>
      </c>
      <c r="AO228" s="144"/>
      <c r="AP228" s="144"/>
      <c r="AQ228" s="144">
        <v>0</v>
      </c>
      <c r="AR228" s="144"/>
      <c r="AS228" s="144"/>
      <c r="AT228" s="144">
        <v>0</v>
      </c>
      <c r="AU228" s="144"/>
      <c r="AV228" s="144"/>
      <c r="AW228" s="59">
        <v>0.5</v>
      </c>
      <c r="AX228" s="55"/>
      <c r="AY228" s="139"/>
    </row>
    <row r="229" spans="2:51" s="2" customFormat="1" ht="168">
      <c r="B229" s="246"/>
      <c r="C229" s="246"/>
      <c r="D229" s="164"/>
      <c r="E229" s="164"/>
      <c r="F229" s="164"/>
      <c r="G229" s="164"/>
      <c r="H229" s="166" t="s">
        <v>1169</v>
      </c>
      <c r="I229" s="166" t="s">
        <v>296</v>
      </c>
      <c r="J229" s="166">
        <f>(N229*K229)/O229</f>
        <v>1.2E-2</v>
      </c>
      <c r="K229" s="166">
        <v>0.1</v>
      </c>
      <c r="L229" s="166" t="s">
        <v>28</v>
      </c>
      <c r="M229" s="166" t="s">
        <v>27</v>
      </c>
      <c r="N229" s="166">
        <f>+Q229+T229+W229+Z229+AC229+AF229+AI229+AL229+AO229+AR229+AU229+AX229</f>
        <v>0.12</v>
      </c>
      <c r="O229" s="166">
        <v>1</v>
      </c>
      <c r="P229" s="166">
        <v>0</v>
      </c>
      <c r="Q229" s="166">
        <v>0</v>
      </c>
      <c r="R229" s="166" t="s">
        <v>1142</v>
      </c>
      <c r="S229" s="166">
        <v>0</v>
      </c>
      <c r="T229" s="166">
        <v>0</v>
      </c>
      <c r="U229" s="166" t="s">
        <v>159</v>
      </c>
      <c r="V229" s="201">
        <v>0.25</v>
      </c>
      <c r="W229" s="198">
        <v>0.12</v>
      </c>
      <c r="X229" s="199" t="s">
        <v>1170</v>
      </c>
      <c r="Y229" s="166">
        <v>0</v>
      </c>
      <c r="Z229" s="224">
        <v>0</v>
      </c>
      <c r="AA229" s="225" t="s">
        <v>1171</v>
      </c>
      <c r="AB229" s="204">
        <v>0</v>
      </c>
      <c r="AC229" s="144"/>
      <c r="AD229" s="144"/>
      <c r="AE229" s="21">
        <v>0.25</v>
      </c>
      <c r="AF229" s="144"/>
      <c r="AG229" s="144"/>
      <c r="AH229" s="144">
        <v>0</v>
      </c>
      <c r="AI229" s="144"/>
      <c r="AJ229" s="144"/>
      <c r="AK229" s="144">
        <v>0</v>
      </c>
      <c r="AL229" s="144"/>
      <c r="AM229" s="144"/>
      <c r="AN229" s="21">
        <v>0.25</v>
      </c>
      <c r="AO229" s="144"/>
      <c r="AP229" s="144"/>
      <c r="AQ229" s="144">
        <v>0</v>
      </c>
      <c r="AR229" s="144"/>
      <c r="AS229" s="144"/>
      <c r="AT229" s="144">
        <v>0</v>
      </c>
      <c r="AU229" s="144"/>
      <c r="AV229" s="144"/>
      <c r="AW229" s="59">
        <v>0.25</v>
      </c>
      <c r="AX229" s="55"/>
      <c r="AY229" s="139"/>
    </row>
    <row r="230" spans="2:51" s="2" customFormat="1" ht="180">
      <c r="B230" s="246"/>
      <c r="C230" s="246"/>
      <c r="D230" s="164"/>
      <c r="E230" s="164"/>
      <c r="F230" s="164"/>
      <c r="G230" s="164"/>
      <c r="H230" s="166" t="s">
        <v>1172</v>
      </c>
      <c r="I230" s="166" t="s">
        <v>296</v>
      </c>
      <c r="J230" s="166">
        <f>(N230*K230)/O230</f>
        <v>1.7600000000000001E-2</v>
      </c>
      <c r="K230" s="166">
        <v>0.08</v>
      </c>
      <c r="L230" s="166" t="s">
        <v>28</v>
      </c>
      <c r="M230" s="166" t="s">
        <v>27</v>
      </c>
      <c r="N230" s="166">
        <f>+Q230+T230+W230+Z230+AC230+AF230+AI230+AL230+AO230+AR230+AU230+AX230</f>
        <v>0.22</v>
      </c>
      <c r="O230" s="166">
        <v>1</v>
      </c>
      <c r="P230" s="166">
        <v>0</v>
      </c>
      <c r="Q230" s="166">
        <v>0</v>
      </c>
      <c r="R230" s="166" t="s">
        <v>1142</v>
      </c>
      <c r="S230" s="166">
        <v>0</v>
      </c>
      <c r="T230" s="166">
        <v>0</v>
      </c>
      <c r="U230" s="166" t="s">
        <v>159</v>
      </c>
      <c r="V230" s="201">
        <v>0.25</v>
      </c>
      <c r="W230" s="198">
        <v>0.22</v>
      </c>
      <c r="X230" s="199" t="s">
        <v>1173</v>
      </c>
      <c r="Y230" s="166">
        <v>0</v>
      </c>
      <c r="Z230" s="224">
        <v>0</v>
      </c>
      <c r="AA230" s="225" t="s">
        <v>1174</v>
      </c>
      <c r="AB230" s="204">
        <v>0</v>
      </c>
      <c r="AC230" s="144"/>
      <c r="AD230" s="144"/>
      <c r="AE230" s="21">
        <v>0.25</v>
      </c>
      <c r="AF230" s="144"/>
      <c r="AG230" s="144"/>
      <c r="AH230" s="144">
        <v>0</v>
      </c>
      <c r="AI230" s="144"/>
      <c r="AJ230" s="144"/>
      <c r="AK230" s="144">
        <v>0</v>
      </c>
      <c r="AL230" s="144"/>
      <c r="AM230" s="144"/>
      <c r="AN230" s="21">
        <v>0.25</v>
      </c>
      <c r="AO230" s="144"/>
      <c r="AP230" s="144"/>
      <c r="AQ230" s="144">
        <v>0</v>
      </c>
      <c r="AR230" s="144"/>
      <c r="AS230" s="144"/>
      <c r="AT230" s="144">
        <v>0</v>
      </c>
      <c r="AU230" s="144"/>
      <c r="AV230" s="144"/>
      <c r="AW230" s="59">
        <v>0.25</v>
      </c>
      <c r="AX230" s="55"/>
      <c r="AY230" s="139"/>
    </row>
    <row r="231" spans="2:51" s="2" customFormat="1" ht="144">
      <c r="B231" s="246"/>
      <c r="C231" s="246"/>
      <c r="D231" s="164"/>
      <c r="E231" s="164"/>
      <c r="F231" s="164"/>
      <c r="G231" s="164"/>
      <c r="H231" s="166" t="s">
        <v>1175</v>
      </c>
      <c r="I231" s="166" t="s">
        <v>296</v>
      </c>
      <c r="J231" s="166">
        <f>(N231*K231)/O231</f>
        <v>0</v>
      </c>
      <c r="K231" s="166">
        <v>0.1</v>
      </c>
      <c r="L231" s="166" t="s">
        <v>24</v>
      </c>
      <c r="M231" s="166" t="s">
        <v>1151</v>
      </c>
      <c r="N231" s="166">
        <f>+Q231+T231+W231+Z231+AC231+AF231+AI231+AL231+AO231+AR231+AU231+AX231</f>
        <v>0</v>
      </c>
      <c r="O231" s="166">
        <v>3</v>
      </c>
      <c r="P231" s="166">
        <v>0</v>
      </c>
      <c r="Q231" s="166">
        <v>0</v>
      </c>
      <c r="R231" s="166" t="s">
        <v>1142</v>
      </c>
      <c r="S231" s="166">
        <v>0</v>
      </c>
      <c r="T231" s="166">
        <v>0</v>
      </c>
      <c r="U231" s="166" t="s">
        <v>1176</v>
      </c>
      <c r="V231" s="166">
        <v>0</v>
      </c>
      <c r="W231" s="198">
        <v>0</v>
      </c>
      <c r="X231" s="199" t="s">
        <v>1177</v>
      </c>
      <c r="Y231" s="166">
        <v>0</v>
      </c>
      <c r="Z231" s="224">
        <v>0</v>
      </c>
      <c r="AA231" s="225" t="s">
        <v>1178</v>
      </c>
      <c r="AB231" s="204">
        <v>0</v>
      </c>
      <c r="AC231" s="144"/>
      <c r="AD231" s="144"/>
      <c r="AE231" s="144">
        <v>0.5</v>
      </c>
      <c r="AF231" s="144"/>
      <c r="AG231" s="144"/>
      <c r="AH231" s="144">
        <v>0</v>
      </c>
      <c r="AI231" s="144"/>
      <c r="AJ231" s="144"/>
      <c r="AK231" s="144">
        <v>0</v>
      </c>
      <c r="AL231" s="144"/>
      <c r="AM231" s="144"/>
      <c r="AN231" s="144">
        <v>0</v>
      </c>
      <c r="AO231" s="144"/>
      <c r="AP231" s="144"/>
      <c r="AQ231" s="144">
        <v>0</v>
      </c>
      <c r="AR231" s="144"/>
      <c r="AS231" s="144"/>
      <c r="AT231" s="144">
        <v>0</v>
      </c>
      <c r="AU231" s="144"/>
      <c r="AV231" s="144"/>
      <c r="AW231" s="58">
        <v>2.5</v>
      </c>
      <c r="AX231" s="55"/>
      <c r="AY231" s="139"/>
    </row>
    <row r="232" spans="2:51" s="2" customFormat="1" ht="120">
      <c r="B232" s="246"/>
      <c r="C232" s="246"/>
      <c r="D232" s="164"/>
      <c r="E232" s="164"/>
      <c r="F232" s="164"/>
      <c r="G232" s="164"/>
      <c r="H232" s="166" t="s">
        <v>1179</v>
      </c>
      <c r="I232" s="166" t="s">
        <v>296</v>
      </c>
      <c r="J232" s="166">
        <f>(N232*K232)/O232</f>
        <v>0.1</v>
      </c>
      <c r="K232" s="166">
        <v>0.1</v>
      </c>
      <c r="L232" s="166" t="s">
        <v>28</v>
      </c>
      <c r="M232" s="166" t="s">
        <v>27</v>
      </c>
      <c r="N232" s="166">
        <f>+Q232+T232+W232+Z232+AC232+AF232+AI232+AL232+AO232+AR232+AU232+AX232</f>
        <v>1</v>
      </c>
      <c r="O232" s="166">
        <v>1</v>
      </c>
      <c r="P232" s="166">
        <v>0</v>
      </c>
      <c r="Q232" s="166">
        <v>0</v>
      </c>
      <c r="R232" s="166" t="s">
        <v>1142</v>
      </c>
      <c r="S232" s="166">
        <v>0</v>
      </c>
      <c r="T232" s="166">
        <v>0</v>
      </c>
      <c r="U232" s="166" t="s">
        <v>1180</v>
      </c>
      <c r="V232" s="166">
        <v>1</v>
      </c>
      <c r="W232" s="166">
        <v>1</v>
      </c>
      <c r="X232" s="199" t="s">
        <v>1181</v>
      </c>
      <c r="Y232" s="166">
        <v>0</v>
      </c>
      <c r="Z232" s="224">
        <v>0</v>
      </c>
      <c r="AA232" s="225" t="s">
        <v>1182</v>
      </c>
      <c r="AB232" s="204">
        <v>0</v>
      </c>
      <c r="AC232" s="144"/>
      <c r="AD232" s="144"/>
      <c r="AE232" s="144">
        <v>0</v>
      </c>
      <c r="AF232" s="144"/>
      <c r="AG232" s="144"/>
      <c r="AH232" s="144">
        <v>0</v>
      </c>
      <c r="AI232" s="144"/>
      <c r="AJ232" s="144"/>
      <c r="AK232" s="144">
        <v>0</v>
      </c>
      <c r="AL232" s="144"/>
      <c r="AM232" s="144"/>
      <c r="AN232" s="144">
        <v>0</v>
      </c>
      <c r="AO232" s="144"/>
      <c r="AP232" s="144"/>
      <c r="AQ232" s="144">
        <v>0</v>
      </c>
      <c r="AR232" s="144"/>
      <c r="AS232" s="144"/>
      <c r="AT232" s="144">
        <v>0</v>
      </c>
      <c r="AU232" s="144"/>
      <c r="AV232" s="144"/>
      <c r="AW232" s="59">
        <v>0</v>
      </c>
      <c r="AX232" s="55"/>
      <c r="AY232" s="139"/>
    </row>
    <row r="233" spans="2:51" s="2" customFormat="1" ht="168">
      <c r="B233" s="246"/>
      <c r="C233" s="246"/>
      <c r="D233" s="164" t="s">
        <v>158</v>
      </c>
      <c r="E233" s="164">
        <f>(SUM(J233:J235)*F233)/100</f>
        <v>3.2203080000000002E-2</v>
      </c>
      <c r="F233" s="164">
        <v>7</v>
      </c>
      <c r="G233" s="164" t="s">
        <v>1183</v>
      </c>
      <c r="H233" s="166" t="s">
        <v>1184</v>
      </c>
      <c r="I233" s="166" t="s">
        <v>296</v>
      </c>
      <c r="J233" s="166">
        <f>(N233*K233)/O233</f>
        <v>9.9989999999999996E-2</v>
      </c>
      <c r="K233" s="166">
        <v>0.33329999999999999</v>
      </c>
      <c r="L233" s="166" t="s">
        <v>24</v>
      </c>
      <c r="M233" s="166" t="s">
        <v>1151</v>
      </c>
      <c r="N233" s="166">
        <f>+Q233+T233+W233+Z233+AC233+AF233+AI233+AL233+AO233+AR233+AU233+AX233</f>
        <v>0.3</v>
      </c>
      <c r="O233" s="166">
        <v>1</v>
      </c>
      <c r="P233" s="166">
        <v>0</v>
      </c>
      <c r="Q233" s="166">
        <v>0</v>
      </c>
      <c r="R233" s="166" t="s">
        <v>157</v>
      </c>
      <c r="S233" s="166">
        <v>0</v>
      </c>
      <c r="T233" s="166">
        <v>0</v>
      </c>
      <c r="U233" s="166" t="s">
        <v>1185</v>
      </c>
      <c r="V233" s="166">
        <v>0.1</v>
      </c>
      <c r="W233" s="198">
        <v>0</v>
      </c>
      <c r="X233" s="199" t="s">
        <v>1186</v>
      </c>
      <c r="Y233" s="166">
        <v>0.1</v>
      </c>
      <c r="Z233" s="224" t="s">
        <v>1187</v>
      </c>
      <c r="AA233" s="225" t="s">
        <v>1188</v>
      </c>
      <c r="AB233" s="204">
        <v>0.1</v>
      </c>
      <c r="AC233" s="144"/>
      <c r="AD233" s="144"/>
      <c r="AE233" s="144">
        <v>0.1</v>
      </c>
      <c r="AF233" s="144"/>
      <c r="AG233" s="144"/>
      <c r="AH233" s="144">
        <v>0.1</v>
      </c>
      <c r="AI233" s="144"/>
      <c r="AJ233" s="144"/>
      <c r="AK233" s="144">
        <v>0.1</v>
      </c>
      <c r="AL233" s="144"/>
      <c r="AM233" s="144"/>
      <c r="AN233" s="144">
        <v>0.1</v>
      </c>
      <c r="AO233" s="144"/>
      <c r="AP233" s="144"/>
      <c r="AQ233" s="144">
        <v>0.1</v>
      </c>
      <c r="AR233" s="144"/>
      <c r="AS233" s="144"/>
      <c r="AT233" s="144">
        <v>0.1</v>
      </c>
      <c r="AU233" s="144"/>
      <c r="AV233" s="144"/>
      <c r="AW233" s="58">
        <v>0.1</v>
      </c>
      <c r="AX233" s="55"/>
      <c r="AY233" s="139"/>
    </row>
    <row r="234" spans="2:51" s="2" customFormat="1" ht="96">
      <c r="B234" s="246"/>
      <c r="C234" s="246"/>
      <c r="D234" s="164"/>
      <c r="E234" s="164"/>
      <c r="F234" s="164"/>
      <c r="G234" s="164"/>
      <c r="H234" s="166" t="s">
        <v>1189</v>
      </c>
      <c r="I234" s="166" t="s">
        <v>296</v>
      </c>
      <c r="J234" s="166">
        <f>(N234*K234)/O234</f>
        <v>5.9993999999999992E-2</v>
      </c>
      <c r="K234" s="166">
        <v>0.33329999999999999</v>
      </c>
      <c r="L234" s="166" t="s">
        <v>28</v>
      </c>
      <c r="M234" s="166" t="s">
        <v>27</v>
      </c>
      <c r="N234" s="166">
        <f>+Q234+T234+W234+Z234+AC234+AF234+AI234+AL234+AO234+AR234+AU234+AX234</f>
        <v>0.18</v>
      </c>
      <c r="O234" s="166">
        <v>1</v>
      </c>
      <c r="P234" s="166">
        <v>0</v>
      </c>
      <c r="Q234" s="166">
        <v>0</v>
      </c>
      <c r="R234" s="166" t="s">
        <v>157</v>
      </c>
      <c r="S234" s="166">
        <v>0</v>
      </c>
      <c r="T234" s="166">
        <v>0</v>
      </c>
      <c r="U234" s="166" t="s">
        <v>1190</v>
      </c>
      <c r="V234" s="166">
        <v>0</v>
      </c>
      <c r="W234" s="198">
        <v>0</v>
      </c>
      <c r="X234" s="199" t="s">
        <v>1191</v>
      </c>
      <c r="Y234" s="166">
        <v>0.05</v>
      </c>
      <c r="Z234" s="224" t="s">
        <v>1192</v>
      </c>
      <c r="AA234" s="225" t="s">
        <v>1193</v>
      </c>
      <c r="AB234" s="205">
        <v>0.05</v>
      </c>
      <c r="AC234" s="144"/>
      <c r="AD234" s="144"/>
      <c r="AE234" s="21">
        <v>0.05</v>
      </c>
      <c r="AF234" s="144"/>
      <c r="AG234" s="144"/>
      <c r="AH234" s="21">
        <v>0.05</v>
      </c>
      <c r="AI234" s="144"/>
      <c r="AJ234" s="144"/>
      <c r="AK234" s="21">
        <v>0.2</v>
      </c>
      <c r="AL234" s="144"/>
      <c r="AM234" s="144"/>
      <c r="AN234" s="21">
        <v>0.2</v>
      </c>
      <c r="AO234" s="144"/>
      <c r="AP234" s="144"/>
      <c r="AQ234" s="21">
        <v>0.2</v>
      </c>
      <c r="AR234" s="144"/>
      <c r="AS234" s="144"/>
      <c r="AT234" s="21">
        <v>0.1</v>
      </c>
      <c r="AU234" s="144"/>
      <c r="AV234" s="144"/>
      <c r="AW234" s="59">
        <v>0.1</v>
      </c>
      <c r="AX234" s="55"/>
      <c r="AY234" s="139"/>
    </row>
    <row r="235" spans="2:51" s="2" customFormat="1" ht="144">
      <c r="B235" s="246"/>
      <c r="C235" s="246"/>
      <c r="D235" s="164"/>
      <c r="E235" s="164"/>
      <c r="F235" s="164"/>
      <c r="G235" s="164"/>
      <c r="H235" s="166" t="s">
        <v>1194</v>
      </c>
      <c r="I235" s="166" t="s">
        <v>296</v>
      </c>
      <c r="J235" s="166">
        <f>(N235*K235)/O235</f>
        <v>0.30005999999999999</v>
      </c>
      <c r="K235" s="166">
        <v>0.33339999999999997</v>
      </c>
      <c r="L235" s="166" t="s">
        <v>24</v>
      </c>
      <c r="M235" s="166" t="s">
        <v>1151</v>
      </c>
      <c r="N235" s="166">
        <f>+Q235+T235+W235+Z235+AC235+AF235+AI235+AL235+AO235+AR235+AU235+AX235</f>
        <v>0.9</v>
      </c>
      <c r="O235" s="166">
        <v>1</v>
      </c>
      <c r="P235" s="166">
        <v>0</v>
      </c>
      <c r="Q235" s="166">
        <v>0</v>
      </c>
      <c r="R235" s="166" t="s">
        <v>157</v>
      </c>
      <c r="S235" s="166">
        <v>0</v>
      </c>
      <c r="T235" s="166">
        <v>0.9</v>
      </c>
      <c r="U235" s="166" t="s">
        <v>1195</v>
      </c>
      <c r="V235" s="166">
        <v>0</v>
      </c>
      <c r="W235" s="198">
        <v>0</v>
      </c>
      <c r="X235" s="199" t="s">
        <v>1196</v>
      </c>
      <c r="Y235" s="166">
        <v>0</v>
      </c>
      <c r="Z235" s="224">
        <v>0</v>
      </c>
      <c r="AA235" s="225" t="s">
        <v>1197</v>
      </c>
      <c r="AB235" s="204">
        <v>0</v>
      </c>
      <c r="AC235" s="144"/>
      <c r="AD235" s="144"/>
      <c r="AE235" s="144">
        <v>0</v>
      </c>
      <c r="AF235" s="144"/>
      <c r="AG235" s="144"/>
      <c r="AH235" s="144">
        <v>0</v>
      </c>
      <c r="AI235" s="144"/>
      <c r="AJ235" s="144"/>
      <c r="AK235" s="144">
        <v>0</v>
      </c>
      <c r="AL235" s="144"/>
      <c r="AM235" s="144"/>
      <c r="AN235" s="144">
        <v>0</v>
      </c>
      <c r="AO235" s="144"/>
      <c r="AP235" s="144"/>
      <c r="AQ235" s="144">
        <v>0</v>
      </c>
      <c r="AR235" s="144"/>
      <c r="AS235" s="144"/>
      <c r="AT235" s="144">
        <v>0</v>
      </c>
      <c r="AU235" s="144"/>
      <c r="AV235" s="144"/>
      <c r="AW235" s="58">
        <v>1</v>
      </c>
      <c r="AX235" s="55"/>
      <c r="AY235" s="139"/>
    </row>
    <row r="236" spans="2:51" s="2" customFormat="1" ht="72">
      <c r="B236" s="246"/>
      <c r="C236" s="246"/>
      <c r="D236" s="164" t="s">
        <v>160</v>
      </c>
      <c r="E236" s="164">
        <f>(SUM(J236:J238)*F236)/100</f>
        <v>1.8200000000000004E-2</v>
      </c>
      <c r="F236" s="164">
        <v>8</v>
      </c>
      <c r="G236" s="164" t="s">
        <v>1198</v>
      </c>
      <c r="H236" s="166" t="s">
        <v>1199</v>
      </c>
      <c r="I236" s="166" t="s">
        <v>296</v>
      </c>
      <c r="J236" s="166">
        <f>(N236*K236)/O236</f>
        <v>9.5000000000000001E-2</v>
      </c>
      <c r="K236" s="166">
        <v>0.5</v>
      </c>
      <c r="L236" s="166" t="s">
        <v>28</v>
      </c>
      <c r="M236" s="166" t="s">
        <v>27</v>
      </c>
      <c r="N236" s="166">
        <f>+Q236+T236+W236+Z236+AC236+AF236+AI236+AL236+AO236+AR236+AU236+AX236</f>
        <v>0.19</v>
      </c>
      <c r="O236" s="166">
        <v>1</v>
      </c>
      <c r="P236" s="166">
        <v>0</v>
      </c>
      <c r="Q236" s="166">
        <v>0</v>
      </c>
      <c r="R236" s="166" t="s">
        <v>157</v>
      </c>
      <c r="S236" s="166">
        <v>0</v>
      </c>
      <c r="T236" s="166">
        <v>0</v>
      </c>
      <c r="U236" s="166" t="s">
        <v>1185</v>
      </c>
      <c r="V236" s="166">
        <v>0</v>
      </c>
      <c r="W236" s="198">
        <v>0</v>
      </c>
      <c r="X236" s="199" t="s">
        <v>1200</v>
      </c>
      <c r="Y236" s="166">
        <v>0.05</v>
      </c>
      <c r="Z236" s="224" t="s">
        <v>1201</v>
      </c>
      <c r="AA236" s="225" t="s">
        <v>1202</v>
      </c>
      <c r="AB236" s="205">
        <v>0.05</v>
      </c>
      <c r="AC236" s="144"/>
      <c r="AD236" s="144"/>
      <c r="AE236" s="21">
        <v>0.05</v>
      </c>
      <c r="AF236" s="144"/>
      <c r="AG236" s="144"/>
      <c r="AH236" s="21">
        <v>0.05</v>
      </c>
      <c r="AI236" s="144"/>
      <c r="AJ236" s="144"/>
      <c r="AK236" s="21">
        <v>0.1</v>
      </c>
      <c r="AL236" s="144"/>
      <c r="AM236" s="144"/>
      <c r="AN236" s="21">
        <v>0.2</v>
      </c>
      <c r="AO236" s="144"/>
      <c r="AP236" s="144"/>
      <c r="AQ236" s="21">
        <v>0.2</v>
      </c>
      <c r="AR236" s="144"/>
      <c r="AS236" s="144"/>
      <c r="AT236" s="21">
        <v>0.2</v>
      </c>
      <c r="AU236" s="144"/>
      <c r="AV236" s="144"/>
      <c r="AW236" s="59">
        <v>0.1</v>
      </c>
      <c r="AX236" s="55"/>
      <c r="AY236" s="139"/>
    </row>
    <row r="237" spans="2:51" s="2" customFormat="1" ht="60">
      <c r="B237" s="246"/>
      <c r="C237" s="246"/>
      <c r="D237" s="164"/>
      <c r="E237" s="164"/>
      <c r="F237" s="164"/>
      <c r="G237" s="164"/>
      <c r="H237" s="166" t="s">
        <v>1203</v>
      </c>
      <c r="I237" s="166" t="s">
        <v>296</v>
      </c>
      <c r="J237" s="166">
        <f>(N237*K237)/O237</f>
        <v>0.05</v>
      </c>
      <c r="K237" s="166">
        <v>0.25</v>
      </c>
      <c r="L237" s="166" t="s">
        <v>28</v>
      </c>
      <c r="M237" s="166" t="s">
        <v>1204</v>
      </c>
      <c r="N237" s="166">
        <f>+Q237+T237+W237+Z237+AC237+AF237+AI237+AL237+AO237+AR237+AU237+AX237</f>
        <v>0.2</v>
      </c>
      <c r="O237" s="166">
        <v>1</v>
      </c>
      <c r="P237" s="166">
        <v>0</v>
      </c>
      <c r="Q237" s="166">
        <v>0</v>
      </c>
      <c r="R237" s="166" t="s">
        <v>161</v>
      </c>
      <c r="S237" s="166">
        <v>0</v>
      </c>
      <c r="T237" s="166">
        <v>0</v>
      </c>
      <c r="U237" s="166" t="s">
        <v>161</v>
      </c>
      <c r="V237" s="166">
        <v>0</v>
      </c>
      <c r="W237" s="198">
        <v>0</v>
      </c>
      <c r="X237" s="199" t="s">
        <v>1205</v>
      </c>
      <c r="Y237" s="201">
        <v>0.05</v>
      </c>
      <c r="Z237" s="226">
        <v>0.2</v>
      </c>
      <c r="AA237" s="225" t="s">
        <v>1206</v>
      </c>
      <c r="AB237" s="204">
        <v>0.05</v>
      </c>
      <c r="AC237" s="144"/>
      <c r="AD237" s="144"/>
      <c r="AE237" s="21">
        <v>0.05</v>
      </c>
      <c r="AF237" s="144"/>
      <c r="AG237" s="144"/>
      <c r="AH237" s="21">
        <v>0.05</v>
      </c>
      <c r="AI237" s="144"/>
      <c r="AJ237" s="144"/>
      <c r="AK237" s="21">
        <v>0.1</v>
      </c>
      <c r="AL237" s="144"/>
      <c r="AM237" s="144"/>
      <c r="AN237" s="21">
        <v>0.2</v>
      </c>
      <c r="AO237" s="144"/>
      <c r="AP237" s="144"/>
      <c r="AQ237" s="21">
        <v>0.2</v>
      </c>
      <c r="AR237" s="144"/>
      <c r="AS237" s="144"/>
      <c r="AT237" s="21">
        <v>0.2</v>
      </c>
      <c r="AU237" s="144"/>
      <c r="AV237" s="144"/>
      <c r="AW237" s="59">
        <v>0.1</v>
      </c>
      <c r="AX237" s="55"/>
      <c r="AY237" s="139"/>
    </row>
    <row r="238" spans="2:51" s="2" customFormat="1" ht="132">
      <c r="B238" s="246"/>
      <c r="C238" s="246"/>
      <c r="D238" s="164"/>
      <c r="E238" s="164"/>
      <c r="F238" s="164"/>
      <c r="G238" s="164"/>
      <c r="H238" s="166" t="s">
        <v>1207</v>
      </c>
      <c r="I238" s="166" t="s">
        <v>296</v>
      </c>
      <c r="J238" s="166">
        <f>(N238*K238)/O238</f>
        <v>8.2500000000000004E-2</v>
      </c>
      <c r="K238" s="166">
        <v>0.25</v>
      </c>
      <c r="L238" s="166" t="s">
        <v>28</v>
      </c>
      <c r="M238" s="166" t="s">
        <v>1204</v>
      </c>
      <c r="N238" s="166">
        <f>+Q238+T238+W238+Z238+AC238+AF238+AI238+AL238+AO238+AR238+AU238+AX238</f>
        <v>0.33</v>
      </c>
      <c r="O238" s="166">
        <v>1</v>
      </c>
      <c r="P238" s="166">
        <v>0</v>
      </c>
      <c r="Q238" s="166">
        <v>0</v>
      </c>
      <c r="R238" s="166" t="s">
        <v>161</v>
      </c>
      <c r="S238" s="166">
        <v>0</v>
      </c>
      <c r="T238" s="166">
        <v>0</v>
      </c>
      <c r="U238" s="166" t="s">
        <v>161</v>
      </c>
      <c r="V238" s="166">
        <v>0.1</v>
      </c>
      <c r="W238" s="200">
        <v>0.1</v>
      </c>
      <c r="X238" s="199" t="s">
        <v>1208</v>
      </c>
      <c r="Y238" s="201">
        <v>0.05</v>
      </c>
      <c r="Z238" s="226">
        <v>0.23</v>
      </c>
      <c r="AA238" s="225" t="s">
        <v>1209</v>
      </c>
      <c r="AB238" s="205">
        <v>0.2</v>
      </c>
      <c r="AC238" s="144"/>
      <c r="AD238" s="144"/>
      <c r="AE238" s="21">
        <v>0.25</v>
      </c>
      <c r="AF238" s="144"/>
      <c r="AG238" s="144"/>
      <c r="AH238" s="21">
        <v>0.1</v>
      </c>
      <c r="AI238" s="144"/>
      <c r="AJ238" s="144"/>
      <c r="AK238" s="144">
        <v>0</v>
      </c>
      <c r="AL238" s="144"/>
      <c r="AM238" s="144"/>
      <c r="AN238" s="21">
        <v>0.2</v>
      </c>
      <c r="AO238" s="144"/>
      <c r="AP238" s="144"/>
      <c r="AQ238" s="144">
        <v>0</v>
      </c>
      <c r="AR238" s="144"/>
      <c r="AS238" s="144"/>
      <c r="AT238" s="21">
        <v>0.1</v>
      </c>
      <c r="AU238" s="144"/>
      <c r="AV238" s="144"/>
      <c r="AW238" s="58">
        <v>0</v>
      </c>
      <c r="AX238" s="55"/>
      <c r="AY238" s="139"/>
    </row>
    <row r="239" spans="2:51" s="2" customFormat="1" ht="72">
      <c r="B239" s="246"/>
      <c r="C239" s="246"/>
      <c r="D239" s="164"/>
      <c r="E239" s="164">
        <f>(SUM(J239:J240)*F239)/100</f>
        <v>0</v>
      </c>
      <c r="F239" s="164">
        <v>9</v>
      </c>
      <c r="G239" s="164" t="s">
        <v>1210</v>
      </c>
      <c r="H239" s="166" t="s">
        <v>1211</v>
      </c>
      <c r="I239" s="166" t="s">
        <v>296</v>
      </c>
      <c r="J239" s="166">
        <f>(N239*K239)/O239</f>
        <v>0</v>
      </c>
      <c r="K239" s="166">
        <v>0.5</v>
      </c>
      <c r="L239" s="166" t="s">
        <v>24</v>
      </c>
      <c r="M239" s="166" t="s">
        <v>1212</v>
      </c>
      <c r="N239" s="166">
        <f>+Q239+T239+W239+Z239+AC239+AF239+AI239+AL239+AO239+AR239+AU239+AX239</f>
        <v>0</v>
      </c>
      <c r="O239" s="166">
        <v>4</v>
      </c>
      <c r="P239" s="166">
        <v>0</v>
      </c>
      <c r="Q239" s="166">
        <v>0</v>
      </c>
      <c r="R239" s="166" t="s">
        <v>168</v>
      </c>
      <c r="S239" s="166">
        <v>0</v>
      </c>
      <c r="T239" s="166">
        <v>0</v>
      </c>
      <c r="U239" s="166" t="s">
        <v>168</v>
      </c>
      <c r="V239" s="166">
        <v>0</v>
      </c>
      <c r="W239" s="198">
        <v>0</v>
      </c>
      <c r="X239" s="199" t="s">
        <v>1213</v>
      </c>
      <c r="Y239" s="166">
        <v>0</v>
      </c>
      <c r="Z239" s="224">
        <v>0</v>
      </c>
      <c r="AA239" s="225" t="s">
        <v>1214</v>
      </c>
      <c r="AB239" s="204">
        <v>0</v>
      </c>
      <c r="AC239" s="144"/>
      <c r="AD239" s="144"/>
      <c r="AE239" s="144">
        <v>0</v>
      </c>
      <c r="AF239" s="144"/>
      <c r="AG239" s="144"/>
      <c r="AH239" s="144">
        <v>2</v>
      </c>
      <c r="AI239" s="144"/>
      <c r="AJ239" s="144"/>
      <c r="AK239" s="144">
        <v>0</v>
      </c>
      <c r="AL239" s="144"/>
      <c r="AM239" s="144"/>
      <c r="AN239" s="144">
        <v>0</v>
      </c>
      <c r="AO239" s="144"/>
      <c r="AP239" s="144"/>
      <c r="AQ239" s="144">
        <v>0</v>
      </c>
      <c r="AR239" s="144"/>
      <c r="AS239" s="144"/>
      <c r="AT239" s="144">
        <v>0</v>
      </c>
      <c r="AU239" s="144"/>
      <c r="AV239" s="144"/>
      <c r="AW239" s="58">
        <v>2</v>
      </c>
      <c r="AX239" s="55"/>
      <c r="AY239" s="139"/>
    </row>
    <row r="240" spans="2:51" s="2" customFormat="1" ht="96">
      <c r="B240" s="246"/>
      <c r="C240" s="246"/>
      <c r="D240" s="164"/>
      <c r="E240" s="164"/>
      <c r="F240" s="164"/>
      <c r="G240" s="164"/>
      <c r="H240" s="166" t="s">
        <v>1215</v>
      </c>
      <c r="I240" s="166" t="s">
        <v>296</v>
      </c>
      <c r="J240" s="166">
        <f>(N240*K240)/O240</f>
        <v>0</v>
      </c>
      <c r="K240" s="166">
        <v>0.5</v>
      </c>
      <c r="L240" s="166" t="s">
        <v>28</v>
      </c>
      <c r="M240" s="166" t="s">
        <v>210</v>
      </c>
      <c r="N240" s="166">
        <f>+Q240+T240+W240+Z240+AC240+AF240+AI240+AL240+AO240+AR240+AU240+AX240</f>
        <v>0</v>
      </c>
      <c r="O240" s="166">
        <v>1</v>
      </c>
      <c r="P240" s="166">
        <v>0</v>
      </c>
      <c r="Q240" s="166">
        <v>0</v>
      </c>
      <c r="R240" s="166" t="s">
        <v>161</v>
      </c>
      <c r="S240" s="166">
        <v>0</v>
      </c>
      <c r="T240" s="166">
        <v>0</v>
      </c>
      <c r="U240" s="166" t="s">
        <v>161</v>
      </c>
      <c r="V240" s="166">
        <v>0</v>
      </c>
      <c r="W240" s="198">
        <v>0</v>
      </c>
      <c r="X240" s="199" t="s">
        <v>1216</v>
      </c>
      <c r="Y240" s="166">
        <v>0</v>
      </c>
      <c r="Z240" s="224">
        <v>0</v>
      </c>
      <c r="AA240" s="225" t="s">
        <v>1206</v>
      </c>
      <c r="AB240" s="204">
        <v>0</v>
      </c>
      <c r="AC240" s="144"/>
      <c r="AD240" s="144"/>
      <c r="AE240" s="144">
        <v>0</v>
      </c>
      <c r="AF240" s="144"/>
      <c r="AG240" s="144"/>
      <c r="AH240" s="144">
        <v>0</v>
      </c>
      <c r="AI240" s="144"/>
      <c r="AJ240" s="144"/>
      <c r="AK240" s="144">
        <v>0.1</v>
      </c>
      <c r="AL240" s="144"/>
      <c r="AM240" s="144"/>
      <c r="AN240" s="144">
        <v>0</v>
      </c>
      <c r="AO240" s="144"/>
      <c r="AP240" s="144"/>
      <c r="AQ240" s="21">
        <v>0.4</v>
      </c>
      <c r="AR240" s="144"/>
      <c r="AS240" s="144"/>
      <c r="AT240" s="144">
        <v>0</v>
      </c>
      <c r="AU240" s="144"/>
      <c r="AV240" s="144"/>
      <c r="AW240" s="59">
        <v>0.5</v>
      </c>
      <c r="AX240" s="55"/>
      <c r="AY240" s="139"/>
    </row>
    <row r="241" spans="2:51" s="2" customFormat="1" ht="72">
      <c r="B241" s="246"/>
      <c r="C241" s="246"/>
      <c r="D241" s="164" t="s">
        <v>162</v>
      </c>
      <c r="E241" s="164">
        <f>(SUM(J241:J243)*F241)/100</f>
        <v>8.0000000000000002E-3</v>
      </c>
      <c r="F241" s="164">
        <v>8</v>
      </c>
      <c r="G241" s="164" t="s">
        <v>1217</v>
      </c>
      <c r="H241" s="166" t="s">
        <v>1218</v>
      </c>
      <c r="I241" s="166" t="s">
        <v>296</v>
      </c>
      <c r="J241" s="166">
        <f>(N241*K241)/O241</f>
        <v>0</v>
      </c>
      <c r="K241" s="166">
        <v>0.4</v>
      </c>
      <c r="L241" s="166" t="s">
        <v>28</v>
      </c>
      <c r="M241" s="166" t="s">
        <v>27</v>
      </c>
      <c r="N241" s="166">
        <f>+Q241+T241+W241+Z241+AC241+AF241+AI241+AL241+AO241+AR241+AU241+AX241</f>
        <v>0</v>
      </c>
      <c r="O241" s="166">
        <v>1</v>
      </c>
      <c r="P241" s="166">
        <v>0</v>
      </c>
      <c r="Q241" s="166">
        <v>0</v>
      </c>
      <c r="R241" s="166" t="s">
        <v>1219</v>
      </c>
      <c r="S241" s="166">
        <v>0</v>
      </c>
      <c r="T241" s="166">
        <v>0</v>
      </c>
      <c r="U241" s="166" t="s">
        <v>161</v>
      </c>
      <c r="V241" s="166">
        <v>0</v>
      </c>
      <c r="W241" s="198">
        <v>0</v>
      </c>
      <c r="X241" s="199" t="s">
        <v>1220</v>
      </c>
      <c r="Y241" s="166">
        <v>0</v>
      </c>
      <c r="Z241" s="224">
        <v>0</v>
      </c>
      <c r="AA241" s="225" t="s">
        <v>1221</v>
      </c>
      <c r="AB241" s="204">
        <v>0</v>
      </c>
      <c r="AC241" s="144"/>
      <c r="AD241" s="144"/>
      <c r="AE241" s="144">
        <v>0</v>
      </c>
      <c r="AF241" s="144"/>
      <c r="AG241" s="144"/>
      <c r="AH241" s="144">
        <v>0.5</v>
      </c>
      <c r="AI241" s="144"/>
      <c r="AJ241" s="144"/>
      <c r="AK241" s="144">
        <v>0</v>
      </c>
      <c r="AL241" s="144"/>
      <c r="AM241" s="144"/>
      <c r="AN241" s="144">
        <v>0</v>
      </c>
      <c r="AO241" s="144"/>
      <c r="AP241" s="144"/>
      <c r="AQ241" s="144">
        <v>0</v>
      </c>
      <c r="AR241" s="144"/>
      <c r="AS241" s="144"/>
      <c r="AT241" s="144">
        <v>0</v>
      </c>
      <c r="AU241" s="144"/>
      <c r="AV241" s="144"/>
      <c r="AW241" s="59">
        <v>0.5</v>
      </c>
      <c r="AX241" s="55"/>
      <c r="AY241" s="139"/>
    </row>
    <row r="242" spans="2:51" s="2" customFormat="1" ht="48">
      <c r="B242" s="246"/>
      <c r="C242" s="246"/>
      <c r="D242" s="164"/>
      <c r="E242" s="164"/>
      <c r="F242" s="164"/>
      <c r="G242" s="164"/>
      <c r="H242" s="166" t="s">
        <v>1222</v>
      </c>
      <c r="I242" s="166" t="s">
        <v>296</v>
      </c>
      <c r="J242" s="166">
        <f>(N242*K242)/O242</f>
        <v>0</v>
      </c>
      <c r="K242" s="166">
        <v>0.4</v>
      </c>
      <c r="L242" s="166" t="s">
        <v>24</v>
      </c>
      <c r="M242" s="166" t="s">
        <v>1151</v>
      </c>
      <c r="N242" s="166">
        <f>+Q242+T242+W242+Z242+AC242+AF242+AI242+AL242+AO242+AR242+AU242+AX242</f>
        <v>0</v>
      </c>
      <c r="O242" s="166">
        <v>1</v>
      </c>
      <c r="P242" s="166">
        <v>0</v>
      </c>
      <c r="Q242" s="166">
        <v>0</v>
      </c>
      <c r="R242" s="166" t="s">
        <v>1219</v>
      </c>
      <c r="S242" s="166">
        <v>0</v>
      </c>
      <c r="T242" s="166">
        <v>0</v>
      </c>
      <c r="U242" s="166" t="s">
        <v>161</v>
      </c>
      <c r="V242" s="166">
        <v>0</v>
      </c>
      <c r="W242" s="198">
        <v>0</v>
      </c>
      <c r="X242" s="199" t="s">
        <v>1220</v>
      </c>
      <c r="Y242" s="166">
        <v>0</v>
      </c>
      <c r="Z242" s="224">
        <v>0</v>
      </c>
      <c r="AA242" s="225" t="s">
        <v>1223</v>
      </c>
      <c r="AB242" s="204">
        <v>0</v>
      </c>
      <c r="AC242" s="144"/>
      <c r="AD242" s="144"/>
      <c r="AE242" s="144">
        <v>0</v>
      </c>
      <c r="AF242" s="144"/>
      <c r="AG242" s="144"/>
      <c r="AH242" s="144">
        <v>0</v>
      </c>
      <c r="AI242" s="144"/>
      <c r="AJ242" s="144"/>
      <c r="AK242" s="144">
        <v>0</v>
      </c>
      <c r="AL242" s="144"/>
      <c r="AM242" s="144"/>
      <c r="AN242" s="144">
        <v>0</v>
      </c>
      <c r="AO242" s="144"/>
      <c r="AP242" s="144"/>
      <c r="AQ242" s="144">
        <v>0</v>
      </c>
      <c r="AR242" s="144"/>
      <c r="AS242" s="144"/>
      <c r="AT242" s="144">
        <v>0</v>
      </c>
      <c r="AU242" s="144"/>
      <c r="AV242" s="144"/>
      <c r="AW242" s="58">
        <v>1</v>
      </c>
      <c r="AX242" s="55"/>
      <c r="AY242" s="139"/>
    </row>
    <row r="243" spans="2:51" s="2" customFormat="1" ht="156">
      <c r="B243" s="246"/>
      <c r="C243" s="246"/>
      <c r="D243" s="164"/>
      <c r="E243" s="164"/>
      <c r="F243" s="164"/>
      <c r="G243" s="164"/>
      <c r="H243" s="166" t="s">
        <v>1224</v>
      </c>
      <c r="I243" s="166" t="s">
        <v>296</v>
      </c>
      <c r="J243" s="166">
        <f>(N243*K243)/O243</f>
        <v>0.1</v>
      </c>
      <c r="K243" s="166">
        <v>0.2</v>
      </c>
      <c r="L243" s="166" t="s">
        <v>28</v>
      </c>
      <c r="M243" s="166" t="s">
        <v>27</v>
      </c>
      <c r="N243" s="166">
        <f>+Q243+T243+W243+Z243+AC243+AF243+AI243+AL243+AO243+AR243+AU243+AX243</f>
        <v>0.5</v>
      </c>
      <c r="O243" s="166">
        <v>1</v>
      </c>
      <c r="P243" s="166">
        <v>0</v>
      </c>
      <c r="Q243" s="166">
        <v>0</v>
      </c>
      <c r="R243" s="166" t="s">
        <v>166</v>
      </c>
      <c r="S243" s="166">
        <v>0</v>
      </c>
      <c r="T243" s="166">
        <v>0</v>
      </c>
      <c r="U243" s="166" t="s">
        <v>163</v>
      </c>
      <c r="V243" s="166">
        <v>0</v>
      </c>
      <c r="W243" s="198">
        <v>0</v>
      </c>
      <c r="X243" s="199" t="s">
        <v>1225</v>
      </c>
      <c r="Y243" s="201">
        <v>0.25</v>
      </c>
      <c r="Z243" s="226">
        <v>0.5</v>
      </c>
      <c r="AA243" s="225" t="s">
        <v>1226</v>
      </c>
      <c r="AB243" s="204">
        <v>0</v>
      </c>
      <c r="AC243" s="144"/>
      <c r="AD243" s="144"/>
      <c r="AE243" s="21">
        <v>0.25</v>
      </c>
      <c r="AF243" s="144"/>
      <c r="AG243" s="144"/>
      <c r="AH243" s="144">
        <v>0</v>
      </c>
      <c r="AI243" s="144"/>
      <c r="AJ243" s="144"/>
      <c r="AK243" s="144">
        <v>0</v>
      </c>
      <c r="AL243" s="144"/>
      <c r="AM243" s="144"/>
      <c r="AN243" s="144">
        <v>0</v>
      </c>
      <c r="AO243" s="144"/>
      <c r="AP243" s="144"/>
      <c r="AQ243" s="144">
        <v>0</v>
      </c>
      <c r="AR243" s="144"/>
      <c r="AS243" s="144"/>
      <c r="AT243" s="144">
        <v>0</v>
      </c>
      <c r="AU243" s="144"/>
      <c r="AV243" s="144"/>
      <c r="AW243" s="59">
        <v>0.5</v>
      </c>
      <c r="AX243" s="55"/>
      <c r="AY243" s="139"/>
    </row>
    <row r="244" spans="2:51" s="2" customFormat="1" ht="144">
      <c r="B244" s="246"/>
      <c r="C244" s="246"/>
      <c r="D244" s="164" t="s">
        <v>158</v>
      </c>
      <c r="E244" s="164">
        <f>(SUM(J244:J245)*F244)/100</f>
        <v>3.6900000000000002E-2</v>
      </c>
      <c r="F244" s="164">
        <v>6</v>
      </c>
      <c r="G244" s="164" t="s">
        <v>1227</v>
      </c>
      <c r="H244" s="166" t="s">
        <v>1228</v>
      </c>
      <c r="I244" s="166" t="s">
        <v>296</v>
      </c>
      <c r="J244" s="166">
        <f>(N244*K244)/O244</f>
        <v>0.61499999999999999</v>
      </c>
      <c r="K244" s="166">
        <v>0.5</v>
      </c>
      <c r="L244" s="166" t="s">
        <v>28</v>
      </c>
      <c r="M244" s="166" t="s">
        <v>27</v>
      </c>
      <c r="N244" s="166">
        <f>+Q244+T244+W244+Z244+AC244+AF244+AI244+AL244+AO244+AR244+AU244+AX244</f>
        <v>1.23</v>
      </c>
      <c r="O244" s="166">
        <v>1</v>
      </c>
      <c r="P244" s="166">
        <v>0</v>
      </c>
      <c r="Q244" s="166">
        <v>0</v>
      </c>
      <c r="R244" s="166" t="s">
        <v>173</v>
      </c>
      <c r="S244" s="166">
        <v>0.05</v>
      </c>
      <c r="T244" s="223">
        <v>0.05</v>
      </c>
      <c r="U244" s="166" t="s">
        <v>1229</v>
      </c>
      <c r="V244" s="166">
        <v>0</v>
      </c>
      <c r="W244" s="200">
        <v>0.57999999999999996</v>
      </c>
      <c r="X244" s="199" t="s">
        <v>1230</v>
      </c>
      <c r="Y244" s="166">
        <v>0.2</v>
      </c>
      <c r="Z244" s="224" t="s">
        <v>1231</v>
      </c>
      <c r="AA244" s="225" t="s">
        <v>1232</v>
      </c>
      <c r="AB244" s="204">
        <v>0</v>
      </c>
      <c r="AC244" s="144"/>
      <c r="AD244" s="144"/>
      <c r="AE244" s="144">
        <v>0.5</v>
      </c>
      <c r="AF244" s="144"/>
      <c r="AG244" s="144"/>
      <c r="AH244" s="144">
        <v>0</v>
      </c>
      <c r="AI244" s="144"/>
      <c r="AJ244" s="144"/>
      <c r="AK244" s="144">
        <v>0</v>
      </c>
      <c r="AL244" s="144"/>
      <c r="AM244" s="144"/>
      <c r="AN244" s="144">
        <v>0.25</v>
      </c>
      <c r="AO244" s="144"/>
      <c r="AP244" s="144"/>
      <c r="AQ244" s="144">
        <v>0</v>
      </c>
      <c r="AR244" s="144"/>
      <c r="AS244" s="144"/>
      <c r="AT244" s="144">
        <v>0</v>
      </c>
      <c r="AU244" s="144"/>
      <c r="AV244" s="144"/>
      <c r="AW244" s="58">
        <v>0</v>
      </c>
      <c r="AX244" s="55"/>
      <c r="AY244" s="139"/>
    </row>
    <row r="245" spans="2:51" s="2" customFormat="1" ht="216">
      <c r="B245" s="246"/>
      <c r="C245" s="246"/>
      <c r="D245" s="164"/>
      <c r="E245" s="164"/>
      <c r="F245" s="164"/>
      <c r="G245" s="164"/>
      <c r="H245" s="166" t="s">
        <v>1233</v>
      </c>
      <c r="I245" s="166" t="s">
        <v>296</v>
      </c>
      <c r="J245" s="166">
        <f>(N245*K245)/O245</f>
        <v>0</v>
      </c>
      <c r="K245" s="166">
        <v>0.5</v>
      </c>
      <c r="L245" s="166" t="s">
        <v>24</v>
      </c>
      <c r="M245" s="166" t="s">
        <v>1151</v>
      </c>
      <c r="N245" s="166">
        <f>+Q245+T245+W245+Z245+AC245+AF245+AI245+AL245+AO245+AR245+AU245+AX245</f>
        <v>0</v>
      </c>
      <c r="O245" s="166">
        <v>1</v>
      </c>
      <c r="P245" s="166">
        <v>0</v>
      </c>
      <c r="Q245" s="166">
        <v>0</v>
      </c>
      <c r="R245" s="166" t="s">
        <v>164</v>
      </c>
      <c r="S245" s="166">
        <v>0</v>
      </c>
      <c r="T245" s="166">
        <v>0</v>
      </c>
      <c r="U245" s="166" t="s">
        <v>1234</v>
      </c>
      <c r="V245" s="166">
        <v>0</v>
      </c>
      <c r="W245" s="198">
        <v>0</v>
      </c>
      <c r="X245" s="199" t="s">
        <v>1235</v>
      </c>
      <c r="Y245" s="166">
        <v>0</v>
      </c>
      <c r="Z245" s="224">
        <v>0</v>
      </c>
      <c r="AA245" s="225" t="s">
        <v>1236</v>
      </c>
      <c r="AB245" s="204">
        <v>0</v>
      </c>
      <c r="AC245" s="144"/>
      <c r="AD245" s="144"/>
      <c r="AE245" s="144">
        <v>0</v>
      </c>
      <c r="AF245" s="144"/>
      <c r="AG245" s="144"/>
      <c r="AH245" s="144">
        <v>0</v>
      </c>
      <c r="AI245" s="144"/>
      <c r="AJ245" s="144"/>
      <c r="AK245" s="144">
        <v>0</v>
      </c>
      <c r="AL245" s="144"/>
      <c r="AM245" s="144"/>
      <c r="AN245" s="144">
        <v>0</v>
      </c>
      <c r="AO245" s="144"/>
      <c r="AP245" s="144"/>
      <c r="AQ245" s="144">
        <v>0</v>
      </c>
      <c r="AR245" s="144"/>
      <c r="AS245" s="144"/>
      <c r="AT245" s="144">
        <v>0</v>
      </c>
      <c r="AU245" s="144"/>
      <c r="AV245" s="144"/>
      <c r="AW245" s="58">
        <v>1</v>
      </c>
      <c r="AX245" s="55"/>
      <c r="AY245" s="139"/>
    </row>
    <row r="246" spans="2:51" s="2" customFormat="1" ht="216">
      <c r="B246" s="246"/>
      <c r="C246" s="246"/>
      <c r="D246" s="164"/>
      <c r="E246" s="166">
        <f>(SUM(J246)*F246)/100</f>
        <v>2.8199999999999999E-2</v>
      </c>
      <c r="F246" s="166">
        <v>6</v>
      </c>
      <c r="G246" s="166" t="s">
        <v>1237</v>
      </c>
      <c r="H246" s="166" t="s">
        <v>1238</v>
      </c>
      <c r="I246" s="166" t="s">
        <v>296</v>
      </c>
      <c r="J246" s="166">
        <f>(N246*K246)/O246</f>
        <v>0.47</v>
      </c>
      <c r="K246" s="166">
        <v>1</v>
      </c>
      <c r="L246" s="166" t="s">
        <v>28</v>
      </c>
      <c r="M246" s="166" t="s">
        <v>27</v>
      </c>
      <c r="N246" s="166">
        <f>+Q246+T246+W246+Z246+AC246+AF246+AI246+AL246+AO246+AR246+AU246+AX246</f>
        <v>0.47</v>
      </c>
      <c r="O246" s="201">
        <v>1</v>
      </c>
      <c r="P246" s="166">
        <v>0</v>
      </c>
      <c r="Q246" s="223">
        <v>0.08</v>
      </c>
      <c r="R246" s="166" t="s">
        <v>1239</v>
      </c>
      <c r="S246" s="201">
        <v>0.05</v>
      </c>
      <c r="T246" s="223">
        <v>0.18</v>
      </c>
      <c r="U246" s="166" t="s">
        <v>1240</v>
      </c>
      <c r="V246" s="166">
        <v>0</v>
      </c>
      <c r="W246" s="198">
        <v>0</v>
      </c>
      <c r="X246" s="199" t="s">
        <v>1241</v>
      </c>
      <c r="Y246" s="201">
        <v>0.2</v>
      </c>
      <c r="Z246" s="224" t="s">
        <v>1242</v>
      </c>
      <c r="AA246" s="225" t="s">
        <v>1243</v>
      </c>
      <c r="AB246" s="205">
        <v>0.3</v>
      </c>
      <c r="AC246" s="144"/>
      <c r="AD246" s="144"/>
      <c r="AE246" s="21">
        <v>0.2</v>
      </c>
      <c r="AF246" s="144"/>
      <c r="AG246" s="144"/>
      <c r="AH246" s="21">
        <v>0.25</v>
      </c>
      <c r="AI246" s="144"/>
      <c r="AJ246" s="144"/>
      <c r="AK246" s="144">
        <v>0</v>
      </c>
      <c r="AL246" s="144"/>
      <c r="AM246" s="144"/>
      <c r="AN246" s="144">
        <v>0</v>
      </c>
      <c r="AO246" s="144"/>
      <c r="AP246" s="144"/>
      <c r="AQ246" s="144">
        <v>0</v>
      </c>
      <c r="AR246" s="144"/>
      <c r="AS246" s="144"/>
      <c r="AT246" s="144">
        <v>0</v>
      </c>
      <c r="AU246" s="144"/>
      <c r="AV246" s="144"/>
      <c r="AW246" s="58">
        <v>0</v>
      </c>
      <c r="AX246" s="55"/>
      <c r="AY246" s="139"/>
    </row>
    <row r="247" spans="2:51" s="2" customFormat="1" ht="108">
      <c r="B247" s="246"/>
      <c r="C247" s="246"/>
      <c r="D247" s="164"/>
      <c r="E247" s="164">
        <f>(SUM(J247:J248)*F247)/100</f>
        <v>2.75E-2</v>
      </c>
      <c r="F247" s="164">
        <v>6</v>
      </c>
      <c r="G247" s="164" t="s">
        <v>1244</v>
      </c>
      <c r="H247" s="166" t="s">
        <v>1245</v>
      </c>
      <c r="I247" s="166" t="s">
        <v>296</v>
      </c>
      <c r="J247" s="166">
        <f>(N247*K247)/O247</f>
        <v>0.33333333333333331</v>
      </c>
      <c r="K247" s="166">
        <v>0.5</v>
      </c>
      <c r="L247" s="166" t="s">
        <v>24</v>
      </c>
      <c r="M247" s="166" t="s">
        <v>1212</v>
      </c>
      <c r="N247" s="166">
        <f>+Q247+T247+W247+Z247+AC247+AF247+AI247+AL247+AO247+AR247+AU247+AX247</f>
        <v>2</v>
      </c>
      <c r="O247" s="166">
        <v>3</v>
      </c>
      <c r="P247" s="166">
        <v>0</v>
      </c>
      <c r="Q247" s="166">
        <v>1</v>
      </c>
      <c r="R247" s="166" t="s">
        <v>165</v>
      </c>
      <c r="S247" s="166">
        <v>0</v>
      </c>
      <c r="T247" s="166">
        <v>1</v>
      </c>
      <c r="U247" s="166" t="s">
        <v>1246</v>
      </c>
      <c r="V247" s="166">
        <v>0</v>
      </c>
      <c r="W247" s="198">
        <v>0</v>
      </c>
      <c r="X247" s="199" t="s">
        <v>1247</v>
      </c>
      <c r="Y247" s="166">
        <v>0</v>
      </c>
      <c r="Z247" s="224">
        <v>0</v>
      </c>
      <c r="AA247" s="225" t="s">
        <v>1248</v>
      </c>
      <c r="AB247" s="204">
        <v>1</v>
      </c>
      <c r="AC247" s="144"/>
      <c r="AD247" s="144"/>
      <c r="AE247" s="144">
        <v>0</v>
      </c>
      <c r="AF247" s="144"/>
      <c r="AG247" s="144"/>
      <c r="AH247" s="144">
        <v>0</v>
      </c>
      <c r="AI247" s="144"/>
      <c r="AJ247" s="144"/>
      <c r="AK247" s="144">
        <v>0</v>
      </c>
      <c r="AL247" s="144"/>
      <c r="AM247" s="144"/>
      <c r="AN247" s="144">
        <v>0</v>
      </c>
      <c r="AO247" s="144"/>
      <c r="AP247" s="144"/>
      <c r="AQ247" s="144">
        <v>0</v>
      </c>
      <c r="AR247" s="144"/>
      <c r="AS247" s="144"/>
      <c r="AT247" s="144">
        <v>2</v>
      </c>
      <c r="AU247" s="144"/>
      <c r="AV247" s="144"/>
      <c r="AW247" s="58">
        <v>0</v>
      </c>
      <c r="AX247" s="55"/>
      <c r="AY247" s="139"/>
    </row>
    <row r="248" spans="2:51" s="2" customFormat="1" ht="409.5">
      <c r="B248" s="246"/>
      <c r="C248" s="246"/>
      <c r="D248" s="164"/>
      <c r="E248" s="164"/>
      <c r="F248" s="164"/>
      <c r="G248" s="164"/>
      <c r="H248" s="166" t="s">
        <v>1249</v>
      </c>
      <c r="I248" s="166" t="s">
        <v>296</v>
      </c>
      <c r="J248" s="166">
        <f>(N248*K248)/O248</f>
        <v>0.125</v>
      </c>
      <c r="K248" s="166">
        <v>0.5</v>
      </c>
      <c r="L248" s="166" t="s">
        <v>24</v>
      </c>
      <c r="M248" s="166" t="s">
        <v>1151</v>
      </c>
      <c r="N248" s="166">
        <f>+Q248+T248+W248+Z248+AC248+AF248+AI248+AL248+AO248+AR248+AU248+AX248</f>
        <v>1</v>
      </c>
      <c r="O248" s="166">
        <v>4</v>
      </c>
      <c r="P248" s="166">
        <v>0</v>
      </c>
      <c r="Q248" s="166">
        <v>0</v>
      </c>
      <c r="R248" s="166" t="s">
        <v>1142</v>
      </c>
      <c r="S248" s="166">
        <v>0</v>
      </c>
      <c r="T248" s="166">
        <v>0</v>
      </c>
      <c r="U248" s="166" t="s">
        <v>1250</v>
      </c>
      <c r="V248" s="166">
        <v>0</v>
      </c>
      <c r="W248" s="198">
        <v>0</v>
      </c>
      <c r="X248" s="199" t="s">
        <v>1251</v>
      </c>
      <c r="Y248" s="166">
        <v>1</v>
      </c>
      <c r="Z248" s="224">
        <v>1</v>
      </c>
      <c r="AA248" s="225" t="s">
        <v>1252</v>
      </c>
      <c r="AB248" s="204">
        <v>0</v>
      </c>
      <c r="AC248" s="144"/>
      <c r="AD248" s="144"/>
      <c r="AE248" s="144">
        <v>2</v>
      </c>
      <c r="AF248" s="144"/>
      <c r="AG248" s="144"/>
      <c r="AH248" s="144">
        <v>0</v>
      </c>
      <c r="AI248" s="144"/>
      <c r="AJ248" s="144"/>
      <c r="AK248" s="144">
        <v>0</v>
      </c>
      <c r="AL248" s="144"/>
      <c r="AM248" s="144"/>
      <c r="AN248" s="144">
        <v>1</v>
      </c>
      <c r="AO248" s="144"/>
      <c r="AP248" s="144"/>
      <c r="AQ248" s="144">
        <v>0</v>
      </c>
      <c r="AR248" s="144"/>
      <c r="AS248" s="144"/>
      <c r="AT248" s="144">
        <v>0</v>
      </c>
      <c r="AU248" s="144"/>
      <c r="AV248" s="144"/>
      <c r="AW248" s="58">
        <v>0</v>
      </c>
      <c r="AX248" s="55"/>
      <c r="AY248" s="139"/>
    </row>
    <row r="249" spans="2:51" s="2" customFormat="1" ht="180">
      <c r="B249" s="246"/>
      <c r="C249" s="246"/>
      <c r="D249" s="166" t="s">
        <v>162</v>
      </c>
      <c r="E249" s="166">
        <f>(J249*F249)/100</f>
        <v>5.0000000000000001E-3</v>
      </c>
      <c r="F249" s="166">
        <v>3</v>
      </c>
      <c r="G249" s="166" t="s">
        <v>1253</v>
      </c>
      <c r="H249" s="166" t="s">
        <v>1254</v>
      </c>
      <c r="I249" s="166" t="s">
        <v>296</v>
      </c>
      <c r="J249" s="166">
        <f>(N249*K249)/O249</f>
        <v>0.16666666666666666</v>
      </c>
      <c r="K249" s="166">
        <v>1</v>
      </c>
      <c r="L249" s="166" t="s">
        <v>24</v>
      </c>
      <c r="M249" s="166" t="s">
        <v>1151</v>
      </c>
      <c r="N249" s="166">
        <f>+Q249+T249+W249+Z249+AC249+AF249+AI249+AL249+AO249+AR249+AU249+AX249</f>
        <v>1</v>
      </c>
      <c r="O249" s="166">
        <v>6</v>
      </c>
      <c r="P249" s="166">
        <v>0</v>
      </c>
      <c r="Q249" s="166">
        <v>0</v>
      </c>
      <c r="R249" s="166" t="s">
        <v>166</v>
      </c>
      <c r="S249" s="166">
        <v>0</v>
      </c>
      <c r="T249" s="166">
        <v>0</v>
      </c>
      <c r="U249" s="166" t="s">
        <v>163</v>
      </c>
      <c r="V249" s="166">
        <v>1</v>
      </c>
      <c r="W249" s="198">
        <v>1</v>
      </c>
      <c r="X249" s="199" t="s">
        <v>1255</v>
      </c>
      <c r="Y249" s="166">
        <v>0</v>
      </c>
      <c r="Z249" s="224">
        <v>0</v>
      </c>
      <c r="AA249" s="225" t="s">
        <v>1256</v>
      </c>
      <c r="AB249" s="204">
        <v>0</v>
      </c>
      <c r="AC249" s="144"/>
      <c r="AD249" s="144"/>
      <c r="AE249" s="144">
        <v>2</v>
      </c>
      <c r="AF249" s="144"/>
      <c r="AG249" s="144"/>
      <c r="AH249" s="144">
        <v>0</v>
      </c>
      <c r="AI249" s="144"/>
      <c r="AJ249" s="144"/>
      <c r="AK249" s="144">
        <v>0</v>
      </c>
      <c r="AL249" s="144"/>
      <c r="AM249" s="144"/>
      <c r="AN249" s="144">
        <v>1</v>
      </c>
      <c r="AO249" s="144"/>
      <c r="AP249" s="144"/>
      <c r="AQ249" s="144">
        <v>0</v>
      </c>
      <c r="AR249" s="144"/>
      <c r="AS249" s="144"/>
      <c r="AT249" s="144">
        <v>0</v>
      </c>
      <c r="AU249" s="144"/>
      <c r="AV249" s="144"/>
      <c r="AW249" s="58">
        <v>2</v>
      </c>
      <c r="AX249" s="55"/>
      <c r="AY249" s="139"/>
    </row>
    <row r="250" spans="2:51" s="2" customFormat="1" ht="180">
      <c r="B250" s="246"/>
      <c r="C250" s="246"/>
      <c r="D250" s="166" t="s">
        <v>162</v>
      </c>
      <c r="E250" s="166">
        <f>(J250*F250)/100</f>
        <v>0.03</v>
      </c>
      <c r="F250" s="166">
        <v>3</v>
      </c>
      <c r="G250" s="166" t="s">
        <v>1257</v>
      </c>
      <c r="H250" s="166" t="s">
        <v>1258</v>
      </c>
      <c r="I250" s="166" t="s">
        <v>296</v>
      </c>
      <c r="J250" s="166">
        <f>(N250*K250)/O250</f>
        <v>1</v>
      </c>
      <c r="K250" s="166">
        <v>1</v>
      </c>
      <c r="L250" s="166" t="s">
        <v>24</v>
      </c>
      <c r="M250" s="166" t="s">
        <v>1151</v>
      </c>
      <c r="N250" s="166">
        <f>+Q250+T250+W250+Z250+AC250+AF250+AI250+AL250+AO250+AR250+AU250+AX250</f>
        <v>1</v>
      </c>
      <c r="O250" s="166">
        <v>1</v>
      </c>
      <c r="P250" s="166">
        <v>0</v>
      </c>
      <c r="Q250" s="166">
        <v>0</v>
      </c>
      <c r="R250" s="166" t="s">
        <v>167</v>
      </c>
      <c r="S250" s="166">
        <v>0</v>
      </c>
      <c r="T250" s="166">
        <v>0</v>
      </c>
      <c r="U250" s="166" t="s">
        <v>1259</v>
      </c>
      <c r="V250" s="166">
        <v>0</v>
      </c>
      <c r="W250" s="198">
        <v>0</v>
      </c>
      <c r="X250" s="199" t="s">
        <v>1260</v>
      </c>
      <c r="Y250" s="166">
        <v>0</v>
      </c>
      <c r="Z250" s="224">
        <v>1</v>
      </c>
      <c r="AA250" s="225" t="s">
        <v>1261</v>
      </c>
      <c r="AB250" s="204">
        <v>0</v>
      </c>
      <c r="AC250" s="144"/>
      <c r="AD250" s="144"/>
      <c r="AE250" s="144">
        <v>0</v>
      </c>
      <c r="AF250" s="144"/>
      <c r="AG250" s="144"/>
      <c r="AH250" s="144">
        <v>0</v>
      </c>
      <c r="AI250" s="144"/>
      <c r="AJ250" s="144"/>
      <c r="AK250" s="144">
        <v>0</v>
      </c>
      <c r="AL250" s="144"/>
      <c r="AM250" s="144"/>
      <c r="AN250" s="144">
        <v>0</v>
      </c>
      <c r="AO250" s="144"/>
      <c r="AP250" s="144"/>
      <c r="AQ250" s="144">
        <v>0</v>
      </c>
      <c r="AR250" s="144"/>
      <c r="AS250" s="144"/>
      <c r="AT250" s="144">
        <v>0</v>
      </c>
      <c r="AU250" s="144"/>
      <c r="AV250" s="144"/>
      <c r="AW250" s="58">
        <v>1</v>
      </c>
      <c r="AX250" s="55"/>
      <c r="AY250" s="139"/>
    </row>
    <row r="251" spans="2:51" s="2" customFormat="1" ht="96">
      <c r="B251" s="246"/>
      <c r="C251" s="246"/>
      <c r="D251" s="166" t="s">
        <v>162</v>
      </c>
      <c r="E251" s="166">
        <f t="shared" ref="E251:E253" si="1">(J251*F251)/100</f>
        <v>0.01</v>
      </c>
      <c r="F251" s="166">
        <v>3</v>
      </c>
      <c r="G251" s="166" t="s">
        <v>1262</v>
      </c>
      <c r="H251" s="166" t="s">
        <v>1263</v>
      </c>
      <c r="I251" s="166" t="s">
        <v>296</v>
      </c>
      <c r="J251" s="166">
        <f>(N251*K251)/O251</f>
        <v>0.33333333333333331</v>
      </c>
      <c r="K251" s="166">
        <v>1</v>
      </c>
      <c r="L251" s="166" t="s">
        <v>24</v>
      </c>
      <c r="M251" s="166" t="s">
        <v>23</v>
      </c>
      <c r="N251" s="166">
        <f>+Q251+T251+W251+Z251+AC251+AF251+AI251+AL251+AO251+AR251+AU251+AX251</f>
        <v>1</v>
      </c>
      <c r="O251" s="166">
        <v>3</v>
      </c>
      <c r="P251" s="166">
        <v>0</v>
      </c>
      <c r="Q251" s="166">
        <v>0</v>
      </c>
      <c r="R251" s="166" t="s">
        <v>168</v>
      </c>
      <c r="S251" s="166">
        <v>0</v>
      </c>
      <c r="T251" s="166">
        <v>0</v>
      </c>
      <c r="U251" s="166" t="s">
        <v>168</v>
      </c>
      <c r="V251" s="166">
        <v>0</v>
      </c>
      <c r="W251" s="198">
        <v>0</v>
      </c>
      <c r="X251" s="199" t="s">
        <v>169</v>
      </c>
      <c r="Y251" s="166">
        <v>1</v>
      </c>
      <c r="Z251" s="224">
        <v>1</v>
      </c>
      <c r="AA251" s="225" t="s">
        <v>1264</v>
      </c>
      <c r="AB251" s="204">
        <v>0</v>
      </c>
      <c r="AC251" s="144"/>
      <c r="AD251" s="144"/>
      <c r="AE251" s="144">
        <v>0</v>
      </c>
      <c r="AF251" s="144"/>
      <c r="AG251" s="144"/>
      <c r="AH251" s="144">
        <v>0</v>
      </c>
      <c r="AI251" s="144"/>
      <c r="AJ251" s="144"/>
      <c r="AK251" s="144">
        <v>2</v>
      </c>
      <c r="AL251" s="144"/>
      <c r="AM251" s="144"/>
      <c r="AN251" s="144">
        <v>0</v>
      </c>
      <c r="AO251" s="144"/>
      <c r="AP251" s="144"/>
      <c r="AQ251" s="144">
        <v>0</v>
      </c>
      <c r="AR251" s="144"/>
      <c r="AS251" s="144"/>
      <c r="AT251" s="144">
        <v>0</v>
      </c>
      <c r="AU251" s="144"/>
      <c r="AV251" s="144"/>
      <c r="AW251" s="58">
        <v>0</v>
      </c>
      <c r="AX251" s="55"/>
      <c r="AY251" s="139"/>
    </row>
    <row r="252" spans="2:51" s="2" customFormat="1" ht="120">
      <c r="B252" s="246"/>
      <c r="C252" s="246"/>
      <c r="D252" s="166" t="s">
        <v>162</v>
      </c>
      <c r="E252" s="166">
        <f t="shared" si="1"/>
        <v>5.0000000000000001E-3</v>
      </c>
      <c r="F252" s="166">
        <v>3</v>
      </c>
      <c r="G252" s="166" t="s">
        <v>1265</v>
      </c>
      <c r="H252" s="166" t="s">
        <v>1266</v>
      </c>
      <c r="I252" s="166" t="s">
        <v>296</v>
      </c>
      <c r="J252" s="166">
        <f>(N252*K252)/O252</f>
        <v>0.16666666666666666</v>
      </c>
      <c r="K252" s="166">
        <v>1</v>
      </c>
      <c r="L252" s="166" t="s">
        <v>24</v>
      </c>
      <c r="M252" s="166" t="s">
        <v>23</v>
      </c>
      <c r="N252" s="166">
        <f>+Q252+T252+W252+Z252+AC252+AF252+AI252+AL252+AO252+AR252+AU252+AX252</f>
        <v>1</v>
      </c>
      <c r="O252" s="166">
        <v>6</v>
      </c>
      <c r="P252" s="166">
        <v>0</v>
      </c>
      <c r="Q252" s="166">
        <v>0</v>
      </c>
      <c r="R252" s="166" t="s">
        <v>159</v>
      </c>
      <c r="S252" s="166">
        <v>0</v>
      </c>
      <c r="T252" s="166"/>
      <c r="U252" s="166" t="s">
        <v>159</v>
      </c>
      <c r="V252" s="166">
        <v>1</v>
      </c>
      <c r="W252" s="198">
        <v>1</v>
      </c>
      <c r="X252" s="199" t="s">
        <v>170</v>
      </c>
      <c r="Y252" s="166">
        <v>0</v>
      </c>
      <c r="Z252" s="224">
        <v>0</v>
      </c>
      <c r="AA252" s="225" t="s">
        <v>1267</v>
      </c>
      <c r="AB252" s="204">
        <v>0</v>
      </c>
      <c r="AC252" s="144"/>
      <c r="AD252" s="144"/>
      <c r="AE252" s="144">
        <v>2</v>
      </c>
      <c r="AF252" s="144"/>
      <c r="AG252" s="144"/>
      <c r="AH252" s="144">
        <v>0</v>
      </c>
      <c r="AI252" s="144"/>
      <c r="AJ252" s="144"/>
      <c r="AK252" s="144">
        <v>0</v>
      </c>
      <c r="AL252" s="144"/>
      <c r="AM252" s="144"/>
      <c r="AN252" s="144">
        <v>2</v>
      </c>
      <c r="AO252" s="144"/>
      <c r="AP252" s="144"/>
      <c r="AQ252" s="144">
        <v>0</v>
      </c>
      <c r="AR252" s="144"/>
      <c r="AS252" s="144"/>
      <c r="AT252" s="144">
        <v>0</v>
      </c>
      <c r="AU252" s="144"/>
      <c r="AV252" s="144"/>
      <c r="AW252" s="58">
        <v>1</v>
      </c>
      <c r="AX252" s="55"/>
      <c r="AY252" s="139"/>
    </row>
    <row r="253" spans="2:51" s="2" customFormat="1" ht="108">
      <c r="B253" s="246"/>
      <c r="C253" s="246"/>
      <c r="D253" s="166" t="s">
        <v>162</v>
      </c>
      <c r="E253" s="166">
        <f t="shared" si="1"/>
        <v>0</v>
      </c>
      <c r="F253" s="166">
        <v>4</v>
      </c>
      <c r="G253" s="166" t="s">
        <v>1268</v>
      </c>
      <c r="H253" s="166" t="s">
        <v>1269</v>
      </c>
      <c r="I253" s="166" t="s">
        <v>296</v>
      </c>
      <c r="J253" s="166">
        <f>(N253*K253)/O253</f>
        <v>0</v>
      </c>
      <c r="K253" s="166">
        <v>1</v>
      </c>
      <c r="L253" s="166" t="s">
        <v>28</v>
      </c>
      <c r="M253" s="166" t="s">
        <v>27</v>
      </c>
      <c r="N253" s="166">
        <f>+Q253+T253+W253+Z253+AC253+AF253+AI253+AL253+AO253+AR253+AU253+AX253</f>
        <v>0</v>
      </c>
      <c r="O253" s="166">
        <v>1</v>
      </c>
      <c r="P253" s="166">
        <v>0</v>
      </c>
      <c r="Q253" s="166">
        <v>0</v>
      </c>
      <c r="R253" s="166" t="s">
        <v>166</v>
      </c>
      <c r="S253" s="166">
        <v>0</v>
      </c>
      <c r="T253" s="166"/>
      <c r="U253" s="166" t="s">
        <v>1270</v>
      </c>
      <c r="V253" s="166">
        <v>0</v>
      </c>
      <c r="W253" s="198">
        <v>0</v>
      </c>
      <c r="X253" s="199" t="s">
        <v>171</v>
      </c>
      <c r="Y253" s="166">
        <v>0</v>
      </c>
      <c r="Z253" s="224">
        <v>0</v>
      </c>
      <c r="AA253" s="225" t="s">
        <v>1271</v>
      </c>
      <c r="AB253" s="204">
        <v>0</v>
      </c>
      <c r="AC253" s="144"/>
      <c r="AD253" s="144"/>
      <c r="AE253" s="21">
        <v>0.1</v>
      </c>
      <c r="AF253" s="144"/>
      <c r="AG253" s="144"/>
      <c r="AH253" s="21">
        <v>0.2</v>
      </c>
      <c r="AI253" s="144"/>
      <c r="AJ253" s="144"/>
      <c r="AK253" s="21">
        <v>0.1</v>
      </c>
      <c r="AL253" s="144"/>
      <c r="AM253" s="144"/>
      <c r="AN253" s="21">
        <v>0.1</v>
      </c>
      <c r="AO253" s="144"/>
      <c r="AP253" s="144"/>
      <c r="AQ253" s="21">
        <v>0.2</v>
      </c>
      <c r="AR253" s="144"/>
      <c r="AS253" s="144"/>
      <c r="AT253" s="21">
        <v>0.2</v>
      </c>
      <c r="AU253" s="144"/>
      <c r="AV253" s="144"/>
      <c r="AW253" s="59">
        <v>0.1</v>
      </c>
      <c r="AX253" s="55"/>
      <c r="AY253" s="139"/>
    </row>
    <row r="254" spans="2:51" s="2" customFormat="1" ht="180">
      <c r="B254" s="246"/>
      <c r="C254" s="246"/>
      <c r="D254" s="164" t="s">
        <v>162</v>
      </c>
      <c r="E254" s="164">
        <f>(SUM(J254:J255)*F254)/100</f>
        <v>7.5000000000000015E-3</v>
      </c>
      <c r="F254" s="164">
        <v>5</v>
      </c>
      <c r="G254" s="164" t="s">
        <v>1272</v>
      </c>
      <c r="H254" s="166" t="s">
        <v>1273</v>
      </c>
      <c r="I254" s="166" t="s">
        <v>296</v>
      </c>
      <c r="J254" s="166">
        <f>(N254*K254)/O254</f>
        <v>0</v>
      </c>
      <c r="K254" s="166">
        <v>0.5</v>
      </c>
      <c r="L254" s="166" t="s">
        <v>28</v>
      </c>
      <c r="M254" s="166" t="s">
        <v>27</v>
      </c>
      <c r="N254" s="166">
        <f>+Q254+T254+W254+Z254+AC254+AF254+AI254+AL254+AO254+AR254+AU254+AX254</f>
        <v>0</v>
      </c>
      <c r="O254" s="166">
        <v>1</v>
      </c>
      <c r="P254" s="166">
        <v>0</v>
      </c>
      <c r="Q254" s="166">
        <v>0</v>
      </c>
      <c r="R254" s="166" t="s">
        <v>1274</v>
      </c>
      <c r="S254" s="166">
        <v>0</v>
      </c>
      <c r="T254" s="166">
        <v>0</v>
      </c>
      <c r="U254" s="166" t="s">
        <v>1275</v>
      </c>
      <c r="V254" s="166">
        <v>0</v>
      </c>
      <c r="W254" s="198">
        <v>0</v>
      </c>
      <c r="X254" s="199" t="s">
        <v>1276</v>
      </c>
      <c r="Y254" s="166">
        <v>0</v>
      </c>
      <c r="Z254" s="224">
        <v>0</v>
      </c>
      <c r="AA254" s="225" t="s">
        <v>1277</v>
      </c>
      <c r="AB254" s="204">
        <v>0</v>
      </c>
      <c r="AC254" s="144"/>
      <c r="AD254" s="144"/>
      <c r="AE254" s="21">
        <v>0.5</v>
      </c>
      <c r="AF254" s="144"/>
      <c r="AG254" s="144"/>
      <c r="AH254" s="144">
        <v>0</v>
      </c>
      <c r="AI254" s="144"/>
      <c r="AJ254" s="144"/>
      <c r="AK254" s="144">
        <v>0</v>
      </c>
      <c r="AL254" s="144"/>
      <c r="AM254" s="144"/>
      <c r="AN254" s="144">
        <v>0</v>
      </c>
      <c r="AO254" s="144"/>
      <c r="AP254" s="144"/>
      <c r="AQ254" s="144">
        <v>0</v>
      </c>
      <c r="AR254" s="144"/>
      <c r="AS254" s="144"/>
      <c r="AT254" s="144">
        <v>0</v>
      </c>
      <c r="AU254" s="144"/>
      <c r="AV254" s="144"/>
      <c r="AW254" s="59">
        <v>0.5</v>
      </c>
      <c r="AX254" s="55"/>
      <c r="AY254" s="139"/>
    </row>
    <row r="255" spans="2:51" s="2" customFormat="1" ht="228">
      <c r="B255" s="246"/>
      <c r="C255" s="246"/>
      <c r="D255" s="164"/>
      <c r="E255" s="164"/>
      <c r="F255" s="164"/>
      <c r="G255" s="164"/>
      <c r="H255" s="166" t="s">
        <v>1278</v>
      </c>
      <c r="I255" s="166" t="s">
        <v>296</v>
      </c>
      <c r="J255" s="166">
        <f>(N255*K255)/O255</f>
        <v>0.15000000000000002</v>
      </c>
      <c r="K255" s="166">
        <v>0.5</v>
      </c>
      <c r="L255" s="166" t="s">
        <v>28</v>
      </c>
      <c r="M255" s="166" t="s">
        <v>27</v>
      </c>
      <c r="N255" s="166">
        <f>+Q255+T255+W255+Z255+AC255+AF255+AI255+AL255+AO255+AR255+AU255+AX255</f>
        <v>0.30000000000000004</v>
      </c>
      <c r="O255" s="166">
        <v>1</v>
      </c>
      <c r="P255" s="166">
        <v>0</v>
      </c>
      <c r="Q255" s="166">
        <v>0</v>
      </c>
      <c r="R255" s="166" t="s">
        <v>1274</v>
      </c>
      <c r="S255" s="166">
        <v>0</v>
      </c>
      <c r="T255" s="166">
        <v>0.2</v>
      </c>
      <c r="U255" s="166" t="s">
        <v>172</v>
      </c>
      <c r="V255" s="166">
        <v>0</v>
      </c>
      <c r="W255" s="166">
        <v>0.1</v>
      </c>
      <c r="X255" s="199" t="s">
        <v>1279</v>
      </c>
      <c r="Y255" s="166">
        <v>0</v>
      </c>
      <c r="Z255" s="224">
        <v>0</v>
      </c>
      <c r="AA255" s="225" t="s">
        <v>1280</v>
      </c>
      <c r="AB255" s="204">
        <v>0</v>
      </c>
      <c r="AC255" s="144"/>
      <c r="AD255" s="144"/>
      <c r="AE255" s="21">
        <v>0.5</v>
      </c>
      <c r="AF255" s="144"/>
      <c r="AG255" s="144"/>
      <c r="AH255" s="144">
        <v>0</v>
      </c>
      <c r="AI255" s="144"/>
      <c r="AJ255" s="144"/>
      <c r="AK255" s="144">
        <v>0</v>
      </c>
      <c r="AL255" s="144"/>
      <c r="AM255" s="144"/>
      <c r="AN255" s="144">
        <v>0</v>
      </c>
      <c r="AO255" s="144"/>
      <c r="AP255" s="144"/>
      <c r="AQ255" s="144">
        <v>0</v>
      </c>
      <c r="AR255" s="144"/>
      <c r="AS255" s="144"/>
      <c r="AT255" s="144">
        <v>0</v>
      </c>
      <c r="AU255" s="144"/>
      <c r="AV255" s="144"/>
      <c r="AW255" s="59">
        <v>0.5</v>
      </c>
      <c r="AX255" s="55"/>
      <c r="AY255" s="139"/>
    </row>
    <row r="256" spans="2:51" s="2" customFormat="1" ht="108">
      <c r="B256" s="246"/>
      <c r="C256" s="246"/>
      <c r="D256" s="164" t="s">
        <v>162</v>
      </c>
      <c r="E256" s="164">
        <f>(SUM(J256:J257)*F256)/100</f>
        <v>7.6E-3</v>
      </c>
      <c r="F256" s="164">
        <v>4</v>
      </c>
      <c r="G256" s="164" t="s">
        <v>1281</v>
      </c>
      <c r="H256" s="166" t="s">
        <v>1282</v>
      </c>
      <c r="I256" s="166" t="s">
        <v>296</v>
      </c>
      <c r="J256" s="166">
        <f>(N256*K256)/O256</f>
        <v>0.14000000000000001</v>
      </c>
      <c r="K256" s="166">
        <v>0.5</v>
      </c>
      <c r="L256" s="166" t="s">
        <v>28</v>
      </c>
      <c r="M256" s="166" t="s">
        <v>27</v>
      </c>
      <c r="N256" s="166">
        <f>+Q256+T256+W256+Z256+AC256+AF256+AI256+AL256+AO256+AR256+AU256+AX256</f>
        <v>0.28000000000000003</v>
      </c>
      <c r="O256" s="166">
        <v>1</v>
      </c>
      <c r="P256" s="166">
        <v>0</v>
      </c>
      <c r="Q256" s="166">
        <v>0</v>
      </c>
      <c r="R256" s="166" t="s">
        <v>173</v>
      </c>
      <c r="S256" s="166">
        <v>0</v>
      </c>
      <c r="T256" s="166"/>
      <c r="U256" s="166" t="s">
        <v>173</v>
      </c>
      <c r="V256" s="166">
        <v>0</v>
      </c>
      <c r="W256" s="198">
        <v>0</v>
      </c>
      <c r="X256" s="199" t="s">
        <v>1283</v>
      </c>
      <c r="Y256" s="201">
        <v>0.25</v>
      </c>
      <c r="Z256" s="226">
        <v>0.28000000000000003</v>
      </c>
      <c r="AA256" s="225" t="s">
        <v>1284</v>
      </c>
      <c r="AB256" s="204">
        <v>0</v>
      </c>
      <c r="AC256" s="144"/>
      <c r="AD256" s="144"/>
      <c r="AE256" s="144">
        <v>0</v>
      </c>
      <c r="AF256" s="144"/>
      <c r="AG256" s="144"/>
      <c r="AH256" s="21">
        <v>0.25</v>
      </c>
      <c r="AI256" s="144"/>
      <c r="AJ256" s="144"/>
      <c r="AK256" s="144">
        <v>0</v>
      </c>
      <c r="AL256" s="144"/>
      <c r="AM256" s="144"/>
      <c r="AN256" s="144">
        <v>0</v>
      </c>
      <c r="AO256" s="144"/>
      <c r="AP256" s="144"/>
      <c r="AQ256" s="144">
        <v>0</v>
      </c>
      <c r="AR256" s="144"/>
      <c r="AS256" s="144"/>
      <c r="AT256" s="144">
        <v>0</v>
      </c>
      <c r="AU256" s="144"/>
      <c r="AV256" s="144"/>
      <c r="AW256" s="59">
        <v>0.5</v>
      </c>
      <c r="AX256" s="55"/>
      <c r="AY256" s="139"/>
    </row>
    <row r="257" spans="2:51" s="2" customFormat="1" ht="156">
      <c r="B257" s="246"/>
      <c r="C257" s="246"/>
      <c r="D257" s="164"/>
      <c r="E257" s="164"/>
      <c r="F257" s="164"/>
      <c r="G257" s="164"/>
      <c r="H257" s="166" t="s">
        <v>1285</v>
      </c>
      <c r="I257" s="166" t="s">
        <v>296</v>
      </c>
      <c r="J257" s="166">
        <f>(N257*K257)/O257</f>
        <v>0.05</v>
      </c>
      <c r="K257" s="166">
        <v>0.5</v>
      </c>
      <c r="L257" s="166" t="s">
        <v>28</v>
      </c>
      <c r="M257" s="166" t="s">
        <v>27</v>
      </c>
      <c r="N257" s="166">
        <f>+Q257+T257+W257+Z257+AC257+AF257+AI257+AL257+AO257+AR257+AU257+AX257</f>
        <v>0.1</v>
      </c>
      <c r="O257" s="166">
        <v>1</v>
      </c>
      <c r="P257" s="166">
        <v>0</v>
      </c>
      <c r="Q257" s="166">
        <v>0</v>
      </c>
      <c r="R257" s="166" t="s">
        <v>173</v>
      </c>
      <c r="S257" s="166">
        <v>0</v>
      </c>
      <c r="T257" s="166"/>
      <c r="U257" s="166" t="s">
        <v>173</v>
      </c>
      <c r="V257" s="201">
        <v>0.25</v>
      </c>
      <c r="W257" s="166">
        <v>0.1</v>
      </c>
      <c r="X257" s="199" t="s">
        <v>1286</v>
      </c>
      <c r="Y257" s="166">
        <v>0</v>
      </c>
      <c r="Z257" s="224">
        <v>0</v>
      </c>
      <c r="AA257" s="225" t="s">
        <v>1287</v>
      </c>
      <c r="AB257" s="206">
        <v>0</v>
      </c>
      <c r="AC257" s="151"/>
      <c r="AD257" s="151"/>
      <c r="AE257" s="23">
        <v>0.25</v>
      </c>
      <c r="AF257" s="151"/>
      <c r="AG257" s="151"/>
      <c r="AH257" s="151">
        <v>0</v>
      </c>
      <c r="AI257" s="151"/>
      <c r="AJ257" s="151"/>
      <c r="AK257" s="151">
        <v>0</v>
      </c>
      <c r="AL257" s="151"/>
      <c r="AM257" s="151"/>
      <c r="AN257" s="23">
        <v>0.25</v>
      </c>
      <c r="AO257" s="151"/>
      <c r="AP257" s="151"/>
      <c r="AQ257" s="151">
        <v>0</v>
      </c>
      <c r="AR257" s="151"/>
      <c r="AS257" s="151"/>
      <c r="AT257" s="151">
        <v>0</v>
      </c>
      <c r="AU257" s="151"/>
      <c r="AV257" s="151"/>
      <c r="AW257" s="67">
        <v>0.25</v>
      </c>
      <c r="AX257" s="74"/>
      <c r="AY257" s="138"/>
    </row>
    <row r="258" spans="2:51" s="2" customFormat="1" ht="312.75" thickBot="1">
      <c r="B258" s="246"/>
      <c r="C258" s="247"/>
      <c r="D258" s="166" t="s">
        <v>162</v>
      </c>
      <c r="E258" s="166"/>
      <c r="F258" s="166"/>
      <c r="G258" s="166" t="s">
        <v>1217</v>
      </c>
      <c r="H258" s="166" t="s">
        <v>1288</v>
      </c>
      <c r="I258" s="166" t="s">
        <v>293</v>
      </c>
      <c r="J258" s="166"/>
      <c r="K258" s="166">
        <v>1</v>
      </c>
      <c r="L258" s="166">
        <v>1</v>
      </c>
      <c r="M258" s="166" t="s">
        <v>23</v>
      </c>
      <c r="N258" s="166">
        <f>+Q258+T258+W258+Z258+AC258+AF258+AI258+AL258+AO258+AR258+AU258+AX258</f>
        <v>0</v>
      </c>
      <c r="O258" s="166">
        <v>152</v>
      </c>
      <c r="P258" s="166">
        <v>0</v>
      </c>
      <c r="Q258" s="166">
        <v>0</v>
      </c>
      <c r="R258" s="166"/>
      <c r="S258" s="166">
        <v>0</v>
      </c>
      <c r="T258" s="166">
        <v>0</v>
      </c>
      <c r="U258" s="166"/>
      <c r="V258" s="201">
        <v>0</v>
      </c>
      <c r="W258" s="166">
        <v>0</v>
      </c>
      <c r="X258" s="199"/>
      <c r="Y258" s="166">
        <v>0</v>
      </c>
      <c r="Z258" s="166"/>
      <c r="AA258" s="166" t="s">
        <v>1289</v>
      </c>
      <c r="AB258" s="47">
        <v>0</v>
      </c>
      <c r="AC258" s="41"/>
      <c r="AD258" s="41"/>
      <c r="AE258" s="48">
        <v>0</v>
      </c>
      <c r="AF258" s="41"/>
      <c r="AG258" s="41"/>
      <c r="AH258" s="41">
        <v>0</v>
      </c>
      <c r="AI258" s="41"/>
      <c r="AJ258" s="41"/>
      <c r="AK258" s="41">
        <v>0</v>
      </c>
      <c r="AL258" s="41"/>
      <c r="AM258" s="41"/>
      <c r="AN258" s="48">
        <v>0</v>
      </c>
      <c r="AO258" s="41"/>
      <c r="AP258" s="41"/>
      <c r="AQ258" s="41">
        <v>0</v>
      </c>
      <c r="AR258" s="41"/>
      <c r="AS258" s="41"/>
      <c r="AT258" s="41">
        <v>0</v>
      </c>
      <c r="AU258" s="41"/>
      <c r="AV258" s="41"/>
      <c r="AW258" s="77">
        <v>152</v>
      </c>
      <c r="AX258" s="76"/>
      <c r="AY258" s="42"/>
    </row>
    <row r="259" spans="2:51" s="2" customFormat="1" ht="108">
      <c r="B259" s="244" t="s">
        <v>174</v>
      </c>
      <c r="C259" s="244">
        <f>SUM(E259:E289)</f>
        <v>0.50147524855827086</v>
      </c>
      <c r="D259" s="185" t="s">
        <v>175</v>
      </c>
      <c r="E259" s="185">
        <f>(SUM(J259:J260)*F259)/100</f>
        <v>0</v>
      </c>
      <c r="F259" s="185">
        <v>15</v>
      </c>
      <c r="G259" s="185" t="s">
        <v>1290</v>
      </c>
      <c r="H259" s="186" t="s">
        <v>1291</v>
      </c>
      <c r="I259" s="186" t="s">
        <v>293</v>
      </c>
      <c r="J259" s="186">
        <f>(N259*K259)/O259</f>
        <v>0</v>
      </c>
      <c r="K259" s="186">
        <v>0.3</v>
      </c>
      <c r="L259" s="186" t="s">
        <v>24</v>
      </c>
      <c r="M259" s="186" t="s">
        <v>176</v>
      </c>
      <c r="N259" s="186">
        <f>+Q259+T259+W259+Z259+AC259+AF259+AI259+AL259+AO259+AR259+AU259+AX259</f>
        <v>0</v>
      </c>
      <c r="O259" s="186">
        <v>1000</v>
      </c>
      <c r="P259" s="186">
        <v>0</v>
      </c>
      <c r="Q259" s="186">
        <v>0</v>
      </c>
      <c r="R259" s="187" t="s">
        <v>1292</v>
      </c>
      <c r="S259" s="186">
        <v>0</v>
      </c>
      <c r="T259" s="186">
        <v>0</v>
      </c>
      <c r="U259" s="187" t="s">
        <v>1293</v>
      </c>
      <c r="V259" s="186">
        <v>0</v>
      </c>
      <c r="W259" s="188">
        <v>0</v>
      </c>
      <c r="X259" s="189" t="s">
        <v>1293</v>
      </c>
      <c r="Y259" s="186">
        <v>0</v>
      </c>
      <c r="Z259" s="188">
        <v>0</v>
      </c>
      <c r="AA259" s="189" t="s">
        <v>1294</v>
      </c>
      <c r="AB259" s="179">
        <v>0</v>
      </c>
      <c r="AC259" s="28"/>
      <c r="AD259" s="28"/>
      <c r="AE259" s="28">
        <v>0</v>
      </c>
      <c r="AF259" s="28"/>
      <c r="AG259" s="28"/>
      <c r="AH259" s="28">
        <v>0</v>
      </c>
      <c r="AI259" s="28"/>
      <c r="AJ259" s="28"/>
      <c r="AK259" s="28">
        <v>0</v>
      </c>
      <c r="AL259" s="28"/>
      <c r="AM259" s="28"/>
      <c r="AN259" s="28">
        <v>0</v>
      </c>
      <c r="AO259" s="28"/>
      <c r="AP259" s="28"/>
      <c r="AQ259" s="28">
        <v>1000</v>
      </c>
      <c r="AR259" s="28"/>
      <c r="AS259" s="28"/>
      <c r="AT259" s="28">
        <v>0</v>
      </c>
      <c r="AU259" s="28"/>
      <c r="AV259" s="28"/>
      <c r="AW259" s="109">
        <v>0</v>
      </c>
      <c r="AX259" s="70"/>
      <c r="AY259" s="35"/>
    </row>
    <row r="260" spans="2:51" s="2" customFormat="1" ht="108">
      <c r="B260" s="244"/>
      <c r="C260" s="244"/>
      <c r="D260" s="185"/>
      <c r="E260" s="185"/>
      <c r="F260" s="185"/>
      <c r="G260" s="185"/>
      <c r="H260" s="186" t="s">
        <v>1295</v>
      </c>
      <c r="I260" s="186" t="s">
        <v>296</v>
      </c>
      <c r="J260" s="186">
        <f>(N260*K260)/O260</f>
        <v>0</v>
      </c>
      <c r="K260" s="186">
        <v>0.7</v>
      </c>
      <c r="L260" s="186" t="s">
        <v>24</v>
      </c>
      <c r="M260" s="186" t="s">
        <v>1296</v>
      </c>
      <c r="N260" s="186">
        <f>+Q260+T260+W260+Z260+AC260+AF260+AI260+AL260+AO260+AR260+AU260+AX260</f>
        <v>0</v>
      </c>
      <c r="O260" s="186">
        <v>1</v>
      </c>
      <c r="P260" s="186">
        <v>0</v>
      </c>
      <c r="Q260" s="186">
        <v>0</v>
      </c>
      <c r="R260" s="187" t="s">
        <v>1297</v>
      </c>
      <c r="S260" s="186">
        <v>0</v>
      </c>
      <c r="T260" s="186">
        <v>0</v>
      </c>
      <c r="U260" s="187" t="s">
        <v>1297</v>
      </c>
      <c r="V260" s="186">
        <v>0</v>
      </c>
      <c r="W260" s="188">
        <v>0</v>
      </c>
      <c r="X260" s="189" t="s">
        <v>1297</v>
      </c>
      <c r="Y260" s="186">
        <v>0</v>
      </c>
      <c r="Z260" s="188">
        <v>0</v>
      </c>
      <c r="AA260" s="189" t="s">
        <v>1298</v>
      </c>
      <c r="AB260" s="180">
        <v>0</v>
      </c>
      <c r="AC260" s="153"/>
      <c r="AD260" s="153"/>
      <c r="AE260" s="153">
        <v>0</v>
      </c>
      <c r="AF260" s="153"/>
      <c r="AG260" s="153"/>
      <c r="AH260" s="153">
        <v>0</v>
      </c>
      <c r="AI260" s="153"/>
      <c r="AJ260" s="153"/>
      <c r="AK260" s="153">
        <v>0</v>
      </c>
      <c r="AL260" s="153"/>
      <c r="AM260" s="153"/>
      <c r="AN260" s="153">
        <v>1</v>
      </c>
      <c r="AO260" s="153"/>
      <c r="AP260" s="153"/>
      <c r="AQ260" s="153">
        <v>0</v>
      </c>
      <c r="AR260" s="153"/>
      <c r="AS260" s="153"/>
      <c r="AT260" s="153">
        <v>0</v>
      </c>
      <c r="AU260" s="153"/>
      <c r="AV260" s="153"/>
      <c r="AW260" s="108">
        <v>0</v>
      </c>
      <c r="AX260" s="62"/>
      <c r="AY260" s="18"/>
    </row>
    <row r="261" spans="2:51" s="2" customFormat="1" ht="252">
      <c r="B261" s="244"/>
      <c r="C261" s="244"/>
      <c r="D261" s="185" t="s">
        <v>178</v>
      </c>
      <c r="E261" s="185">
        <f>(SUM(J261:J266)*F261)/100</f>
        <v>0.12832761697932335</v>
      </c>
      <c r="F261" s="185">
        <v>15</v>
      </c>
      <c r="G261" s="185" t="s">
        <v>1299</v>
      </c>
      <c r="H261" s="186" t="s">
        <v>1300</v>
      </c>
      <c r="I261" s="186" t="s">
        <v>296</v>
      </c>
      <c r="J261" s="186">
        <f>(N261*K261)/O261</f>
        <v>0.12676948499036078</v>
      </c>
      <c r="K261" s="186">
        <v>0.1</v>
      </c>
      <c r="L261" s="186" t="s">
        <v>24</v>
      </c>
      <c r="M261" s="186" t="s">
        <v>1301</v>
      </c>
      <c r="N261" s="186">
        <f>+Q261+T261+W261+Z261+AC261+AF261+AI261+AL261+AO261+AR261+AU261+AX261</f>
        <v>4603</v>
      </c>
      <c r="O261" s="186">
        <v>3631</v>
      </c>
      <c r="P261" s="186">
        <v>0</v>
      </c>
      <c r="Q261" s="186">
        <v>0</v>
      </c>
      <c r="R261" s="187" t="s">
        <v>1302</v>
      </c>
      <c r="S261" s="186">
        <v>0</v>
      </c>
      <c r="T261" s="186">
        <v>0</v>
      </c>
      <c r="U261" s="187" t="s">
        <v>1293</v>
      </c>
      <c r="V261" s="186">
        <v>0</v>
      </c>
      <c r="W261" s="188">
        <v>0</v>
      </c>
      <c r="X261" s="189" t="s">
        <v>1293</v>
      </c>
      <c r="Y261" s="186">
        <v>0</v>
      </c>
      <c r="Z261" s="188">
        <v>4603</v>
      </c>
      <c r="AA261" s="189" t="s">
        <v>1303</v>
      </c>
      <c r="AB261" s="32">
        <v>0</v>
      </c>
      <c r="AC261" s="145"/>
      <c r="AD261" s="145"/>
      <c r="AE261" s="145">
        <v>0</v>
      </c>
      <c r="AF261" s="145"/>
      <c r="AG261" s="145"/>
      <c r="AH261" s="145">
        <v>0</v>
      </c>
      <c r="AI261" s="145"/>
      <c r="AJ261" s="145"/>
      <c r="AK261" s="145">
        <v>0</v>
      </c>
      <c r="AL261" s="145"/>
      <c r="AM261" s="145"/>
      <c r="AN261" s="145">
        <v>3631</v>
      </c>
      <c r="AO261" s="145"/>
      <c r="AP261" s="145"/>
      <c r="AQ261" s="145">
        <v>0</v>
      </c>
      <c r="AR261" s="145"/>
      <c r="AS261" s="145"/>
      <c r="AT261" s="145">
        <v>0</v>
      </c>
      <c r="AU261" s="145"/>
      <c r="AV261" s="145"/>
      <c r="AW261" s="58">
        <v>0</v>
      </c>
      <c r="AX261" s="63"/>
      <c r="AY261" s="135"/>
    </row>
    <row r="262" spans="2:51" s="2" customFormat="1" ht="60">
      <c r="B262" s="244"/>
      <c r="C262" s="244"/>
      <c r="D262" s="185"/>
      <c r="E262" s="185"/>
      <c r="F262" s="185"/>
      <c r="G262" s="185"/>
      <c r="H262" s="186" t="s">
        <v>1304</v>
      </c>
      <c r="I262" s="186" t="s">
        <v>296</v>
      </c>
      <c r="J262" s="186">
        <f>(N262*K262)/O262</f>
        <v>9.9999999999999992E-2</v>
      </c>
      <c r="K262" s="186">
        <v>0.15</v>
      </c>
      <c r="L262" s="186" t="s">
        <v>24</v>
      </c>
      <c r="M262" s="186" t="s">
        <v>1305</v>
      </c>
      <c r="N262" s="186">
        <f>+Q262+T262+W262+Z262+AC262+AF262+AI262+AL262+AO262+AR262+AU262+AX262</f>
        <v>2</v>
      </c>
      <c r="O262" s="186">
        <v>3</v>
      </c>
      <c r="P262" s="186">
        <v>0</v>
      </c>
      <c r="Q262" s="186">
        <v>2</v>
      </c>
      <c r="R262" s="187" t="s">
        <v>1306</v>
      </c>
      <c r="S262" s="186">
        <v>0</v>
      </c>
      <c r="T262" s="186">
        <v>0</v>
      </c>
      <c r="U262" s="187" t="s">
        <v>1307</v>
      </c>
      <c r="V262" s="186">
        <v>0</v>
      </c>
      <c r="W262" s="188">
        <v>0</v>
      </c>
      <c r="X262" s="189" t="s">
        <v>1293</v>
      </c>
      <c r="Y262" s="186">
        <v>0</v>
      </c>
      <c r="Z262" s="188">
        <v>0</v>
      </c>
      <c r="AA262" s="189" t="s">
        <v>1308</v>
      </c>
      <c r="AB262" s="32">
        <v>0</v>
      </c>
      <c r="AC262" s="145"/>
      <c r="AD262" s="145"/>
      <c r="AE262" s="145">
        <v>0</v>
      </c>
      <c r="AF262" s="145"/>
      <c r="AG262" s="145"/>
      <c r="AH262" s="145">
        <v>0</v>
      </c>
      <c r="AI262" s="145"/>
      <c r="AJ262" s="145"/>
      <c r="AK262" s="145">
        <v>0</v>
      </c>
      <c r="AL262" s="145"/>
      <c r="AM262" s="145"/>
      <c r="AN262" s="145">
        <v>3</v>
      </c>
      <c r="AO262" s="145"/>
      <c r="AP262" s="145"/>
      <c r="AQ262" s="145">
        <v>0</v>
      </c>
      <c r="AR262" s="145"/>
      <c r="AS262" s="145"/>
      <c r="AT262" s="145">
        <v>0</v>
      </c>
      <c r="AU262" s="145"/>
      <c r="AV262" s="145"/>
      <c r="AW262" s="58">
        <v>0</v>
      </c>
      <c r="AX262" s="63"/>
      <c r="AY262" s="135"/>
    </row>
    <row r="263" spans="2:51" s="2" customFormat="1" ht="84">
      <c r="B263" s="244"/>
      <c r="C263" s="244"/>
      <c r="D263" s="185"/>
      <c r="E263" s="185"/>
      <c r="F263" s="185"/>
      <c r="G263" s="185"/>
      <c r="H263" s="186" t="s">
        <v>1309</v>
      </c>
      <c r="I263" s="186" t="s">
        <v>296</v>
      </c>
      <c r="J263" s="186">
        <f>(N263*K263)/O263</f>
        <v>0.35</v>
      </c>
      <c r="K263" s="186">
        <v>0.35</v>
      </c>
      <c r="L263" s="186" t="s">
        <v>28</v>
      </c>
      <c r="M263" s="186" t="s">
        <v>1310</v>
      </c>
      <c r="N263" s="186">
        <f>+Q263+T263+W263+Z263+AC263+AF263+AI263+AL263+AO263+AR263+AU263+AX263</f>
        <v>1</v>
      </c>
      <c r="O263" s="186">
        <v>1</v>
      </c>
      <c r="P263" s="186">
        <v>0</v>
      </c>
      <c r="Q263" s="186">
        <v>0.5</v>
      </c>
      <c r="R263" s="187" t="s">
        <v>1311</v>
      </c>
      <c r="S263" s="186">
        <v>0</v>
      </c>
      <c r="T263" s="214">
        <v>0</v>
      </c>
      <c r="U263" s="187" t="s">
        <v>1293</v>
      </c>
      <c r="V263" s="186">
        <v>0</v>
      </c>
      <c r="W263" s="188">
        <v>0</v>
      </c>
      <c r="X263" s="189" t="s">
        <v>1293</v>
      </c>
      <c r="Y263" s="186">
        <v>0</v>
      </c>
      <c r="Z263" s="188">
        <v>0.5</v>
      </c>
      <c r="AA263" s="189" t="s">
        <v>1312</v>
      </c>
      <c r="AB263" s="32">
        <v>0</v>
      </c>
      <c r="AC263" s="145"/>
      <c r="AD263" s="145"/>
      <c r="AE263" s="145">
        <v>0</v>
      </c>
      <c r="AF263" s="145"/>
      <c r="AG263" s="145"/>
      <c r="AH263" s="145">
        <v>0</v>
      </c>
      <c r="AI263" s="145"/>
      <c r="AJ263" s="145"/>
      <c r="AK263" s="145">
        <v>0</v>
      </c>
      <c r="AL263" s="145"/>
      <c r="AM263" s="145"/>
      <c r="AN263" s="145">
        <v>0</v>
      </c>
      <c r="AO263" s="145"/>
      <c r="AP263" s="145"/>
      <c r="AQ263" s="145">
        <v>0</v>
      </c>
      <c r="AR263" s="145"/>
      <c r="AS263" s="145"/>
      <c r="AT263" s="145">
        <v>0</v>
      </c>
      <c r="AU263" s="145"/>
      <c r="AV263" s="145"/>
      <c r="AW263" s="59">
        <v>1</v>
      </c>
      <c r="AX263" s="63"/>
      <c r="AY263" s="135"/>
    </row>
    <row r="264" spans="2:51" s="2" customFormat="1" ht="108">
      <c r="B264" s="244"/>
      <c r="C264" s="244"/>
      <c r="D264" s="185"/>
      <c r="E264" s="185"/>
      <c r="F264" s="185"/>
      <c r="G264" s="185"/>
      <c r="H264" s="186" t="s">
        <v>1313</v>
      </c>
      <c r="I264" s="186" t="s">
        <v>296</v>
      </c>
      <c r="J264" s="186">
        <f>(N264*K264)/O264</f>
        <v>0.25</v>
      </c>
      <c r="K264" s="186">
        <v>0.25</v>
      </c>
      <c r="L264" s="186" t="s">
        <v>28</v>
      </c>
      <c r="M264" s="186" t="s">
        <v>1310</v>
      </c>
      <c r="N264" s="186">
        <f>+Q264+T264+W264+Z264+AC264+AF264+AI264+AL264+AO264+AR264+AU264+AX264</f>
        <v>1</v>
      </c>
      <c r="O264" s="186">
        <v>1</v>
      </c>
      <c r="P264" s="186">
        <v>0</v>
      </c>
      <c r="Q264" s="186">
        <v>1</v>
      </c>
      <c r="R264" s="187" t="s">
        <v>1314</v>
      </c>
      <c r="S264" s="186">
        <v>0</v>
      </c>
      <c r="T264" s="214">
        <v>0</v>
      </c>
      <c r="U264" s="187" t="s">
        <v>1293</v>
      </c>
      <c r="V264" s="186">
        <v>0</v>
      </c>
      <c r="W264" s="188">
        <v>0</v>
      </c>
      <c r="X264" s="189" t="s">
        <v>1293</v>
      </c>
      <c r="Y264" s="186">
        <v>0</v>
      </c>
      <c r="Z264" s="188">
        <v>0</v>
      </c>
      <c r="AA264" s="189" t="s">
        <v>1315</v>
      </c>
      <c r="AB264" s="180">
        <v>0</v>
      </c>
      <c r="AC264" s="153"/>
      <c r="AD264" s="153"/>
      <c r="AE264" s="153">
        <v>0</v>
      </c>
      <c r="AF264" s="153"/>
      <c r="AG264" s="153"/>
      <c r="AH264" s="153">
        <v>0</v>
      </c>
      <c r="AI264" s="153"/>
      <c r="AJ264" s="153"/>
      <c r="AK264" s="153">
        <v>0</v>
      </c>
      <c r="AL264" s="153"/>
      <c r="AM264" s="153"/>
      <c r="AN264" s="153">
        <v>0</v>
      </c>
      <c r="AO264" s="153"/>
      <c r="AP264" s="153"/>
      <c r="AQ264" s="34">
        <v>1</v>
      </c>
      <c r="AR264" s="153"/>
      <c r="AS264" s="153"/>
      <c r="AT264" s="153">
        <v>0</v>
      </c>
      <c r="AU264" s="153"/>
      <c r="AV264" s="153"/>
      <c r="AW264" s="108">
        <v>0</v>
      </c>
      <c r="AX264" s="62"/>
      <c r="AY264" s="18"/>
    </row>
    <row r="265" spans="2:51" s="2" customFormat="1" ht="252">
      <c r="B265" s="244"/>
      <c r="C265" s="244"/>
      <c r="D265" s="185"/>
      <c r="E265" s="185"/>
      <c r="F265" s="185"/>
      <c r="G265" s="185"/>
      <c r="H265" s="186" t="s">
        <v>1316</v>
      </c>
      <c r="I265" s="186" t="s">
        <v>296</v>
      </c>
      <c r="J265" s="186">
        <f>(N265*K265)/O265</f>
        <v>0</v>
      </c>
      <c r="K265" s="186">
        <v>0.05</v>
      </c>
      <c r="L265" s="186" t="s">
        <v>24</v>
      </c>
      <c r="M265" s="186" t="s">
        <v>1317</v>
      </c>
      <c r="N265" s="186">
        <f>+Q265+T265+W265+Z265+AC265+AF265+AI265+AL265+AO265+AR265+AU265+AX265</f>
        <v>0</v>
      </c>
      <c r="O265" s="186">
        <v>1</v>
      </c>
      <c r="P265" s="186">
        <v>0</v>
      </c>
      <c r="Q265" s="186">
        <v>0</v>
      </c>
      <c r="R265" s="187" t="s">
        <v>177</v>
      </c>
      <c r="S265" s="186">
        <v>0</v>
      </c>
      <c r="T265" s="186">
        <v>0</v>
      </c>
      <c r="U265" s="187" t="s">
        <v>177</v>
      </c>
      <c r="V265" s="186">
        <v>0</v>
      </c>
      <c r="W265" s="188">
        <v>0</v>
      </c>
      <c r="X265" s="189" t="s">
        <v>177</v>
      </c>
      <c r="Y265" s="186">
        <v>0</v>
      </c>
      <c r="Z265" s="188">
        <v>0</v>
      </c>
      <c r="AA265" s="189" t="s">
        <v>1318</v>
      </c>
      <c r="AB265" s="32">
        <v>0</v>
      </c>
      <c r="AC265" s="145"/>
      <c r="AD265" s="145"/>
      <c r="AE265" s="145">
        <v>0</v>
      </c>
      <c r="AF265" s="145"/>
      <c r="AG265" s="145"/>
      <c r="AH265" s="145">
        <v>0</v>
      </c>
      <c r="AI265" s="145"/>
      <c r="AJ265" s="145"/>
      <c r="AK265" s="145">
        <v>0</v>
      </c>
      <c r="AL265" s="145"/>
      <c r="AM265" s="145"/>
      <c r="AN265" s="145">
        <v>0</v>
      </c>
      <c r="AO265" s="145"/>
      <c r="AP265" s="145"/>
      <c r="AQ265" s="145">
        <v>1</v>
      </c>
      <c r="AR265" s="145"/>
      <c r="AS265" s="145"/>
      <c r="AT265" s="145">
        <v>0</v>
      </c>
      <c r="AU265" s="145"/>
      <c r="AV265" s="145"/>
      <c r="AW265" s="58">
        <v>0</v>
      </c>
      <c r="AX265" s="63"/>
      <c r="AY265" s="135"/>
    </row>
    <row r="266" spans="2:51" s="2" customFormat="1" ht="84">
      <c r="B266" s="244"/>
      <c r="C266" s="244"/>
      <c r="D266" s="185"/>
      <c r="E266" s="185"/>
      <c r="F266" s="185"/>
      <c r="G266" s="185"/>
      <c r="H266" s="186" t="s">
        <v>1319</v>
      </c>
      <c r="I266" s="186" t="s">
        <v>293</v>
      </c>
      <c r="J266" s="186">
        <f>(N266*K266)/O266</f>
        <v>2.8747961538461538E-2</v>
      </c>
      <c r="K266" s="186">
        <v>0.1</v>
      </c>
      <c r="L266" s="186" t="s">
        <v>24</v>
      </c>
      <c r="M266" s="186" t="s">
        <v>1320</v>
      </c>
      <c r="N266" s="186">
        <f>+Q266+T266+W266+Z266+AC266+AF266+AI266+AL266+AO266+AR266+AU266+AX266</f>
        <v>747447</v>
      </c>
      <c r="O266" s="186">
        <v>2600000</v>
      </c>
      <c r="P266" s="186">
        <v>0</v>
      </c>
      <c r="Q266" s="186">
        <v>342977</v>
      </c>
      <c r="R266" s="187" t="s">
        <v>1321</v>
      </c>
      <c r="S266" s="186">
        <v>0</v>
      </c>
      <c r="T266" s="186">
        <v>0</v>
      </c>
      <c r="U266" s="187" t="s">
        <v>1293</v>
      </c>
      <c r="V266" s="186">
        <v>0</v>
      </c>
      <c r="W266" s="188">
        <v>0</v>
      </c>
      <c r="X266" s="189" t="s">
        <v>1293</v>
      </c>
      <c r="Y266" s="186">
        <v>0</v>
      </c>
      <c r="Z266" s="188">
        <v>404470</v>
      </c>
      <c r="AA266" s="189" t="s">
        <v>1322</v>
      </c>
      <c r="AB266" s="180">
        <v>0</v>
      </c>
      <c r="AC266" s="153"/>
      <c r="AD266" s="153"/>
      <c r="AE266" s="153">
        <v>0</v>
      </c>
      <c r="AF266" s="153"/>
      <c r="AG266" s="153"/>
      <c r="AH266" s="153">
        <v>0</v>
      </c>
      <c r="AI266" s="153"/>
      <c r="AJ266" s="153"/>
      <c r="AK266" s="153">
        <v>0</v>
      </c>
      <c r="AL266" s="153"/>
      <c r="AM266" s="153"/>
      <c r="AN266" s="153">
        <v>0</v>
      </c>
      <c r="AO266" s="153"/>
      <c r="AP266" s="153"/>
      <c r="AQ266" s="153">
        <v>0</v>
      </c>
      <c r="AR266" s="153"/>
      <c r="AS266" s="153"/>
      <c r="AT266" s="153">
        <v>0</v>
      </c>
      <c r="AU266" s="153"/>
      <c r="AV266" s="153"/>
      <c r="AW266" s="108">
        <v>2600000</v>
      </c>
      <c r="AX266" s="62"/>
      <c r="AY266" s="18"/>
    </row>
    <row r="267" spans="2:51" s="2" customFormat="1" ht="36">
      <c r="B267" s="244"/>
      <c r="C267" s="244"/>
      <c r="D267" s="185" t="s">
        <v>179</v>
      </c>
      <c r="E267" s="185">
        <f>(SUM(J267:J269)*F267)/100</f>
        <v>0.11905263157894738</v>
      </c>
      <c r="F267" s="185">
        <v>10</v>
      </c>
      <c r="G267" s="185" t="s">
        <v>1323</v>
      </c>
      <c r="H267" s="186" t="s">
        <v>1324</v>
      </c>
      <c r="I267" s="186" t="s">
        <v>296</v>
      </c>
      <c r="J267" s="186">
        <f>(N267*K267)/O267</f>
        <v>0</v>
      </c>
      <c r="K267" s="186">
        <v>0.2</v>
      </c>
      <c r="L267" s="186" t="s">
        <v>24</v>
      </c>
      <c r="M267" s="186" t="s">
        <v>176</v>
      </c>
      <c r="N267" s="186">
        <f>+Q267+T267+W267+Z267+AC267+AF267+AI267+AL267+AO267+AR267+AU267+AX267</f>
        <v>0</v>
      </c>
      <c r="O267" s="186">
        <v>750</v>
      </c>
      <c r="P267" s="186">
        <v>0</v>
      </c>
      <c r="Q267" s="186">
        <v>0</v>
      </c>
      <c r="R267" s="187" t="s">
        <v>177</v>
      </c>
      <c r="S267" s="186">
        <v>0</v>
      </c>
      <c r="T267" s="186">
        <v>0</v>
      </c>
      <c r="U267" s="187" t="s">
        <v>177</v>
      </c>
      <c r="V267" s="186">
        <v>0</v>
      </c>
      <c r="W267" s="188">
        <v>0</v>
      </c>
      <c r="X267" s="189" t="s">
        <v>177</v>
      </c>
      <c r="Y267" s="186">
        <v>0</v>
      </c>
      <c r="Z267" s="188">
        <v>0</v>
      </c>
      <c r="AA267" s="189" t="s">
        <v>177</v>
      </c>
      <c r="AB267" s="32">
        <v>0</v>
      </c>
      <c r="AC267" s="145"/>
      <c r="AD267" s="145"/>
      <c r="AE267" s="145">
        <v>750</v>
      </c>
      <c r="AF267" s="145"/>
      <c r="AG267" s="145"/>
      <c r="AH267" s="145">
        <v>0</v>
      </c>
      <c r="AI267" s="145"/>
      <c r="AJ267" s="145"/>
      <c r="AK267" s="145">
        <v>0</v>
      </c>
      <c r="AL267" s="145"/>
      <c r="AM267" s="145"/>
      <c r="AN267" s="145">
        <v>0</v>
      </c>
      <c r="AO267" s="145"/>
      <c r="AP267" s="145"/>
      <c r="AQ267" s="145">
        <v>0</v>
      </c>
      <c r="AR267" s="145"/>
      <c r="AS267" s="145"/>
      <c r="AT267" s="145">
        <v>0</v>
      </c>
      <c r="AU267" s="145"/>
      <c r="AV267" s="145"/>
      <c r="AW267" s="58">
        <v>0</v>
      </c>
      <c r="AX267" s="63"/>
      <c r="AY267" s="135"/>
    </row>
    <row r="268" spans="2:51" s="2" customFormat="1" ht="60">
      <c r="B268" s="244"/>
      <c r="C268" s="244"/>
      <c r="D268" s="185"/>
      <c r="E268" s="185"/>
      <c r="F268" s="185"/>
      <c r="G268" s="185"/>
      <c r="H268" s="186" t="s">
        <v>1325</v>
      </c>
      <c r="I268" s="186" t="s">
        <v>293</v>
      </c>
      <c r="J268" s="186">
        <f>(N268*K268)/O268</f>
        <v>0.41052631578947374</v>
      </c>
      <c r="K268" s="186">
        <v>0.2</v>
      </c>
      <c r="L268" s="186" t="s">
        <v>28</v>
      </c>
      <c r="M268" s="186" t="s">
        <v>1310</v>
      </c>
      <c r="N268" s="186">
        <f>+Q268+T268+W268+Z268+AC268+AF268+AI268+AL268+AO268+AR268+AU268+AX268</f>
        <v>3.9E-2</v>
      </c>
      <c r="O268" s="186">
        <v>1.9E-2</v>
      </c>
      <c r="P268" s="186">
        <v>0</v>
      </c>
      <c r="Q268" s="186">
        <v>3.9E-2</v>
      </c>
      <c r="R268" s="187" t="s">
        <v>1326</v>
      </c>
      <c r="S268" s="186">
        <v>0</v>
      </c>
      <c r="T268" s="186"/>
      <c r="U268" s="187" t="s">
        <v>1327</v>
      </c>
      <c r="V268" s="186">
        <v>0</v>
      </c>
      <c r="W268" s="188">
        <v>0</v>
      </c>
      <c r="X268" s="189" t="s">
        <v>1327</v>
      </c>
      <c r="Y268" s="186">
        <v>0</v>
      </c>
      <c r="Z268" s="188">
        <v>0</v>
      </c>
      <c r="AA268" s="189" t="s">
        <v>1327</v>
      </c>
      <c r="AB268" s="32">
        <v>0</v>
      </c>
      <c r="AC268" s="145"/>
      <c r="AD268" s="145"/>
      <c r="AE268" s="145">
        <v>0</v>
      </c>
      <c r="AF268" s="145"/>
      <c r="AG268" s="145"/>
      <c r="AH268" s="145">
        <v>0</v>
      </c>
      <c r="AI268" s="145"/>
      <c r="AJ268" s="145"/>
      <c r="AK268" s="145">
        <v>0</v>
      </c>
      <c r="AL268" s="145"/>
      <c r="AM268" s="145"/>
      <c r="AN268" s="145">
        <v>0</v>
      </c>
      <c r="AO268" s="145"/>
      <c r="AP268" s="145"/>
      <c r="AQ268" s="145">
        <v>0</v>
      </c>
      <c r="AR268" s="145"/>
      <c r="AS268" s="145"/>
      <c r="AT268" s="145">
        <v>0</v>
      </c>
      <c r="AU268" s="145"/>
      <c r="AV268" s="145"/>
      <c r="AW268" s="133">
        <v>1.9E-2</v>
      </c>
      <c r="AX268" s="63"/>
      <c r="AY268" s="135"/>
    </row>
    <row r="269" spans="2:51" s="2" customFormat="1" ht="72">
      <c r="B269" s="244"/>
      <c r="C269" s="244"/>
      <c r="D269" s="185"/>
      <c r="E269" s="185"/>
      <c r="F269" s="185"/>
      <c r="G269" s="185"/>
      <c r="H269" s="186" t="s">
        <v>1328</v>
      </c>
      <c r="I269" s="186" t="s">
        <v>296</v>
      </c>
      <c r="J269" s="186">
        <f>(N269*K269)/O269</f>
        <v>0.78</v>
      </c>
      <c r="K269" s="186">
        <v>0.6</v>
      </c>
      <c r="L269" s="186" t="s">
        <v>28</v>
      </c>
      <c r="M269" s="186" t="s">
        <v>1310</v>
      </c>
      <c r="N269" s="186">
        <f>+Q269+T269+W269+Z269+AC269+AF269+AI269+AL269+AO269+AR269+AU269+AX269</f>
        <v>1.3</v>
      </c>
      <c r="O269" s="186">
        <v>1</v>
      </c>
      <c r="P269" s="186">
        <v>0</v>
      </c>
      <c r="Q269" s="186">
        <v>0.9</v>
      </c>
      <c r="R269" s="187" t="s">
        <v>1329</v>
      </c>
      <c r="S269" s="186">
        <v>0</v>
      </c>
      <c r="T269" s="214">
        <v>0</v>
      </c>
      <c r="U269" s="187" t="s">
        <v>1293</v>
      </c>
      <c r="V269" s="186">
        <v>0</v>
      </c>
      <c r="W269" s="188">
        <v>0</v>
      </c>
      <c r="X269" s="189" t="s">
        <v>1293</v>
      </c>
      <c r="Y269" s="186">
        <v>0</v>
      </c>
      <c r="Z269" s="191">
        <v>0.4</v>
      </c>
      <c r="AA269" s="189" t="s">
        <v>1330</v>
      </c>
      <c r="AB269" s="32">
        <v>0</v>
      </c>
      <c r="AC269" s="145"/>
      <c r="AD269" s="145"/>
      <c r="AE269" s="145">
        <v>0</v>
      </c>
      <c r="AF269" s="145"/>
      <c r="AG269" s="145"/>
      <c r="AH269" s="145">
        <v>0</v>
      </c>
      <c r="AI269" s="145"/>
      <c r="AJ269" s="145"/>
      <c r="AK269" s="145">
        <v>0</v>
      </c>
      <c r="AL269" s="145"/>
      <c r="AM269" s="145"/>
      <c r="AN269" s="145">
        <v>0</v>
      </c>
      <c r="AO269" s="145"/>
      <c r="AP269" s="145"/>
      <c r="AQ269" s="145">
        <v>0</v>
      </c>
      <c r="AR269" s="145"/>
      <c r="AS269" s="145"/>
      <c r="AT269" s="145">
        <v>0</v>
      </c>
      <c r="AU269" s="145"/>
      <c r="AV269" s="145"/>
      <c r="AW269" s="59">
        <v>1</v>
      </c>
      <c r="AX269" s="63"/>
      <c r="AY269" s="135"/>
    </row>
    <row r="270" spans="2:51" s="2" customFormat="1" ht="84">
      <c r="B270" s="244"/>
      <c r="C270" s="244"/>
      <c r="D270" s="185" t="s">
        <v>180</v>
      </c>
      <c r="E270" s="185">
        <f>(SUM(J270:J273)*F270)/100</f>
        <v>1.7875000000000002E-2</v>
      </c>
      <c r="F270" s="185">
        <v>10</v>
      </c>
      <c r="G270" s="185" t="s">
        <v>1331</v>
      </c>
      <c r="H270" s="186" t="s">
        <v>1332</v>
      </c>
      <c r="I270" s="186" t="s">
        <v>294</v>
      </c>
      <c r="J270" s="186">
        <f>(N270*K270)/O270</f>
        <v>4.3749999999999997E-2</v>
      </c>
      <c r="K270" s="186">
        <v>0.35</v>
      </c>
      <c r="L270" s="186" t="s">
        <v>24</v>
      </c>
      <c r="M270" s="186" t="s">
        <v>1333</v>
      </c>
      <c r="N270" s="186">
        <f>+Q270+T270+W270+Z270+AC270+AF270+AI270+AL270+AO270+AR270+AU270+AX270</f>
        <v>0.25</v>
      </c>
      <c r="O270" s="186">
        <v>2</v>
      </c>
      <c r="P270" s="186">
        <v>0</v>
      </c>
      <c r="Q270" s="186">
        <v>0</v>
      </c>
      <c r="R270" s="187" t="s">
        <v>177</v>
      </c>
      <c r="S270" s="186">
        <v>0</v>
      </c>
      <c r="T270" s="186">
        <v>0</v>
      </c>
      <c r="U270" s="187" t="s">
        <v>177</v>
      </c>
      <c r="V270" s="186">
        <v>0</v>
      </c>
      <c r="W270" s="188">
        <v>0</v>
      </c>
      <c r="X270" s="189" t="s">
        <v>177</v>
      </c>
      <c r="Y270" s="186">
        <v>0</v>
      </c>
      <c r="Z270" s="191">
        <v>0.25</v>
      </c>
      <c r="AA270" s="189" t="s">
        <v>1334</v>
      </c>
      <c r="AB270" s="180">
        <v>0</v>
      </c>
      <c r="AC270" s="153"/>
      <c r="AD270" s="153"/>
      <c r="AE270" s="153">
        <v>0</v>
      </c>
      <c r="AF270" s="153"/>
      <c r="AG270" s="153"/>
      <c r="AH270" s="153">
        <v>0</v>
      </c>
      <c r="AI270" s="153"/>
      <c r="AJ270" s="153"/>
      <c r="AK270" s="153">
        <v>0</v>
      </c>
      <c r="AL270" s="153"/>
      <c r="AM270" s="153"/>
      <c r="AN270" s="153">
        <v>2</v>
      </c>
      <c r="AO270" s="153"/>
      <c r="AP270" s="153"/>
      <c r="AQ270" s="153">
        <v>0</v>
      </c>
      <c r="AR270" s="153"/>
      <c r="AS270" s="153"/>
      <c r="AT270" s="153">
        <v>0</v>
      </c>
      <c r="AU270" s="153"/>
      <c r="AV270" s="153"/>
      <c r="AW270" s="108">
        <v>0</v>
      </c>
      <c r="AX270" s="62"/>
      <c r="AY270" s="18"/>
    </row>
    <row r="271" spans="2:51" s="2" customFormat="1" ht="48">
      <c r="B271" s="244"/>
      <c r="C271" s="244"/>
      <c r="D271" s="185"/>
      <c r="E271" s="185"/>
      <c r="F271" s="185"/>
      <c r="G271" s="185"/>
      <c r="H271" s="186" t="s">
        <v>1335</v>
      </c>
      <c r="I271" s="186" t="s">
        <v>294</v>
      </c>
      <c r="J271" s="186">
        <f>(N271*K271)/O271</f>
        <v>0</v>
      </c>
      <c r="K271" s="186">
        <v>0.35</v>
      </c>
      <c r="L271" s="186" t="s">
        <v>24</v>
      </c>
      <c r="M271" s="186" t="s">
        <v>1333</v>
      </c>
      <c r="N271" s="186">
        <f>+Q271+T271+W271+Z271+AC271+AF271+AI271+AL271+AO271+AR271+AU271+AX271</f>
        <v>0</v>
      </c>
      <c r="O271" s="186">
        <v>2</v>
      </c>
      <c r="P271" s="186">
        <v>0</v>
      </c>
      <c r="Q271" s="186">
        <v>0</v>
      </c>
      <c r="R271" s="187" t="s">
        <v>177</v>
      </c>
      <c r="S271" s="186">
        <v>0</v>
      </c>
      <c r="T271" s="186">
        <v>0</v>
      </c>
      <c r="U271" s="187" t="s">
        <v>177</v>
      </c>
      <c r="V271" s="186">
        <v>0</v>
      </c>
      <c r="W271" s="188">
        <v>0</v>
      </c>
      <c r="X271" s="189" t="s">
        <v>177</v>
      </c>
      <c r="Y271" s="186">
        <v>0</v>
      </c>
      <c r="Z271" s="188">
        <v>0</v>
      </c>
      <c r="AA271" s="189" t="s">
        <v>177</v>
      </c>
      <c r="AB271" s="180">
        <v>0</v>
      </c>
      <c r="AC271" s="153"/>
      <c r="AD271" s="153"/>
      <c r="AE271" s="153">
        <v>0</v>
      </c>
      <c r="AF271" s="153"/>
      <c r="AG271" s="153"/>
      <c r="AH271" s="153">
        <v>0</v>
      </c>
      <c r="AI271" s="153"/>
      <c r="AJ271" s="153"/>
      <c r="AK271" s="153">
        <v>0</v>
      </c>
      <c r="AL271" s="153"/>
      <c r="AM271" s="153"/>
      <c r="AN271" s="153">
        <v>2</v>
      </c>
      <c r="AO271" s="153"/>
      <c r="AP271" s="153"/>
      <c r="AQ271" s="153">
        <v>0</v>
      </c>
      <c r="AR271" s="153"/>
      <c r="AS271" s="153"/>
      <c r="AT271" s="153">
        <v>0</v>
      </c>
      <c r="AU271" s="153"/>
      <c r="AV271" s="153"/>
      <c r="AW271" s="108">
        <v>0</v>
      </c>
      <c r="AX271" s="62"/>
      <c r="AY271" s="18"/>
    </row>
    <row r="272" spans="2:51" s="2" customFormat="1" ht="72">
      <c r="B272" s="244"/>
      <c r="C272" s="244"/>
      <c r="D272" s="185"/>
      <c r="E272" s="185"/>
      <c r="F272" s="185"/>
      <c r="G272" s="185"/>
      <c r="H272" s="186" t="s">
        <v>1336</v>
      </c>
      <c r="I272" s="186" t="s">
        <v>294</v>
      </c>
      <c r="J272" s="186">
        <f>(N272*K272)/O272</f>
        <v>0.13500000000000001</v>
      </c>
      <c r="K272" s="186">
        <v>0.15</v>
      </c>
      <c r="L272" s="186" t="s">
        <v>24</v>
      </c>
      <c r="M272" s="186" t="s">
        <v>1333</v>
      </c>
      <c r="N272" s="186">
        <f>+Q272+T272+W272+Z272+AC272+AF272+AI272+AL272+AO272+AR272+AU272+AX272</f>
        <v>0.9</v>
      </c>
      <c r="O272" s="186">
        <v>1</v>
      </c>
      <c r="P272" s="186">
        <v>0</v>
      </c>
      <c r="Q272" s="186">
        <v>0</v>
      </c>
      <c r="R272" s="187" t="s">
        <v>177</v>
      </c>
      <c r="S272" s="186">
        <v>0</v>
      </c>
      <c r="T272" s="186">
        <v>0</v>
      </c>
      <c r="U272" s="187" t="s">
        <v>177</v>
      </c>
      <c r="V272" s="186">
        <v>0</v>
      </c>
      <c r="W272" s="188">
        <v>0</v>
      </c>
      <c r="X272" s="189" t="s">
        <v>177</v>
      </c>
      <c r="Y272" s="186">
        <v>0</v>
      </c>
      <c r="Z272" s="191">
        <v>0.9</v>
      </c>
      <c r="AA272" s="189" t="s">
        <v>1337</v>
      </c>
      <c r="AB272" s="180">
        <v>0</v>
      </c>
      <c r="AC272" s="153"/>
      <c r="AD272" s="153"/>
      <c r="AE272" s="153">
        <v>0</v>
      </c>
      <c r="AF272" s="153"/>
      <c r="AG272" s="153"/>
      <c r="AH272" s="153">
        <v>0</v>
      </c>
      <c r="AI272" s="153"/>
      <c r="AJ272" s="153"/>
      <c r="AK272" s="153">
        <v>0</v>
      </c>
      <c r="AL272" s="153"/>
      <c r="AM272" s="153"/>
      <c r="AN272" s="153">
        <v>1</v>
      </c>
      <c r="AO272" s="153"/>
      <c r="AP272" s="153"/>
      <c r="AQ272" s="153">
        <v>0</v>
      </c>
      <c r="AR272" s="153"/>
      <c r="AS272" s="153"/>
      <c r="AT272" s="153">
        <v>0</v>
      </c>
      <c r="AU272" s="153"/>
      <c r="AV272" s="153"/>
      <c r="AW272" s="108">
        <v>0</v>
      </c>
      <c r="AX272" s="62"/>
      <c r="AY272" s="18"/>
    </row>
    <row r="273" spans="2:51" s="2" customFormat="1" ht="60">
      <c r="B273" s="244"/>
      <c r="C273" s="244"/>
      <c r="D273" s="185"/>
      <c r="E273" s="185"/>
      <c r="F273" s="185"/>
      <c r="G273" s="185"/>
      <c r="H273" s="186" t="s">
        <v>1338</v>
      </c>
      <c r="I273" s="186" t="s">
        <v>294</v>
      </c>
      <c r="J273" s="186">
        <f>(N273*K273)/O273</f>
        <v>0</v>
      </c>
      <c r="K273" s="186">
        <v>0.15</v>
      </c>
      <c r="L273" s="186" t="s">
        <v>24</v>
      </c>
      <c r="M273" s="186" t="s">
        <v>1333</v>
      </c>
      <c r="N273" s="186">
        <f>+Q273+T273+W273+Z273+AC273+AF273+AI273+AL273+AO273+AR273+AU273+AX273</f>
        <v>0</v>
      </c>
      <c r="O273" s="186">
        <v>1</v>
      </c>
      <c r="P273" s="186">
        <v>0</v>
      </c>
      <c r="Q273" s="186">
        <v>0</v>
      </c>
      <c r="R273" s="187" t="s">
        <v>177</v>
      </c>
      <c r="S273" s="186">
        <v>0</v>
      </c>
      <c r="T273" s="186">
        <v>0</v>
      </c>
      <c r="U273" s="187" t="s">
        <v>177</v>
      </c>
      <c r="V273" s="186">
        <v>0</v>
      </c>
      <c r="W273" s="188">
        <v>0</v>
      </c>
      <c r="X273" s="189" t="s">
        <v>177</v>
      </c>
      <c r="Y273" s="186">
        <v>0</v>
      </c>
      <c r="Z273" s="188">
        <v>0</v>
      </c>
      <c r="AA273" s="189" t="s">
        <v>1339</v>
      </c>
      <c r="AB273" s="180">
        <v>0</v>
      </c>
      <c r="AC273" s="153"/>
      <c r="AD273" s="153"/>
      <c r="AE273" s="153">
        <v>0</v>
      </c>
      <c r="AF273" s="153"/>
      <c r="AG273" s="153"/>
      <c r="AH273" s="153">
        <v>0</v>
      </c>
      <c r="AI273" s="153"/>
      <c r="AJ273" s="153"/>
      <c r="AK273" s="153">
        <v>0</v>
      </c>
      <c r="AL273" s="153"/>
      <c r="AM273" s="153"/>
      <c r="AN273" s="153">
        <v>1</v>
      </c>
      <c r="AO273" s="153"/>
      <c r="AP273" s="153"/>
      <c r="AQ273" s="153">
        <v>0</v>
      </c>
      <c r="AR273" s="153"/>
      <c r="AS273" s="153"/>
      <c r="AT273" s="153">
        <v>0</v>
      </c>
      <c r="AU273" s="153"/>
      <c r="AV273" s="153"/>
      <c r="AW273" s="108">
        <v>0</v>
      </c>
      <c r="AX273" s="62"/>
      <c r="AY273" s="18"/>
    </row>
    <row r="274" spans="2:51" s="2" customFormat="1" ht="72">
      <c r="B274" s="244"/>
      <c r="C274" s="244"/>
      <c r="D274" s="185" t="s">
        <v>181</v>
      </c>
      <c r="E274" s="185">
        <f>(SUM(J274:J276)*F274)/100</f>
        <v>0.01</v>
      </c>
      <c r="F274" s="185">
        <v>10</v>
      </c>
      <c r="G274" s="185" t="s">
        <v>1340</v>
      </c>
      <c r="H274" s="186" t="s">
        <v>1341</v>
      </c>
      <c r="I274" s="186" t="s">
        <v>296</v>
      </c>
      <c r="J274" s="186">
        <f>(N274*K274)/O274</f>
        <v>0</v>
      </c>
      <c r="K274" s="186">
        <v>0.7</v>
      </c>
      <c r="L274" s="186" t="s">
        <v>24</v>
      </c>
      <c r="M274" s="186" t="s">
        <v>153</v>
      </c>
      <c r="N274" s="186">
        <f>+Q274+T274+W274+Z274+AC274+AF274+AI274+AL274+AO274+AR274+AU274+AX274</f>
        <v>0</v>
      </c>
      <c r="O274" s="186">
        <v>3</v>
      </c>
      <c r="P274" s="186">
        <v>0</v>
      </c>
      <c r="Q274" s="188">
        <v>0</v>
      </c>
      <c r="R274" s="188" t="s">
        <v>1342</v>
      </c>
      <c r="S274" s="186">
        <v>0</v>
      </c>
      <c r="T274" s="188">
        <v>0</v>
      </c>
      <c r="U274" s="188" t="s">
        <v>182</v>
      </c>
      <c r="V274" s="186">
        <v>0</v>
      </c>
      <c r="W274" s="188">
        <v>0</v>
      </c>
      <c r="X274" s="189" t="s">
        <v>1343</v>
      </c>
      <c r="Y274" s="186">
        <v>0</v>
      </c>
      <c r="Z274" s="188">
        <v>0</v>
      </c>
      <c r="AA274" s="189" t="s">
        <v>1344</v>
      </c>
      <c r="AB274" s="32">
        <v>0</v>
      </c>
      <c r="AC274" s="145"/>
      <c r="AD274" s="145"/>
      <c r="AE274" s="145">
        <v>0</v>
      </c>
      <c r="AF274" s="145"/>
      <c r="AG274" s="145"/>
      <c r="AH274" s="145">
        <v>0</v>
      </c>
      <c r="AI274" s="145"/>
      <c r="AJ274" s="145"/>
      <c r="AK274" s="145">
        <v>0</v>
      </c>
      <c r="AL274" s="145"/>
      <c r="AM274" s="145"/>
      <c r="AN274" s="145">
        <v>3</v>
      </c>
      <c r="AO274" s="145"/>
      <c r="AP274" s="145"/>
      <c r="AQ274" s="145">
        <v>0</v>
      </c>
      <c r="AR274" s="145"/>
      <c r="AS274" s="145"/>
      <c r="AT274" s="145">
        <v>0</v>
      </c>
      <c r="AU274" s="145"/>
      <c r="AV274" s="145"/>
      <c r="AW274" s="58">
        <v>0</v>
      </c>
      <c r="AX274" s="63"/>
      <c r="AY274" s="135"/>
    </row>
    <row r="275" spans="2:51" s="2" customFormat="1" ht="108">
      <c r="B275" s="244"/>
      <c r="C275" s="244"/>
      <c r="D275" s="185"/>
      <c r="E275" s="185"/>
      <c r="F275" s="185"/>
      <c r="G275" s="185"/>
      <c r="H275" s="186" t="s">
        <v>1345</v>
      </c>
      <c r="I275" s="186" t="s">
        <v>296</v>
      </c>
      <c r="J275" s="186">
        <f>(N275*K275)/O275</f>
        <v>0.1</v>
      </c>
      <c r="K275" s="186">
        <v>0.1</v>
      </c>
      <c r="L275" s="186" t="s">
        <v>24</v>
      </c>
      <c r="M275" s="186" t="s">
        <v>153</v>
      </c>
      <c r="N275" s="186">
        <f>+Q275+T275+W275+Z275+AC275+AF275+AI275+AL275+AO275+AR275+AU275+AX275</f>
        <v>1</v>
      </c>
      <c r="O275" s="186">
        <v>1</v>
      </c>
      <c r="P275" s="186">
        <v>0</v>
      </c>
      <c r="Q275" s="188">
        <v>0</v>
      </c>
      <c r="R275" s="188" t="s">
        <v>1342</v>
      </c>
      <c r="S275" s="186">
        <v>0</v>
      </c>
      <c r="T275" s="188">
        <v>0</v>
      </c>
      <c r="U275" s="188" t="s">
        <v>1342</v>
      </c>
      <c r="V275" s="186">
        <v>0</v>
      </c>
      <c r="W275" s="188">
        <v>1</v>
      </c>
      <c r="X275" s="189" t="s">
        <v>1346</v>
      </c>
      <c r="Y275" s="186">
        <v>0</v>
      </c>
      <c r="Z275" s="188">
        <v>0</v>
      </c>
      <c r="AA275" s="189" t="s">
        <v>1347</v>
      </c>
      <c r="AB275" s="32">
        <v>0</v>
      </c>
      <c r="AC275" s="145"/>
      <c r="AD275" s="145"/>
      <c r="AE275" s="145">
        <v>0</v>
      </c>
      <c r="AF275" s="145"/>
      <c r="AG275" s="145"/>
      <c r="AH275" s="145">
        <v>0</v>
      </c>
      <c r="AI275" s="145"/>
      <c r="AJ275" s="145"/>
      <c r="AK275" s="145">
        <v>0</v>
      </c>
      <c r="AL275" s="145"/>
      <c r="AM275" s="145"/>
      <c r="AN275" s="145">
        <v>1</v>
      </c>
      <c r="AO275" s="145"/>
      <c r="AP275" s="145"/>
      <c r="AQ275" s="145">
        <v>0</v>
      </c>
      <c r="AR275" s="145"/>
      <c r="AS275" s="145"/>
      <c r="AT275" s="145">
        <v>0</v>
      </c>
      <c r="AU275" s="145"/>
      <c r="AV275" s="145"/>
      <c r="AW275" s="58">
        <v>0</v>
      </c>
      <c r="AX275" s="63"/>
      <c r="AY275" s="135"/>
    </row>
    <row r="276" spans="2:51" s="2" customFormat="1" ht="96">
      <c r="B276" s="244"/>
      <c r="C276" s="244"/>
      <c r="D276" s="185"/>
      <c r="E276" s="185"/>
      <c r="F276" s="185"/>
      <c r="G276" s="185"/>
      <c r="H276" s="186" t="s">
        <v>1348</v>
      </c>
      <c r="I276" s="186" t="s">
        <v>296</v>
      </c>
      <c r="J276" s="186">
        <f>(N276*K276)/O276</f>
        <v>0</v>
      </c>
      <c r="K276" s="186">
        <v>0.2</v>
      </c>
      <c r="L276" s="186" t="s">
        <v>24</v>
      </c>
      <c r="M276" s="186" t="s">
        <v>1349</v>
      </c>
      <c r="N276" s="186">
        <f>+Q276+T276+W276+Z276+AC276+AF276+AI276+AL276+AO276+AR276+AU276+AX276</f>
        <v>0</v>
      </c>
      <c r="O276" s="186">
        <v>3</v>
      </c>
      <c r="P276" s="186">
        <v>0</v>
      </c>
      <c r="Q276" s="188">
        <v>0</v>
      </c>
      <c r="R276" s="188" t="s">
        <v>1342</v>
      </c>
      <c r="S276" s="186">
        <v>0</v>
      </c>
      <c r="T276" s="188">
        <v>0</v>
      </c>
      <c r="U276" s="188" t="s">
        <v>1342</v>
      </c>
      <c r="V276" s="186">
        <v>0</v>
      </c>
      <c r="W276" s="188">
        <v>0</v>
      </c>
      <c r="X276" s="189" t="s">
        <v>1350</v>
      </c>
      <c r="Y276" s="186">
        <v>0</v>
      </c>
      <c r="Z276" s="188">
        <v>0</v>
      </c>
      <c r="AA276" s="189" t="s">
        <v>1351</v>
      </c>
      <c r="AB276" s="32">
        <v>1</v>
      </c>
      <c r="AC276" s="145"/>
      <c r="AD276" s="145"/>
      <c r="AE276" s="145">
        <v>0</v>
      </c>
      <c r="AF276" s="145"/>
      <c r="AG276" s="145"/>
      <c r="AH276" s="145">
        <v>2</v>
      </c>
      <c r="AI276" s="145"/>
      <c r="AJ276" s="145"/>
      <c r="AK276" s="145">
        <v>0</v>
      </c>
      <c r="AL276" s="145"/>
      <c r="AM276" s="145"/>
      <c r="AN276" s="145">
        <v>0</v>
      </c>
      <c r="AO276" s="145"/>
      <c r="AP276" s="145"/>
      <c r="AQ276" s="145">
        <v>0</v>
      </c>
      <c r="AR276" s="145"/>
      <c r="AS276" s="145"/>
      <c r="AT276" s="145">
        <v>0</v>
      </c>
      <c r="AU276" s="145"/>
      <c r="AV276" s="145"/>
      <c r="AW276" s="58">
        <v>0</v>
      </c>
      <c r="AX276" s="63"/>
      <c r="AY276" s="135"/>
    </row>
    <row r="277" spans="2:51" s="2" customFormat="1" ht="48">
      <c r="B277" s="244"/>
      <c r="C277" s="244"/>
      <c r="D277" s="185" t="s">
        <v>183</v>
      </c>
      <c r="E277" s="185">
        <f>(SUM(J277:J279)*F277)/100</f>
        <v>2.1219999999999999E-2</v>
      </c>
      <c r="F277" s="185">
        <v>5</v>
      </c>
      <c r="G277" s="185" t="s">
        <v>1352</v>
      </c>
      <c r="H277" s="186" t="s">
        <v>1353</v>
      </c>
      <c r="I277" s="186" t="s">
        <v>296</v>
      </c>
      <c r="J277" s="186">
        <f>(N277*K277)/O277</f>
        <v>0.14940000000000001</v>
      </c>
      <c r="K277" s="186">
        <v>0.45</v>
      </c>
      <c r="L277" s="186" t="s">
        <v>28</v>
      </c>
      <c r="M277" s="186" t="s">
        <v>1354</v>
      </c>
      <c r="N277" s="186">
        <f>+Q277+T277+W277+Z277+AC277+AF277+AI277+AL277+AO277+AR277+AU277+AX277</f>
        <v>0.33200000000000002</v>
      </c>
      <c r="O277" s="186">
        <v>1</v>
      </c>
      <c r="P277" s="186">
        <v>8.3000000000000004E-2</v>
      </c>
      <c r="Q277" s="217">
        <v>8.3000000000000004E-2</v>
      </c>
      <c r="R277" s="188" t="s">
        <v>1355</v>
      </c>
      <c r="S277" s="186">
        <v>8.3000000000000004E-2</v>
      </c>
      <c r="T277" s="217">
        <v>8.3000000000000004E-2</v>
      </c>
      <c r="U277" s="188" t="s">
        <v>1355</v>
      </c>
      <c r="V277" s="186">
        <v>8.3000000000000004E-2</v>
      </c>
      <c r="W277" s="217">
        <v>8.3000000000000004E-2</v>
      </c>
      <c r="X277" s="189" t="s">
        <v>1356</v>
      </c>
      <c r="Y277" s="186">
        <v>8.3000000000000004E-2</v>
      </c>
      <c r="Z277" s="188" t="s">
        <v>233</v>
      </c>
      <c r="AA277" s="189" t="s">
        <v>1356</v>
      </c>
      <c r="AB277" s="32">
        <v>8.3000000000000004E-2</v>
      </c>
      <c r="AC277" s="145"/>
      <c r="AD277" s="145"/>
      <c r="AE277" s="145">
        <v>8.3000000000000004E-2</v>
      </c>
      <c r="AF277" s="145"/>
      <c r="AG277" s="145"/>
      <c r="AH277" s="145">
        <v>8.3000000000000004E-2</v>
      </c>
      <c r="AI277" s="145"/>
      <c r="AJ277" s="145"/>
      <c r="AK277" s="145">
        <v>8.3000000000000004E-2</v>
      </c>
      <c r="AL277" s="145"/>
      <c r="AM277" s="145"/>
      <c r="AN277" s="145">
        <v>8.3000000000000004E-2</v>
      </c>
      <c r="AO277" s="145"/>
      <c r="AP277" s="145"/>
      <c r="AQ277" s="145">
        <v>8.3000000000000004E-2</v>
      </c>
      <c r="AR277" s="145"/>
      <c r="AS277" s="145"/>
      <c r="AT277" s="145">
        <v>8.3000000000000004E-2</v>
      </c>
      <c r="AU277" s="145"/>
      <c r="AV277" s="145"/>
      <c r="AW277" s="83">
        <v>8.6999999999999994E-2</v>
      </c>
      <c r="AX277" s="63"/>
      <c r="AY277" s="135"/>
    </row>
    <row r="278" spans="2:51" s="2" customFormat="1" ht="108">
      <c r="B278" s="244"/>
      <c r="C278" s="244"/>
      <c r="D278" s="185"/>
      <c r="E278" s="185"/>
      <c r="F278" s="185"/>
      <c r="G278" s="185"/>
      <c r="H278" s="186" t="s">
        <v>1357</v>
      </c>
      <c r="I278" s="186" t="s">
        <v>296</v>
      </c>
      <c r="J278" s="186">
        <f>(N278*K278)/O278</f>
        <v>0.17499999999999999</v>
      </c>
      <c r="K278" s="186">
        <v>0.35</v>
      </c>
      <c r="L278" s="186" t="s">
        <v>24</v>
      </c>
      <c r="M278" s="186" t="s">
        <v>1358</v>
      </c>
      <c r="N278" s="186">
        <f>+Q278+T278+W278+Z278+AC278+AF278+AI278+AL278+AO278+AR278+AU278+AX278</f>
        <v>2</v>
      </c>
      <c r="O278" s="186">
        <v>4</v>
      </c>
      <c r="P278" s="186">
        <v>0</v>
      </c>
      <c r="Q278" s="188">
        <v>1</v>
      </c>
      <c r="R278" s="188" t="s">
        <v>1359</v>
      </c>
      <c r="S278" s="186">
        <v>1</v>
      </c>
      <c r="T278" s="188">
        <v>0</v>
      </c>
      <c r="U278" s="188" t="s">
        <v>1342</v>
      </c>
      <c r="V278" s="186">
        <v>0</v>
      </c>
      <c r="W278" s="188">
        <v>1</v>
      </c>
      <c r="X278" s="189" t="s">
        <v>1360</v>
      </c>
      <c r="Y278" s="186">
        <v>0</v>
      </c>
      <c r="Z278" s="188">
        <v>0</v>
      </c>
      <c r="AA278" s="189" t="s">
        <v>1342</v>
      </c>
      <c r="AB278" s="32">
        <v>1</v>
      </c>
      <c r="AC278" s="145"/>
      <c r="AD278" s="145"/>
      <c r="AE278" s="145">
        <v>0</v>
      </c>
      <c r="AF278" s="145"/>
      <c r="AG278" s="145"/>
      <c r="AH278" s="145">
        <v>0</v>
      </c>
      <c r="AI278" s="145"/>
      <c r="AJ278" s="145"/>
      <c r="AK278" s="145">
        <v>1</v>
      </c>
      <c r="AL278" s="145"/>
      <c r="AM278" s="145"/>
      <c r="AN278" s="145">
        <v>0</v>
      </c>
      <c r="AO278" s="145"/>
      <c r="AP278" s="145"/>
      <c r="AQ278" s="145">
        <v>0</v>
      </c>
      <c r="AR278" s="145"/>
      <c r="AS278" s="145"/>
      <c r="AT278" s="145">
        <v>1</v>
      </c>
      <c r="AU278" s="145"/>
      <c r="AV278" s="145"/>
      <c r="AW278" s="58">
        <v>0</v>
      </c>
      <c r="AX278" s="63"/>
      <c r="AY278" s="135"/>
    </row>
    <row r="279" spans="2:51" s="2" customFormat="1" ht="156">
      <c r="B279" s="244"/>
      <c r="C279" s="244"/>
      <c r="D279" s="185"/>
      <c r="E279" s="185"/>
      <c r="F279" s="185"/>
      <c r="G279" s="185"/>
      <c r="H279" s="186" t="s">
        <v>1361</v>
      </c>
      <c r="I279" s="186" t="s">
        <v>296</v>
      </c>
      <c r="J279" s="186">
        <f>(N279*K279)/O279</f>
        <v>0.1</v>
      </c>
      <c r="K279" s="186">
        <v>0.2</v>
      </c>
      <c r="L279" s="186" t="s">
        <v>24</v>
      </c>
      <c r="M279" s="186" t="s">
        <v>124</v>
      </c>
      <c r="N279" s="186">
        <f>+Q279+T279+W279+Z279+AC279+AF279+AI279+AL279+AO279+AR279+AU279+AX279</f>
        <v>1</v>
      </c>
      <c r="O279" s="186">
        <v>2</v>
      </c>
      <c r="P279" s="186">
        <v>0</v>
      </c>
      <c r="Q279" s="188">
        <v>0</v>
      </c>
      <c r="R279" s="188" t="s">
        <v>1342</v>
      </c>
      <c r="S279" s="186">
        <v>0</v>
      </c>
      <c r="T279" s="188">
        <v>1</v>
      </c>
      <c r="U279" s="188" t="s">
        <v>1362</v>
      </c>
      <c r="V279" s="186">
        <v>1</v>
      </c>
      <c r="W279" s="188">
        <v>0</v>
      </c>
      <c r="X279" s="189" t="s">
        <v>1363</v>
      </c>
      <c r="Y279" s="186">
        <v>0</v>
      </c>
      <c r="Z279" s="188">
        <v>0</v>
      </c>
      <c r="AA279" s="189" t="s">
        <v>1364</v>
      </c>
      <c r="AB279" s="32">
        <v>0</v>
      </c>
      <c r="AC279" s="145"/>
      <c r="AD279" s="145"/>
      <c r="AE279" s="145">
        <v>0</v>
      </c>
      <c r="AF279" s="145"/>
      <c r="AG279" s="145"/>
      <c r="AH279" s="145">
        <v>0</v>
      </c>
      <c r="AI279" s="145"/>
      <c r="AJ279" s="145"/>
      <c r="AK279" s="145">
        <v>0</v>
      </c>
      <c r="AL279" s="145"/>
      <c r="AM279" s="145"/>
      <c r="AN279" s="145">
        <v>1</v>
      </c>
      <c r="AO279" s="145"/>
      <c r="AP279" s="145"/>
      <c r="AQ279" s="145">
        <v>0</v>
      </c>
      <c r="AR279" s="145"/>
      <c r="AS279" s="145"/>
      <c r="AT279" s="145">
        <v>0</v>
      </c>
      <c r="AU279" s="145"/>
      <c r="AV279" s="145"/>
      <c r="AW279" s="58">
        <v>0</v>
      </c>
      <c r="AX279" s="63"/>
      <c r="AY279" s="135"/>
    </row>
    <row r="280" spans="2:51" s="2" customFormat="1" ht="120">
      <c r="B280" s="244"/>
      <c r="C280" s="244"/>
      <c r="D280" s="185" t="s">
        <v>184</v>
      </c>
      <c r="E280" s="185">
        <f>(SUM(J280:J283)*F280)/100</f>
        <v>9.7500000000000003E-2</v>
      </c>
      <c r="F280" s="185">
        <v>15</v>
      </c>
      <c r="G280" s="185" t="s">
        <v>1365</v>
      </c>
      <c r="H280" s="186" t="s">
        <v>1366</v>
      </c>
      <c r="I280" s="186" t="s">
        <v>296</v>
      </c>
      <c r="J280" s="186">
        <f>(N280*K280)/O280</f>
        <v>0.3</v>
      </c>
      <c r="K280" s="186">
        <v>0.3</v>
      </c>
      <c r="L280" s="186" t="s">
        <v>24</v>
      </c>
      <c r="M280" s="186" t="s">
        <v>1367</v>
      </c>
      <c r="N280" s="186">
        <f>+Q280+T280+W280+Z280+AC280+AF280+AI280+AL280+AO280+AR280+AU280+AX280</f>
        <v>3</v>
      </c>
      <c r="O280" s="186">
        <v>3</v>
      </c>
      <c r="P280" s="186">
        <v>0</v>
      </c>
      <c r="Q280" s="188">
        <v>0</v>
      </c>
      <c r="R280" s="188" t="s">
        <v>1368</v>
      </c>
      <c r="S280" s="186">
        <v>0</v>
      </c>
      <c r="T280" s="188">
        <v>1</v>
      </c>
      <c r="U280" s="188" t="s">
        <v>1369</v>
      </c>
      <c r="V280" s="186">
        <v>1</v>
      </c>
      <c r="W280" s="188">
        <v>1</v>
      </c>
      <c r="X280" s="189" t="s">
        <v>1370</v>
      </c>
      <c r="Y280" s="186">
        <v>1</v>
      </c>
      <c r="Z280" s="188">
        <v>1</v>
      </c>
      <c r="AA280" s="189" t="s">
        <v>1371</v>
      </c>
      <c r="AB280" s="32">
        <v>1</v>
      </c>
      <c r="AC280" s="145"/>
      <c r="AD280" s="145"/>
      <c r="AE280" s="145">
        <v>0</v>
      </c>
      <c r="AF280" s="145"/>
      <c r="AG280" s="145"/>
      <c r="AH280" s="145">
        <v>0</v>
      </c>
      <c r="AI280" s="145"/>
      <c r="AJ280" s="145"/>
      <c r="AK280" s="145">
        <v>0</v>
      </c>
      <c r="AL280" s="145"/>
      <c r="AM280" s="145"/>
      <c r="AN280" s="145">
        <v>0</v>
      </c>
      <c r="AO280" s="145"/>
      <c r="AP280" s="145"/>
      <c r="AQ280" s="145">
        <v>0</v>
      </c>
      <c r="AR280" s="145"/>
      <c r="AS280" s="145"/>
      <c r="AT280" s="145">
        <v>0</v>
      </c>
      <c r="AU280" s="145"/>
      <c r="AV280" s="145"/>
      <c r="AW280" s="58">
        <v>0</v>
      </c>
      <c r="AX280" s="63"/>
      <c r="AY280" s="135"/>
    </row>
    <row r="281" spans="2:51" s="2" customFormat="1" ht="48">
      <c r="B281" s="244"/>
      <c r="C281" s="244"/>
      <c r="D281" s="185"/>
      <c r="E281" s="185"/>
      <c r="F281" s="185"/>
      <c r="G281" s="185"/>
      <c r="H281" s="186" t="s">
        <v>1372</v>
      </c>
      <c r="I281" s="186" t="s">
        <v>296</v>
      </c>
      <c r="J281" s="186">
        <f>(N281*K281)/O281</f>
        <v>0</v>
      </c>
      <c r="K281" s="186">
        <v>0.2</v>
      </c>
      <c r="L281" s="186" t="s">
        <v>24</v>
      </c>
      <c r="M281" s="186" t="s">
        <v>1373</v>
      </c>
      <c r="N281" s="186">
        <f>+Q281+T281+W281+Z281+AC281+AF281+AI281+AL281+AO281+AR281+AU281+AX281</f>
        <v>0</v>
      </c>
      <c r="O281" s="186">
        <v>6</v>
      </c>
      <c r="P281" s="186">
        <v>0</v>
      </c>
      <c r="Q281" s="188">
        <v>0</v>
      </c>
      <c r="R281" s="188" t="s">
        <v>1342</v>
      </c>
      <c r="S281" s="186">
        <v>0</v>
      </c>
      <c r="T281" s="188">
        <v>0</v>
      </c>
      <c r="U281" s="188" t="s">
        <v>1342</v>
      </c>
      <c r="V281" s="186">
        <v>1</v>
      </c>
      <c r="W281" s="188">
        <v>0</v>
      </c>
      <c r="X281" s="189" t="s">
        <v>1342</v>
      </c>
      <c r="Y281" s="186">
        <v>1</v>
      </c>
      <c r="Z281" s="188">
        <v>0</v>
      </c>
      <c r="AA281" s="189" t="s">
        <v>1342</v>
      </c>
      <c r="AB281" s="32">
        <v>1</v>
      </c>
      <c r="AC281" s="145"/>
      <c r="AD281" s="145"/>
      <c r="AE281" s="145">
        <v>1</v>
      </c>
      <c r="AF281" s="145"/>
      <c r="AG281" s="145"/>
      <c r="AH281" s="145">
        <v>0</v>
      </c>
      <c r="AI281" s="145"/>
      <c r="AJ281" s="145"/>
      <c r="AK281" s="145">
        <v>1</v>
      </c>
      <c r="AL281" s="145"/>
      <c r="AM281" s="145"/>
      <c r="AN281" s="145">
        <v>0</v>
      </c>
      <c r="AO281" s="145"/>
      <c r="AP281" s="145"/>
      <c r="AQ281" s="145">
        <v>1</v>
      </c>
      <c r="AR281" s="145"/>
      <c r="AS281" s="145"/>
      <c r="AT281" s="145">
        <v>0</v>
      </c>
      <c r="AU281" s="145"/>
      <c r="AV281" s="145"/>
      <c r="AW281" s="58">
        <v>0</v>
      </c>
      <c r="AX281" s="63"/>
      <c r="AY281" s="135"/>
    </row>
    <row r="282" spans="2:51" s="2" customFormat="1" ht="132">
      <c r="B282" s="244"/>
      <c r="C282" s="244"/>
      <c r="D282" s="185"/>
      <c r="E282" s="185"/>
      <c r="F282" s="185"/>
      <c r="G282" s="185"/>
      <c r="H282" s="186" t="s">
        <v>1374</v>
      </c>
      <c r="I282" s="186" t="s">
        <v>296</v>
      </c>
      <c r="J282" s="186">
        <f>(N282*K282)/O282</f>
        <v>0.1</v>
      </c>
      <c r="K282" s="186">
        <v>0.25</v>
      </c>
      <c r="L282" s="186" t="s">
        <v>24</v>
      </c>
      <c r="M282" s="186" t="s">
        <v>1375</v>
      </c>
      <c r="N282" s="186">
        <f>+Q282+T282+W282+Z282+AC282+AF282+AI282+AL282+AO282+AR282+AU282+AX282</f>
        <v>4</v>
      </c>
      <c r="O282" s="186">
        <v>10</v>
      </c>
      <c r="P282" s="186">
        <v>1</v>
      </c>
      <c r="Q282" s="188">
        <v>0</v>
      </c>
      <c r="R282" s="188" t="s">
        <v>1342</v>
      </c>
      <c r="S282" s="186">
        <v>1</v>
      </c>
      <c r="T282" s="188">
        <v>0</v>
      </c>
      <c r="U282" s="188" t="s">
        <v>1376</v>
      </c>
      <c r="V282" s="186">
        <v>0</v>
      </c>
      <c r="W282" s="188">
        <v>2</v>
      </c>
      <c r="X282" s="189" t="s">
        <v>1377</v>
      </c>
      <c r="Y282" s="186">
        <v>0</v>
      </c>
      <c r="Z282" s="188">
        <v>2</v>
      </c>
      <c r="AA282" s="189" t="s">
        <v>1378</v>
      </c>
      <c r="AB282" s="32">
        <v>1</v>
      </c>
      <c r="AC282" s="145"/>
      <c r="AD282" s="145"/>
      <c r="AE282" s="145">
        <v>1</v>
      </c>
      <c r="AF282" s="145"/>
      <c r="AG282" s="145"/>
      <c r="AH282" s="145">
        <v>2</v>
      </c>
      <c r="AI282" s="145"/>
      <c r="AJ282" s="145"/>
      <c r="AK282" s="145">
        <v>1</v>
      </c>
      <c r="AL282" s="145"/>
      <c r="AM282" s="145"/>
      <c r="AN282" s="145">
        <v>1</v>
      </c>
      <c r="AO282" s="145"/>
      <c r="AP282" s="145"/>
      <c r="AQ282" s="145">
        <v>1</v>
      </c>
      <c r="AR282" s="145"/>
      <c r="AS282" s="145"/>
      <c r="AT282" s="145">
        <v>1</v>
      </c>
      <c r="AU282" s="145"/>
      <c r="AV282" s="145"/>
      <c r="AW282" s="58">
        <v>0</v>
      </c>
      <c r="AX282" s="63"/>
      <c r="AY282" s="135"/>
    </row>
    <row r="283" spans="2:51" s="2" customFormat="1" ht="240">
      <c r="B283" s="244"/>
      <c r="C283" s="244"/>
      <c r="D283" s="185"/>
      <c r="E283" s="185"/>
      <c r="F283" s="185"/>
      <c r="G283" s="185"/>
      <c r="H283" s="186" t="s">
        <v>1379</v>
      </c>
      <c r="I283" s="186" t="s">
        <v>296</v>
      </c>
      <c r="J283" s="186">
        <f>(N283*K283)/O283</f>
        <v>0.25</v>
      </c>
      <c r="K283" s="186">
        <v>0.25</v>
      </c>
      <c r="L283" s="186" t="s">
        <v>24</v>
      </c>
      <c r="M283" s="186" t="s">
        <v>1380</v>
      </c>
      <c r="N283" s="186">
        <f>+Q283+T283+W283+Z283+AC283+AF283+AI283+AL283+AO283+AR283+AU283+AX283</f>
        <v>7</v>
      </c>
      <c r="O283" s="186">
        <v>7</v>
      </c>
      <c r="P283" s="186">
        <v>1</v>
      </c>
      <c r="Q283" s="188">
        <v>1</v>
      </c>
      <c r="R283" s="188" t="s">
        <v>1381</v>
      </c>
      <c r="S283" s="186">
        <v>0</v>
      </c>
      <c r="T283" s="188">
        <v>0</v>
      </c>
      <c r="U283" s="188" t="s">
        <v>1342</v>
      </c>
      <c r="V283" s="186">
        <v>1</v>
      </c>
      <c r="W283" s="188">
        <v>4</v>
      </c>
      <c r="X283" s="189" t="s">
        <v>1382</v>
      </c>
      <c r="Y283" s="186">
        <v>0</v>
      </c>
      <c r="Z283" s="188">
        <v>2</v>
      </c>
      <c r="AA283" s="189" t="s">
        <v>1383</v>
      </c>
      <c r="AB283" s="32">
        <v>1</v>
      </c>
      <c r="AC283" s="145"/>
      <c r="AD283" s="145"/>
      <c r="AE283" s="145">
        <v>0</v>
      </c>
      <c r="AF283" s="145"/>
      <c r="AG283" s="145"/>
      <c r="AH283" s="145">
        <v>1</v>
      </c>
      <c r="AI283" s="145"/>
      <c r="AJ283" s="145"/>
      <c r="AK283" s="145">
        <v>0</v>
      </c>
      <c r="AL283" s="145"/>
      <c r="AM283" s="145"/>
      <c r="AN283" s="145">
        <v>1</v>
      </c>
      <c r="AO283" s="145"/>
      <c r="AP283" s="145"/>
      <c r="AQ283" s="145">
        <v>0</v>
      </c>
      <c r="AR283" s="145"/>
      <c r="AS283" s="145"/>
      <c r="AT283" s="145">
        <v>1</v>
      </c>
      <c r="AU283" s="145"/>
      <c r="AV283" s="145"/>
      <c r="AW283" s="58">
        <v>1</v>
      </c>
      <c r="AX283" s="63"/>
      <c r="AY283" s="135"/>
    </row>
    <row r="284" spans="2:51" s="2" customFormat="1" ht="264">
      <c r="B284" s="244"/>
      <c r="C284" s="244"/>
      <c r="D284" s="186" t="s">
        <v>185</v>
      </c>
      <c r="E284" s="186">
        <f>(J284*F284)/100</f>
        <v>2.5000000000000001E-2</v>
      </c>
      <c r="F284" s="186">
        <v>7.5</v>
      </c>
      <c r="G284" s="186" t="s">
        <v>1384</v>
      </c>
      <c r="H284" s="186" t="s">
        <v>1385</v>
      </c>
      <c r="I284" s="186" t="s">
        <v>296</v>
      </c>
      <c r="J284" s="186">
        <f>(N284*K284)/O284</f>
        <v>0.33333333333333331</v>
      </c>
      <c r="K284" s="186">
        <v>1</v>
      </c>
      <c r="L284" s="186" t="s">
        <v>24</v>
      </c>
      <c r="M284" s="186" t="s">
        <v>1386</v>
      </c>
      <c r="N284" s="186">
        <f>+Q284+T284+W284+Z284+AC284+AF284+AI284+AL284+AO284+AR284+AU284+AX284</f>
        <v>1</v>
      </c>
      <c r="O284" s="186">
        <v>3</v>
      </c>
      <c r="P284" s="186">
        <v>0</v>
      </c>
      <c r="Q284" s="188">
        <v>0</v>
      </c>
      <c r="R284" s="188" t="s">
        <v>1342</v>
      </c>
      <c r="S284" s="186">
        <v>0</v>
      </c>
      <c r="T284" s="188">
        <v>0</v>
      </c>
      <c r="U284" s="188" t="s">
        <v>1387</v>
      </c>
      <c r="V284" s="186">
        <v>1</v>
      </c>
      <c r="W284" s="188">
        <v>1</v>
      </c>
      <c r="X284" s="189" t="s">
        <v>1388</v>
      </c>
      <c r="Y284" s="186">
        <v>0</v>
      </c>
      <c r="Z284" s="188">
        <v>0</v>
      </c>
      <c r="AA284" s="189" t="s">
        <v>1389</v>
      </c>
      <c r="AB284" s="32">
        <v>0</v>
      </c>
      <c r="AC284" s="145"/>
      <c r="AD284" s="145"/>
      <c r="AE284" s="145">
        <v>0</v>
      </c>
      <c r="AF284" s="145"/>
      <c r="AG284" s="145"/>
      <c r="AH284" s="145">
        <v>1</v>
      </c>
      <c r="AI284" s="145"/>
      <c r="AJ284" s="145"/>
      <c r="AK284" s="145">
        <v>0</v>
      </c>
      <c r="AL284" s="145"/>
      <c r="AM284" s="145"/>
      <c r="AN284" s="145">
        <v>0</v>
      </c>
      <c r="AO284" s="145"/>
      <c r="AP284" s="145"/>
      <c r="AQ284" s="145">
        <v>1</v>
      </c>
      <c r="AR284" s="145"/>
      <c r="AS284" s="145"/>
      <c r="AT284" s="145">
        <v>0</v>
      </c>
      <c r="AU284" s="145"/>
      <c r="AV284" s="145"/>
      <c r="AW284" s="58">
        <v>0</v>
      </c>
      <c r="AX284" s="63"/>
      <c r="AY284" s="135"/>
    </row>
    <row r="285" spans="2:51" s="2" customFormat="1" ht="204">
      <c r="B285" s="244"/>
      <c r="C285" s="244"/>
      <c r="D285" s="185" t="s">
        <v>186</v>
      </c>
      <c r="E285" s="185">
        <f>(SUM(J285:J287)*F285)/100</f>
        <v>0.04</v>
      </c>
      <c r="F285" s="185">
        <v>7.5</v>
      </c>
      <c r="G285" s="185" t="s">
        <v>1390</v>
      </c>
      <c r="H285" s="186" t="s">
        <v>1391</v>
      </c>
      <c r="I285" s="186" t="s">
        <v>294</v>
      </c>
      <c r="J285" s="186">
        <f>(N285*K285)/O285</f>
        <v>0.26666666666666666</v>
      </c>
      <c r="K285" s="186">
        <v>0.4</v>
      </c>
      <c r="L285" s="186" t="s">
        <v>24</v>
      </c>
      <c r="M285" s="186" t="s">
        <v>1380</v>
      </c>
      <c r="N285" s="186">
        <f>+Q285+T285+W285+Z285+AC285+AF285+AI285+AL285+AO285+AR285+AU285+AX285</f>
        <v>2</v>
      </c>
      <c r="O285" s="186">
        <v>3</v>
      </c>
      <c r="P285" s="186">
        <v>0</v>
      </c>
      <c r="Q285" s="188">
        <v>0</v>
      </c>
      <c r="R285" s="188" t="s">
        <v>1342</v>
      </c>
      <c r="S285" s="186">
        <v>0</v>
      </c>
      <c r="T285" s="188">
        <v>1</v>
      </c>
      <c r="U285" s="188" t="s">
        <v>1392</v>
      </c>
      <c r="V285" s="186">
        <v>0</v>
      </c>
      <c r="W285" s="188">
        <v>1</v>
      </c>
      <c r="X285" s="189" t="s">
        <v>1393</v>
      </c>
      <c r="Y285" s="186">
        <v>0</v>
      </c>
      <c r="Z285" s="188">
        <v>0</v>
      </c>
      <c r="AA285" s="189" t="s">
        <v>1394</v>
      </c>
      <c r="AB285" s="180">
        <v>0</v>
      </c>
      <c r="AC285" s="153"/>
      <c r="AD285" s="153"/>
      <c r="AE285" s="153">
        <v>0</v>
      </c>
      <c r="AF285" s="153"/>
      <c r="AG285" s="153"/>
      <c r="AH285" s="153">
        <v>0</v>
      </c>
      <c r="AI285" s="153"/>
      <c r="AJ285" s="153"/>
      <c r="AK285" s="153">
        <v>0</v>
      </c>
      <c r="AL285" s="153"/>
      <c r="AM285" s="153"/>
      <c r="AN285" s="153">
        <v>0</v>
      </c>
      <c r="AO285" s="153"/>
      <c r="AP285" s="153"/>
      <c r="AQ285" s="153">
        <v>0</v>
      </c>
      <c r="AR285" s="153"/>
      <c r="AS285" s="153"/>
      <c r="AT285" s="153">
        <v>3</v>
      </c>
      <c r="AU285" s="153"/>
      <c r="AV285" s="153"/>
      <c r="AW285" s="108">
        <v>0</v>
      </c>
      <c r="AX285" s="62"/>
      <c r="AY285" s="18"/>
    </row>
    <row r="286" spans="2:51" s="2" customFormat="1" ht="96">
      <c r="B286" s="244"/>
      <c r="C286" s="244"/>
      <c r="D286" s="185"/>
      <c r="E286" s="185"/>
      <c r="F286" s="185"/>
      <c r="G286" s="185"/>
      <c r="H286" s="186" t="s">
        <v>1395</v>
      </c>
      <c r="I286" s="186" t="s">
        <v>296</v>
      </c>
      <c r="J286" s="186">
        <f>(N286*K286)/O286</f>
        <v>0.2</v>
      </c>
      <c r="K286" s="186">
        <v>0.5</v>
      </c>
      <c r="L286" s="186" t="s">
        <v>24</v>
      </c>
      <c r="M286" s="186" t="s">
        <v>1380</v>
      </c>
      <c r="N286" s="186">
        <f>+Q286+T286+W286+Z286+AC286+AF286+AI286+AL286+AO286+AR286+AU286+AX286</f>
        <v>2</v>
      </c>
      <c r="O286" s="186">
        <v>5</v>
      </c>
      <c r="P286" s="186">
        <v>0</v>
      </c>
      <c r="Q286" s="188">
        <v>0</v>
      </c>
      <c r="R286" s="188" t="s">
        <v>1342</v>
      </c>
      <c r="S286" s="186">
        <v>0</v>
      </c>
      <c r="T286" s="188">
        <v>1</v>
      </c>
      <c r="U286" s="188" t="s">
        <v>1396</v>
      </c>
      <c r="V286" s="186">
        <v>0</v>
      </c>
      <c r="W286" s="188">
        <v>0</v>
      </c>
      <c r="X286" s="189" t="s">
        <v>1397</v>
      </c>
      <c r="Y286" s="186">
        <v>0</v>
      </c>
      <c r="Z286" s="188">
        <v>1</v>
      </c>
      <c r="AA286" s="189" t="s">
        <v>1398</v>
      </c>
      <c r="AB286" s="32">
        <v>0</v>
      </c>
      <c r="AC286" s="145"/>
      <c r="AD286" s="145"/>
      <c r="AE286" s="145">
        <v>0</v>
      </c>
      <c r="AF286" s="145"/>
      <c r="AG286" s="145"/>
      <c r="AH286" s="145">
        <v>0</v>
      </c>
      <c r="AI286" s="145"/>
      <c r="AJ286" s="145"/>
      <c r="AK286" s="145">
        <v>0</v>
      </c>
      <c r="AL286" s="145"/>
      <c r="AM286" s="145"/>
      <c r="AN286" s="145">
        <v>0</v>
      </c>
      <c r="AO286" s="145"/>
      <c r="AP286" s="145"/>
      <c r="AQ286" s="145">
        <v>0</v>
      </c>
      <c r="AR286" s="145"/>
      <c r="AS286" s="145"/>
      <c r="AT286" s="145">
        <v>0</v>
      </c>
      <c r="AU286" s="145"/>
      <c r="AV286" s="145"/>
      <c r="AW286" s="58">
        <v>5</v>
      </c>
      <c r="AX286" s="63"/>
      <c r="AY286" s="135"/>
    </row>
    <row r="287" spans="2:51" s="2" customFormat="1" ht="120">
      <c r="B287" s="244"/>
      <c r="C287" s="244"/>
      <c r="D287" s="185"/>
      <c r="E287" s="185"/>
      <c r="F287" s="185"/>
      <c r="G287" s="185"/>
      <c r="H287" s="186" t="s">
        <v>1399</v>
      </c>
      <c r="I287" s="186" t="s">
        <v>296</v>
      </c>
      <c r="J287" s="186">
        <f>(N287*K287)/O287</f>
        <v>6.6666666666666666E-2</v>
      </c>
      <c r="K287" s="186">
        <v>0.1</v>
      </c>
      <c r="L287" s="186" t="s">
        <v>24</v>
      </c>
      <c r="M287" s="186" t="s">
        <v>1380</v>
      </c>
      <c r="N287" s="186">
        <f>+Q287+T287+W287+Z287+AC287+AF287+AI287+AL287+AO287+AR287+AU287+AX287</f>
        <v>2</v>
      </c>
      <c r="O287" s="186">
        <v>3</v>
      </c>
      <c r="P287" s="186">
        <v>0</v>
      </c>
      <c r="Q287" s="188">
        <v>0</v>
      </c>
      <c r="R287" s="188" t="s">
        <v>1342</v>
      </c>
      <c r="S287" s="186">
        <v>0</v>
      </c>
      <c r="T287" s="188">
        <v>0</v>
      </c>
      <c r="U287" s="188" t="s">
        <v>1400</v>
      </c>
      <c r="V287" s="186">
        <v>0</v>
      </c>
      <c r="W287" s="188">
        <v>1</v>
      </c>
      <c r="X287" s="189" t="s">
        <v>1401</v>
      </c>
      <c r="Y287" s="186">
        <v>0</v>
      </c>
      <c r="Z287" s="188">
        <v>1</v>
      </c>
      <c r="AA287" s="189" t="s">
        <v>1402</v>
      </c>
      <c r="AB287" s="32">
        <v>0</v>
      </c>
      <c r="AC287" s="145"/>
      <c r="AD287" s="145"/>
      <c r="AE287" s="145">
        <v>0</v>
      </c>
      <c r="AF287" s="145"/>
      <c r="AG287" s="145"/>
      <c r="AH287" s="145">
        <v>0</v>
      </c>
      <c r="AI287" s="145"/>
      <c r="AJ287" s="145"/>
      <c r="AK287" s="145">
        <v>0</v>
      </c>
      <c r="AL287" s="145"/>
      <c r="AM287" s="145"/>
      <c r="AN287" s="145">
        <v>0</v>
      </c>
      <c r="AO287" s="145"/>
      <c r="AP287" s="145"/>
      <c r="AQ287" s="145">
        <v>0</v>
      </c>
      <c r="AR287" s="145"/>
      <c r="AS287" s="145"/>
      <c r="AT287" s="145">
        <v>0</v>
      </c>
      <c r="AU287" s="145"/>
      <c r="AV287" s="145"/>
      <c r="AW287" s="58">
        <v>3</v>
      </c>
      <c r="AX287" s="63"/>
      <c r="AY287" s="135"/>
    </row>
    <row r="288" spans="2:51" s="2" customFormat="1" ht="120">
      <c r="B288" s="244"/>
      <c r="C288" s="244"/>
      <c r="D288" s="185" t="s">
        <v>187</v>
      </c>
      <c r="E288" s="185">
        <f>(SUM(J288:J289)*F288)/100</f>
        <v>4.2499999999999989E-2</v>
      </c>
      <c r="F288" s="185">
        <v>5</v>
      </c>
      <c r="G288" s="185" t="s">
        <v>1403</v>
      </c>
      <c r="H288" s="186" t="s">
        <v>1404</v>
      </c>
      <c r="I288" s="186" t="s">
        <v>296</v>
      </c>
      <c r="J288" s="186">
        <f>(N288*K288)/O288</f>
        <v>0.52499999999999991</v>
      </c>
      <c r="K288" s="186">
        <v>0.35</v>
      </c>
      <c r="L288" s="186" t="s">
        <v>24</v>
      </c>
      <c r="M288" s="186" t="s">
        <v>1380</v>
      </c>
      <c r="N288" s="186">
        <f>+Q288+T288+W288+Z288+AC288+AF288+AI288+AL288+AO288+AR288+AU288+AX288</f>
        <v>3</v>
      </c>
      <c r="O288" s="186">
        <v>2</v>
      </c>
      <c r="P288" s="186">
        <v>0</v>
      </c>
      <c r="Q288" s="188">
        <v>0</v>
      </c>
      <c r="R288" s="188" t="s">
        <v>1342</v>
      </c>
      <c r="S288" s="186">
        <v>0</v>
      </c>
      <c r="T288" s="188">
        <v>1</v>
      </c>
      <c r="U288" s="188" t="s">
        <v>1405</v>
      </c>
      <c r="V288" s="186">
        <v>0</v>
      </c>
      <c r="W288" s="188">
        <v>1</v>
      </c>
      <c r="X288" s="189" t="s">
        <v>1406</v>
      </c>
      <c r="Y288" s="186">
        <v>0</v>
      </c>
      <c r="Z288" s="188">
        <v>1</v>
      </c>
      <c r="AA288" s="189" t="s">
        <v>1407</v>
      </c>
      <c r="AB288" s="32">
        <v>0</v>
      </c>
      <c r="AC288" s="145"/>
      <c r="AD288" s="145"/>
      <c r="AE288" s="145">
        <v>0</v>
      </c>
      <c r="AF288" s="145"/>
      <c r="AG288" s="145"/>
      <c r="AH288" s="145">
        <v>0</v>
      </c>
      <c r="AI288" s="145"/>
      <c r="AJ288" s="145"/>
      <c r="AK288" s="145">
        <v>0</v>
      </c>
      <c r="AL288" s="145"/>
      <c r="AM288" s="145"/>
      <c r="AN288" s="145">
        <v>0</v>
      </c>
      <c r="AO288" s="145"/>
      <c r="AP288" s="145"/>
      <c r="AQ288" s="145">
        <v>0</v>
      </c>
      <c r="AR288" s="145"/>
      <c r="AS288" s="145"/>
      <c r="AT288" s="145">
        <v>0</v>
      </c>
      <c r="AU288" s="145"/>
      <c r="AV288" s="145"/>
      <c r="AW288" s="58">
        <v>1</v>
      </c>
      <c r="AX288" s="63"/>
      <c r="AY288" s="135"/>
    </row>
    <row r="289" spans="1:59" s="2" customFormat="1" ht="180.75" thickBot="1">
      <c r="B289" s="244"/>
      <c r="C289" s="244"/>
      <c r="D289" s="185"/>
      <c r="E289" s="185"/>
      <c r="F289" s="185"/>
      <c r="G289" s="185"/>
      <c r="H289" s="186" t="s">
        <v>1408</v>
      </c>
      <c r="I289" s="186" t="s">
        <v>296</v>
      </c>
      <c r="J289" s="186">
        <f>(N289*K289)/O289</f>
        <v>0.32500000000000001</v>
      </c>
      <c r="K289" s="186">
        <v>0.65</v>
      </c>
      <c r="L289" s="186" t="s">
        <v>24</v>
      </c>
      <c r="M289" s="186" t="s">
        <v>1380</v>
      </c>
      <c r="N289" s="186">
        <f>+Q289+T289+W289+Z289+AC289+AF289+AI289+AL289+AO289+AR289+AU289+AX289</f>
        <v>3</v>
      </c>
      <c r="O289" s="186">
        <v>6</v>
      </c>
      <c r="P289" s="186">
        <v>0</v>
      </c>
      <c r="Q289" s="188">
        <v>0</v>
      </c>
      <c r="R289" s="188" t="s">
        <v>1342</v>
      </c>
      <c r="S289" s="186">
        <v>0</v>
      </c>
      <c r="T289" s="188">
        <v>1</v>
      </c>
      <c r="U289" s="188" t="s">
        <v>1409</v>
      </c>
      <c r="V289" s="186">
        <v>0</v>
      </c>
      <c r="W289" s="188">
        <v>1</v>
      </c>
      <c r="X289" s="189" t="s">
        <v>1410</v>
      </c>
      <c r="Y289" s="186">
        <v>0</v>
      </c>
      <c r="Z289" s="188">
        <v>1</v>
      </c>
      <c r="AA289" s="189" t="s">
        <v>1411</v>
      </c>
      <c r="AB289" s="82">
        <v>0</v>
      </c>
      <c r="AC289" s="146"/>
      <c r="AD289" s="146"/>
      <c r="AE289" s="146">
        <v>0</v>
      </c>
      <c r="AF289" s="146"/>
      <c r="AG289" s="146"/>
      <c r="AH289" s="146">
        <v>0</v>
      </c>
      <c r="AI289" s="146"/>
      <c r="AJ289" s="146"/>
      <c r="AK289" s="146">
        <v>0</v>
      </c>
      <c r="AL289" s="146"/>
      <c r="AM289" s="146"/>
      <c r="AN289" s="146">
        <v>0</v>
      </c>
      <c r="AO289" s="146"/>
      <c r="AP289" s="146"/>
      <c r="AQ289" s="146">
        <v>0</v>
      </c>
      <c r="AR289" s="146"/>
      <c r="AS289" s="146"/>
      <c r="AT289" s="146">
        <v>0</v>
      </c>
      <c r="AU289" s="146"/>
      <c r="AV289" s="146"/>
      <c r="AW289" s="71">
        <v>6</v>
      </c>
      <c r="AX289" s="64"/>
      <c r="AY289" s="27"/>
    </row>
    <row r="290" spans="1:59" s="4" customFormat="1" ht="36">
      <c r="A290" s="2"/>
      <c r="B290" s="246" t="s">
        <v>188</v>
      </c>
      <c r="C290" s="246">
        <f>+E290</f>
        <v>0.3666666666666667</v>
      </c>
      <c r="D290" s="164" t="s">
        <v>189</v>
      </c>
      <c r="E290" s="164">
        <f>(SUM(J290:J296)*F290)/100</f>
        <v>0.3666666666666667</v>
      </c>
      <c r="F290" s="164">
        <v>100</v>
      </c>
      <c r="G290" s="164" t="s">
        <v>1412</v>
      </c>
      <c r="H290" s="166" t="s">
        <v>1413</v>
      </c>
      <c r="I290" s="166" t="s">
        <v>296</v>
      </c>
      <c r="J290" s="166">
        <f>(N290*K290)/O290</f>
        <v>0</v>
      </c>
      <c r="K290" s="166">
        <v>0.1</v>
      </c>
      <c r="L290" s="166" t="s">
        <v>24</v>
      </c>
      <c r="M290" s="166" t="s">
        <v>541</v>
      </c>
      <c r="N290" s="166">
        <f>+Q290+T290+W290+Z290+AC290+AF290+AI290+AL290+AO290+AR290+AU290+AX290</f>
        <v>0</v>
      </c>
      <c r="O290" s="166">
        <v>1</v>
      </c>
      <c r="P290" s="166">
        <v>0</v>
      </c>
      <c r="Q290" s="166">
        <v>0</v>
      </c>
      <c r="R290" s="166" t="s">
        <v>1414</v>
      </c>
      <c r="S290" s="166">
        <v>0</v>
      </c>
      <c r="T290" s="166">
        <v>0</v>
      </c>
      <c r="U290" s="166" t="s">
        <v>1414</v>
      </c>
      <c r="V290" s="166">
        <v>0</v>
      </c>
      <c r="W290" s="198">
        <v>0</v>
      </c>
      <c r="X290" s="198" t="s">
        <v>1414</v>
      </c>
      <c r="Y290" s="166">
        <v>0</v>
      </c>
      <c r="Z290" s="198">
        <v>0</v>
      </c>
      <c r="AA290" s="199" t="s">
        <v>1415</v>
      </c>
      <c r="AB290" s="86">
        <v>0</v>
      </c>
      <c r="AC290" s="147"/>
      <c r="AD290" s="147"/>
      <c r="AE290" s="147">
        <v>0</v>
      </c>
      <c r="AF290" s="147"/>
      <c r="AG290" s="147"/>
      <c r="AH290" s="147">
        <v>0</v>
      </c>
      <c r="AI290" s="147"/>
      <c r="AJ290" s="147"/>
      <c r="AK290" s="147">
        <v>0</v>
      </c>
      <c r="AL290" s="147"/>
      <c r="AM290" s="147"/>
      <c r="AN290" s="147">
        <v>0</v>
      </c>
      <c r="AO290" s="147"/>
      <c r="AP290" s="147"/>
      <c r="AQ290" s="147">
        <v>1</v>
      </c>
      <c r="AR290" s="147"/>
      <c r="AS290" s="147"/>
      <c r="AT290" s="147">
        <v>0</v>
      </c>
      <c r="AU290" s="147"/>
      <c r="AV290" s="147"/>
      <c r="AW290" s="57">
        <v>0</v>
      </c>
      <c r="AX290" s="54"/>
      <c r="AY290" s="140"/>
      <c r="AZ290" s="3"/>
      <c r="BA290" s="3"/>
      <c r="BB290" s="3"/>
      <c r="BC290" s="3"/>
      <c r="BD290" s="3"/>
      <c r="BE290" s="3"/>
      <c r="BF290" s="3"/>
      <c r="BG290" s="3"/>
    </row>
    <row r="291" spans="1:59" s="2" customFormat="1" ht="84">
      <c r="B291" s="246"/>
      <c r="C291" s="246"/>
      <c r="D291" s="164"/>
      <c r="E291" s="164"/>
      <c r="F291" s="164"/>
      <c r="G291" s="164"/>
      <c r="H291" s="166" t="s">
        <v>1416</v>
      </c>
      <c r="I291" s="166" t="s">
        <v>296</v>
      </c>
      <c r="J291" s="166">
        <f>(N291*K291)/O291</f>
        <v>1.6666666666666666E-2</v>
      </c>
      <c r="K291" s="166">
        <v>0.1</v>
      </c>
      <c r="L291" s="166" t="s">
        <v>24</v>
      </c>
      <c r="M291" s="166" t="s">
        <v>541</v>
      </c>
      <c r="N291" s="166">
        <f>+Q291+T291+W291+Z291+AC291+AF291+AI291+AL291+AO291+AR291+AU291+AX291</f>
        <v>1</v>
      </c>
      <c r="O291" s="166">
        <v>6</v>
      </c>
      <c r="P291" s="166">
        <v>0</v>
      </c>
      <c r="Q291" s="166">
        <v>0</v>
      </c>
      <c r="R291" s="166" t="s">
        <v>1417</v>
      </c>
      <c r="S291" s="166">
        <v>0</v>
      </c>
      <c r="T291" s="166">
        <v>0</v>
      </c>
      <c r="U291" s="166" t="s">
        <v>1417</v>
      </c>
      <c r="V291" s="166">
        <v>0</v>
      </c>
      <c r="W291" s="198">
        <v>1</v>
      </c>
      <c r="X291" s="198" t="s">
        <v>1418</v>
      </c>
      <c r="Y291" s="166">
        <v>0</v>
      </c>
      <c r="Z291" s="198">
        <v>0</v>
      </c>
      <c r="AA291" s="199" t="s">
        <v>1419</v>
      </c>
      <c r="AB291" s="204">
        <v>0</v>
      </c>
      <c r="AC291" s="144"/>
      <c r="AD291" s="144"/>
      <c r="AE291" s="144">
        <v>3</v>
      </c>
      <c r="AF291" s="144"/>
      <c r="AG291" s="144"/>
      <c r="AH291" s="144">
        <v>0</v>
      </c>
      <c r="AI291" s="144"/>
      <c r="AJ291" s="144"/>
      <c r="AK291" s="144">
        <v>0</v>
      </c>
      <c r="AL291" s="144"/>
      <c r="AM291" s="144"/>
      <c r="AN291" s="144">
        <v>0</v>
      </c>
      <c r="AO291" s="144"/>
      <c r="AP291" s="144"/>
      <c r="AQ291" s="144">
        <v>0</v>
      </c>
      <c r="AR291" s="144"/>
      <c r="AS291" s="144"/>
      <c r="AT291" s="144">
        <v>0</v>
      </c>
      <c r="AU291" s="144"/>
      <c r="AV291" s="144"/>
      <c r="AW291" s="58">
        <v>3</v>
      </c>
      <c r="AX291" s="55"/>
      <c r="AY291" s="139"/>
    </row>
    <row r="292" spans="1:59" s="2" customFormat="1" ht="36">
      <c r="B292" s="246"/>
      <c r="C292" s="246"/>
      <c r="D292" s="164"/>
      <c r="E292" s="164"/>
      <c r="F292" s="164"/>
      <c r="G292" s="164"/>
      <c r="H292" s="166" t="s">
        <v>1420</v>
      </c>
      <c r="I292" s="166" t="s">
        <v>296</v>
      </c>
      <c r="J292" s="166">
        <f>(N292*K292)/O292</f>
        <v>0</v>
      </c>
      <c r="K292" s="166">
        <v>0.1</v>
      </c>
      <c r="L292" s="166" t="s">
        <v>24</v>
      </c>
      <c r="M292" s="166" t="s">
        <v>541</v>
      </c>
      <c r="N292" s="166">
        <f>+Q292+T292+W292+Z292+AC292+AF292+AI292+AL292+AO292+AR292+AU292+AX292</f>
        <v>0</v>
      </c>
      <c r="O292" s="166">
        <v>4</v>
      </c>
      <c r="P292" s="166">
        <v>0</v>
      </c>
      <c r="Q292" s="166">
        <v>0</v>
      </c>
      <c r="R292" s="166" t="s">
        <v>1421</v>
      </c>
      <c r="S292" s="166">
        <v>0</v>
      </c>
      <c r="T292" s="166">
        <v>0</v>
      </c>
      <c r="U292" s="166" t="s">
        <v>1421</v>
      </c>
      <c r="V292" s="166">
        <v>0</v>
      </c>
      <c r="W292" s="198">
        <v>0</v>
      </c>
      <c r="X292" s="198" t="s">
        <v>1421</v>
      </c>
      <c r="Y292" s="166">
        <v>0</v>
      </c>
      <c r="Z292" s="198">
        <v>0</v>
      </c>
      <c r="AA292" s="199" t="s">
        <v>1421</v>
      </c>
      <c r="AB292" s="204">
        <v>0</v>
      </c>
      <c r="AC292" s="144"/>
      <c r="AD292" s="144"/>
      <c r="AE292" s="144">
        <v>2</v>
      </c>
      <c r="AF292" s="144"/>
      <c r="AG292" s="144"/>
      <c r="AH292" s="144">
        <v>0</v>
      </c>
      <c r="AI292" s="144"/>
      <c r="AJ292" s="144"/>
      <c r="AK292" s="144">
        <v>0</v>
      </c>
      <c r="AL292" s="144"/>
      <c r="AM292" s="144"/>
      <c r="AN292" s="144">
        <v>0</v>
      </c>
      <c r="AO292" s="144"/>
      <c r="AP292" s="144"/>
      <c r="AQ292" s="144">
        <v>0</v>
      </c>
      <c r="AR292" s="144"/>
      <c r="AS292" s="144"/>
      <c r="AT292" s="144">
        <v>0</v>
      </c>
      <c r="AU292" s="144"/>
      <c r="AV292" s="144"/>
      <c r="AW292" s="58">
        <v>2</v>
      </c>
      <c r="AX292" s="55"/>
      <c r="AY292" s="139"/>
    </row>
    <row r="293" spans="1:59" s="2" customFormat="1" ht="108">
      <c r="B293" s="246"/>
      <c r="C293" s="246"/>
      <c r="D293" s="164"/>
      <c r="E293" s="164"/>
      <c r="F293" s="164"/>
      <c r="G293" s="164"/>
      <c r="H293" s="166" t="s">
        <v>1422</v>
      </c>
      <c r="I293" s="166" t="s">
        <v>296</v>
      </c>
      <c r="J293" s="166">
        <f>(N293*K293)/O293</f>
        <v>7.4999999999999997E-2</v>
      </c>
      <c r="K293" s="166">
        <v>0.15</v>
      </c>
      <c r="L293" s="166" t="s">
        <v>24</v>
      </c>
      <c r="M293" s="166" t="s">
        <v>541</v>
      </c>
      <c r="N293" s="166">
        <f>+Q293+T293+W293+Z293+AC293+AF293+AI293+AL293+AO293+AR293+AU293+AX293</f>
        <v>1</v>
      </c>
      <c r="O293" s="166">
        <v>2</v>
      </c>
      <c r="P293" s="166">
        <v>1</v>
      </c>
      <c r="Q293" s="166">
        <v>0</v>
      </c>
      <c r="R293" s="166" t="s">
        <v>1423</v>
      </c>
      <c r="S293" s="166">
        <v>0</v>
      </c>
      <c r="T293" s="166">
        <v>1</v>
      </c>
      <c r="U293" s="166" t="s">
        <v>1424</v>
      </c>
      <c r="V293" s="166">
        <v>0</v>
      </c>
      <c r="W293" s="198">
        <v>0</v>
      </c>
      <c r="X293" s="198" t="s">
        <v>1425</v>
      </c>
      <c r="Y293" s="166">
        <v>0</v>
      </c>
      <c r="Z293" s="198">
        <v>0</v>
      </c>
      <c r="AA293" s="199" t="s">
        <v>1425</v>
      </c>
      <c r="AB293" s="204">
        <v>0</v>
      </c>
      <c r="AC293" s="144"/>
      <c r="AD293" s="144"/>
      <c r="AE293" s="144">
        <v>0</v>
      </c>
      <c r="AF293" s="144"/>
      <c r="AG293" s="144"/>
      <c r="AH293" s="144">
        <v>1</v>
      </c>
      <c r="AI293" s="144"/>
      <c r="AJ293" s="144"/>
      <c r="AK293" s="144">
        <v>0</v>
      </c>
      <c r="AL293" s="144"/>
      <c r="AM293" s="144"/>
      <c r="AN293" s="144">
        <v>0</v>
      </c>
      <c r="AO293" s="144"/>
      <c r="AP293" s="144"/>
      <c r="AQ293" s="144">
        <v>0</v>
      </c>
      <c r="AR293" s="144"/>
      <c r="AS293" s="144"/>
      <c r="AT293" s="144">
        <v>0</v>
      </c>
      <c r="AU293" s="144"/>
      <c r="AV293" s="144"/>
      <c r="AW293" s="58">
        <v>0</v>
      </c>
      <c r="AX293" s="55"/>
      <c r="AY293" s="139"/>
    </row>
    <row r="294" spans="1:59" s="2" customFormat="1" ht="96">
      <c r="B294" s="246"/>
      <c r="C294" s="246"/>
      <c r="D294" s="164"/>
      <c r="E294" s="164"/>
      <c r="F294" s="164"/>
      <c r="G294" s="164"/>
      <c r="H294" s="166" t="s">
        <v>1426</v>
      </c>
      <c r="I294" s="166" t="s">
        <v>296</v>
      </c>
      <c r="J294" s="166">
        <f>(N294*K294)/O294</f>
        <v>0.125</v>
      </c>
      <c r="K294" s="166">
        <v>0.25</v>
      </c>
      <c r="L294" s="166" t="s">
        <v>24</v>
      </c>
      <c r="M294" s="166" t="s">
        <v>541</v>
      </c>
      <c r="N294" s="166">
        <f>+Q294+T294+W294+Z294+AC294+AF294+AI294+AL294+AO294+AR294+AU294+AX294</f>
        <v>2</v>
      </c>
      <c r="O294" s="166">
        <v>4</v>
      </c>
      <c r="P294" s="166">
        <v>1</v>
      </c>
      <c r="Q294" s="166">
        <v>0</v>
      </c>
      <c r="R294" s="166" t="s">
        <v>1427</v>
      </c>
      <c r="S294" s="166">
        <v>0</v>
      </c>
      <c r="T294" s="166">
        <v>1</v>
      </c>
      <c r="U294" s="166" t="s">
        <v>1428</v>
      </c>
      <c r="V294" s="166">
        <v>0</v>
      </c>
      <c r="W294" s="198">
        <v>0</v>
      </c>
      <c r="X294" s="198" t="s">
        <v>1429</v>
      </c>
      <c r="Y294" s="166">
        <v>1</v>
      </c>
      <c r="Z294" s="198">
        <v>1</v>
      </c>
      <c r="AA294" s="199" t="s">
        <v>1430</v>
      </c>
      <c r="AB294" s="204">
        <v>0</v>
      </c>
      <c r="AC294" s="144"/>
      <c r="AD294" s="144"/>
      <c r="AE294" s="144">
        <v>0</v>
      </c>
      <c r="AF294" s="144"/>
      <c r="AG294" s="144"/>
      <c r="AH294" s="144">
        <v>1</v>
      </c>
      <c r="AI294" s="144"/>
      <c r="AJ294" s="144"/>
      <c r="AK294" s="144">
        <v>0</v>
      </c>
      <c r="AL294" s="144"/>
      <c r="AM294" s="144"/>
      <c r="AN294" s="144">
        <v>0</v>
      </c>
      <c r="AO294" s="144"/>
      <c r="AP294" s="144"/>
      <c r="AQ294" s="144">
        <v>1</v>
      </c>
      <c r="AR294" s="144"/>
      <c r="AS294" s="144"/>
      <c r="AT294" s="144">
        <v>0</v>
      </c>
      <c r="AU294" s="144"/>
      <c r="AV294" s="144"/>
      <c r="AW294" s="58">
        <v>0</v>
      </c>
      <c r="AX294" s="55"/>
      <c r="AY294" s="139"/>
    </row>
    <row r="295" spans="1:59" s="2" customFormat="1" ht="48">
      <c r="B295" s="246"/>
      <c r="C295" s="246"/>
      <c r="D295" s="164"/>
      <c r="E295" s="164"/>
      <c r="F295" s="164"/>
      <c r="G295" s="164"/>
      <c r="H295" s="166" t="s">
        <v>1431</v>
      </c>
      <c r="I295" s="166" t="s">
        <v>296</v>
      </c>
      <c r="J295" s="166">
        <f>(N295*K295)/O295</f>
        <v>0</v>
      </c>
      <c r="K295" s="166">
        <v>0.15</v>
      </c>
      <c r="L295" s="166" t="s">
        <v>24</v>
      </c>
      <c r="M295" s="166" t="s">
        <v>541</v>
      </c>
      <c r="N295" s="166">
        <f>+Q295+T295+W295+Z295+AC295+AF295+AI295+AL295+AO295+AR295+AU295+AX295</f>
        <v>0</v>
      </c>
      <c r="O295" s="166">
        <v>20</v>
      </c>
      <c r="P295" s="166">
        <v>0</v>
      </c>
      <c r="Q295" s="166">
        <v>0</v>
      </c>
      <c r="R295" s="166" t="s">
        <v>1432</v>
      </c>
      <c r="S295" s="166">
        <v>0</v>
      </c>
      <c r="T295" s="166">
        <v>0</v>
      </c>
      <c r="U295" s="166" t="s">
        <v>1432</v>
      </c>
      <c r="V295" s="166">
        <v>0</v>
      </c>
      <c r="W295" s="198">
        <v>0</v>
      </c>
      <c r="X295" s="198" t="s">
        <v>1432</v>
      </c>
      <c r="Y295" s="166">
        <v>0</v>
      </c>
      <c r="Z295" s="198">
        <v>0</v>
      </c>
      <c r="AA295" s="199" t="s">
        <v>1432</v>
      </c>
      <c r="AB295" s="204">
        <v>0</v>
      </c>
      <c r="AC295" s="144"/>
      <c r="AD295" s="144"/>
      <c r="AE295" s="144">
        <v>0</v>
      </c>
      <c r="AF295" s="144"/>
      <c r="AG295" s="144"/>
      <c r="AH295" s="144">
        <v>0</v>
      </c>
      <c r="AI295" s="144"/>
      <c r="AJ295" s="144"/>
      <c r="AK295" s="144">
        <v>10</v>
      </c>
      <c r="AL295" s="144"/>
      <c r="AM295" s="144"/>
      <c r="AN295" s="144">
        <v>0</v>
      </c>
      <c r="AO295" s="144"/>
      <c r="AP295" s="144"/>
      <c r="AQ295" s="144">
        <v>0</v>
      </c>
      <c r="AR295" s="144"/>
      <c r="AS295" s="144"/>
      <c r="AT295" s="144">
        <v>10</v>
      </c>
      <c r="AU295" s="144"/>
      <c r="AV295" s="144"/>
      <c r="AW295" s="58">
        <v>0</v>
      </c>
      <c r="AX295" s="55"/>
      <c r="AY295" s="139"/>
    </row>
    <row r="296" spans="1:59" s="2" customFormat="1" ht="132.75" thickBot="1">
      <c r="B296" s="246"/>
      <c r="C296" s="246"/>
      <c r="D296" s="164"/>
      <c r="E296" s="164"/>
      <c r="F296" s="164"/>
      <c r="G296" s="164"/>
      <c r="H296" s="166" t="s">
        <v>1433</v>
      </c>
      <c r="I296" s="166" t="s">
        <v>296</v>
      </c>
      <c r="J296" s="166">
        <f>(N296*K296)/O296</f>
        <v>0.15</v>
      </c>
      <c r="K296" s="166">
        <v>0.15</v>
      </c>
      <c r="L296" s="166" t="s">
        <v>24</v>
      </c>
      <c r="M296" s="166" t="s">
        <v>541</v>
      </c>
      <c r="N296" s="166">
        <f>+Q296+T296+W296+Z296+AC296+AF296+AI296+AL296+AO296+AR296+AU296+AX296</f>
        <v>1</v>
      </c>
      <c r="O296" s="166">
        <v>1</v>
      </c>
      <c r="P296" s="166">
        <v>0</v>
      </c>
      <c r="Q296" s="166">
        <v>1</v>
      </c>
      <c r="R296" s="166" t="s">
        <v>1434</v>
      </c>
      <c r="S296" s="166">
        <v>0</v>
      </c>
      <c r="T296" s="166">
        <v>0</v>
      </c>
      <c r="U296" s="166" t="s">
        <v>1435</v>
      </c>
      <c r="V296" s="166">
        <v>1</v>
      </c>
      <c r="W296" s="198">
        <v>0</v>
      </c>
      <c r="X296" s="198" t="s">
        <v>1436</v>
      </c>
      <c r="Y296" s="166">
        <v>0</v>
      </c>
      <c r="Z296" s="198">
        <v>0</v>
      </c>
      <c r="AA296" s="199" t="s">
        <v>1436</v>
      </c>
      <c r="AB296" s="229">
        <v>0</v>
      </c>
      <c r="AC296" s="148"/>
      <c r="AD296" s="148"/>
      <c r="AE296" s="148">
        <v>0</v>
      </c>
      <c r="AF296" s="148"/>
      <c r="AG296" s="148"/>
      <c r="AH296" s="148">
        <v>0</v>
      </c>
      <c r="AI296" s="148"/>
      <c r="AJ296" s="148"/>
      <c r="AK296" s="148">
        <v>0</v>
      </c>
      <c r="AL296" s="148"/>
      <c r="AM296" s="148"/>
      <c r="AN296" s="148">
        <v>0</v>
      </c>
      <c r="AO296" s="148"/>
      <c r="AP296" s="148"/>
      <c r="AQ296" s="148">
        <v>0</v>
      </c>
      <c r="AR296" s="148"/>
      <c r="AS296" s="148"/>
      <c r="AT296" s="148">
        <v>0</v>
      </c>
      <c r="AU296" s="148"/>
      <c r="AV296" s="148"/>
      <c r="AW296" s="71">
        <v>0</v>
      </c>
      <c r="AX296" s="74"/>
      <c r="AY296" s="138"/>
    </row>
    <row r="297" spans="1:59" s="2" customFormat="1" ht="72">
      <c r="B297" s="244" t="s">
        <v>190</v>
      </c>
      <c r="C297" s="244">
        <f>(E297:E315)</f>
        <v>3.0000000000000001E-3</v>
      </c>
      <c r="D297" s="185" t="s">
        <v>191</v>
      </c>
      <c r="E297" s="185">
        <f>(SUM(J297:J298)*F297)/100</f>
        <v>3.0000000000000001E-3</v>
      </c>
      <c r="F297" s="185">
        <v>15</v>
      </c>
      <c r="G297" s="185" t="s">
        <v>192</v>
      </c>
      <c r="H297" s="186" t="s">
        <v>1437</v>
      </c>
      <c r="I297" s="186" t="s">
        <v>296</v>
      </c>
      <c r="J297" s="186">
        <f>(N297*K297)/O297</f>
        <v>0.02</v>
      </c>
      <c r="K297" s="186">
        <v>0.8</v>
      </c>
      <c r="L297" s="186" t="s">
        <v>111</v>
      </c>
      <c r="M297" s="186" t="s">
        <v>1438</v>
      </c>
      <c r="N297" s="186">
        <f>+Q297+T297+W297+Z297+AC297+AF297+AI297+AL297+AO297+AR297+AU297+AX297</f>
        <v>20000</v>
      </c>
      <c r="O297" s="186">
        <v>800000</v>
      </c>
      <c r="P297" s="186">
        <v>0</v>
      </c>
      <c r="Q297" s="186"/>
      <c r="R297" s="186"/>
      <c r="S297" s="186">
        <v>0</v>
      </c>
      <c r="T297" s="186"/>
      <c r="U297" s="186"/>
      <c r="V297" s="186">
        <v>0</v>
      </c>
      <c r="W297" s="188" t="s">
        <v>1439</v>
      </c>
      <c r="X297" s="189" t="s">
        <v>1440</v>
      </c>
      <c r="Y297" s="186">
        <v>0</v>
      </c>
      <c r="Z297" s="188">
        <v>0</v>
      </c>
      <c r="AA297" s="189" t="s">
        <v>1441</v>
      </c>
      <c r="AB297" s="215">
        <v>0</v>
      </c>
      <c r="AC297" s="149"/>
      <c r="AD297" s="149"/>
      <c r="AE297" s="149">
        <v>400000</v>
      </c>
      <c r="AF297" s="149"/>
      <c r="AG297" s="149"/>
      <c r="AH297" s="149">
        <v>0</v>
      </c>
      <c r="AI297" s="149"/>
      <c r="AJ297" s="149"/>
      <c r="AK297" s="149">
        <v>0</v>
      </c>
      <c r="AL297" s="149"/>
      <c r="AM297" s="149"/>
      <c r="AN297" s="149">
        <v>0</v>
      </c>
      <c r="AO297" s="149"/>
      <c r="AP297" s="149"/>
      <c r="AQ297" s="149">
        <v>0</v>
      </c>
      <c r="AR297" s="149"/>
      <c r="AS297" s="149"/>
      <c r="AT297" s="149">
        <v>0</v>
      </c>
      <c r="AU297" s="149"/>
      <c r="AV297" s="149"/>
      <c r="AW297" s="57">
        <v>400000</v>
      </c>
      <c r="AX297" s="81"/>
      <c r="AY297" s="134"/>
    </row>
    <row r="298" spans="1:59" s="2" customFormat="1" ht="180">
      <c r="B298" s="244"/>
      <c r="C298" s="244"/>
      <c r="D298" s="185"/>
      <c r="E298" s="185"/>
      <c r="F298" s="185"/>
      <c r="G298" s="185"/>
      <c r="H298" s="186" t="s">
        <v>1442</v>
      </c>
      <c r="I298" s="186" t="s">
        <v>296</v>
      </c>
      <c r="J298" s="186">
        <f>(N298*K298)/O298</f>
        <v>0</v>
      </c>
      <c r="K298" s="186">
        <v>0.2</v>
      </c>
      <c r="L298" s="186" t="s">
        <v>111</v>
      </c>
      <c r="M298" s="186" t="s">
        <v>1438</v>
      </c>
      <c r="N298" s="186">
        <f>+Q298+T298+W298+Z298+AC298+AF298+AI298+AL298+AO298+AR298+AU298+AX298</f>
        <v>0</v>
      </c>
      <c r="O298" s="186">
        <v>200000</v>
      </c>
      <c r="P298" s="186">
        <v>0</v>
      </c>
      <c r="Q298" s="186"/>
      <c r="R298" s="186"/>
      <c r="S298" s="186">
        <v>0</v>
      </c>
      <c r="T298" s="186"/>
      <c r="U298" s="186"/>
      <c r="V298" s="186">
        <v>0</v>
      </c>
      <c r="W298" s="188">
        <v>0</v>
      </c>
      <c r="X298" s="189" t="s">
        <v>1443</v>
      </c>
      <c r="Y298" s="186">
        <v>0</v>
      </c>
      <c r="Z298" s="188">
        <v>0</v>
      </c>
      <c r="AA298" s="189" t="s">
        <v>1444</v>
      </c>
      <c r="AB298" s="32">
        <v>0</v>
      </c>
      <c r="AC298" s="145"/>
      <c r="AD298" s="145"/>
      <c r="AE298" s="145">
        <v>100000</v>
      </c>
      <c r="AF298" s="145"/>
      <c r="AG298" s="145"/>
      <c r="AH298" s="145">
        <v>0</v>
      </c>
      <c r="AI298" s="145"/>
      <c r="AJ298" s="145"/>
      <c r="AK298" s="145">
        <v>0</v>
      </c>
      <c r="AL298" s="145"/>
      <c r="AM298" s="145"/>
      <c r="AN298" s="145">
        <v>0</v>
      </c>
      <c r="AO298" s="145"/>
      <c r="AP298" s="145"/>
      <c r="AQ298" s="145">
        <v>0</v>
      </c>
      <c r="AR298" s="145"/>
      <c r="AS298" s="145"/>
      <c r="AT298" s="145">
        <v>0</v>
      </c>
      <c r="AU298" s="145"/>
      <c r="AV298" s="145"/>
      <c r="AW298" s="58">
        <v>100000</v>
      </c>
      <c r="AX298" s="63"/>
      <c r="AY298" s="135"/>
    </row>
    <row r="299" spans="1:59" s="2" customFormat="1" ht="132">
      <c r="B299" s="244"/>
      <c r="C299" s="244"/>
      <c r="D299" s="185" t="s">
        <v>193</v>
      </c>
      <c r="E299" s="185">
        <f>(SUM(J299:J300)*F299)/100</f>
        <v>5.3124999999999992E-2</v>
      </c>
      <c r="F299" s="203">
        <v>15</v>
      </c>
      <c r="G299" s="185" t="s">
        <v>194</v>
      </c>
      <c r="H299" s="186" t="s">
        <v>1445</v>
      </c>
      <c r="I299" s="186" t="s">
        <v>296</v>
      </c>
      <c r="J299" s="186">
        <f>(N299*K299)/O299</f>
        <v>0.16666666666666666</v>
      </c>
      <c r="K299" s="186">
        <v>0.5</v>
      </c>
      <c r="L299" s="186" t="s">
        <v>24</v>
      </c>
      <c r="M299" s="186" t="s">
        <v>1446</v>
      </c>
      <c r="N299" s="186">
        <f>+Q299+T299+W299+Z299+AC299+AF299+AI299+AL299+AO299+AR299+AU299+AX299</f>
        <v>4</v>
      </c>
      <c r="O299" s="186">
        <v>12</v>
      </c>
      <c r="P299" s="186">
        <v>0</v>
      </c>
      <c r="Q299" s="186">
        <v>0</v>
      </c>
      <c r="R299" s="186"/>
      <c r="S299" s="186">
        <v>0</v>
      </c>
      <c r="T299" s="186">
        <v>0</v>
      </c>
      <c r="U299" s="186"/>
      <c r="V299" s="186">
        <v>3</v>
      </c>
      <c r="W299" s="188">
        <v>2</v>
      </c>
      <c r="X299" s="189" t="s">
        <v>1447</v>
      </c>
      <c r="Y299" s="186">
        <v>0</v>
      </c>
      <c r="Z299" s="188">
        <v>2</v>
      </c>
      <c r="AA299" s="189" t="s">
        <v>1448</v>
      </c>
      <c r="AB299" s="32">
        <v>0</v>
      </c>
      <c r="AC299" s="145"/>
      <c r="AD299" s="145"/>
      <c r="AE299" s="145">
        <v>6</v>
      </c>
      <c r="AF299" s="145"/>
      <c r="AG299" s="145"/>
      <c r="AH299" s="145">
        <v>0</v>
      </c>
      <c r="AI299" s="145"/>
      <c r="AJ299" s="145"/>
      <c r="AK299" s="145">
        <v>0</v>
      </c>
      <c r="AL299" s="145"/>
      <c r="AM299" s="145"/>
      <c r="AN299" s="145">
        <v>0</v>
      </c>
      <c r="AO299" s="145"/>
      <c r="AP299" s="145"/>
      <c r="AQ299" s="145">
        <v>0</v>
      </c>
      <c r="AR299" s="145"/>
      <c r="AS299" s="145"/>
      <c r="AT299" s="145">
        <v>0</v>
      </c>
      <c r="AU299" s="145"/>
      <c r="AV299" s="145"/>
      <c r="AW299" s="58">
        <v>3</v>
      </c>
      <c r="AX299" s="63"/>
      <c r="AY299" s="135"/>
    </row>
    <row r="300" spans="1:59" s="2" customFormat="1" ht="372">
      <c r="B300" s="244"/>
      <c r="C300" s="244"/>
      <c r="D300" s="185"/>
      <c r="E300" s="185"/>
      <c r="F300" s="202"/>
      <c r="G300" s="185"/>
      <c r="H300" s="186" t="s">
        <v>1449</v>
      </c>
      <c r="I300" s="186" t="s">
        <v>296</v>
      </c>
      <c r="J300" s="186">
        <f>(N300*K300)/O300</f>
        <v>0.1875</v>
      </c>
      <c r="K300" s="186">
        <v>0.5</v>
      </c>
      <c r="L300" s="186" t="s">
        <v>24</v>
      </c>
      <c r="M300" s="186" t="s">
        <v>1446</v>
      </c>
      <c r="N300" s="186">
        <f>+Q300+T300+W300+Z300+AC300+AF300+AI300+AL300+AO300+AR300+AU300+AX300</f>
        <v>9</v>
      </c>
      <c r="O300" s="186">
        <v>24</v>
      </c>
      <c r="P300" s="186">
        <v>0</v>
      </c>
      <c r="Q300" s="186"/>
      <c r="R300" s="186"/>
      <c r="S300" s="186">
        <v>0</v>
      </c>
      <c r="T300" s="186"/>
      <c r="U300" s="186"/>
      <c r="V300" s="186">
        <v>6</v>
      </c>
      <c r="W300" s="188">
        <v>6</v>
      </c>
      <c r="X300" s="189" t="s">
        <v>1450</v>
      </c>
      <c r="Y300" s="186">
        <v>0</v>
      </c>
      <c r="Z300" s="188">
        <v>3</v>
      </c>
      <c r="AA300" s="189" t="s">
        <v>1451</v>
      </c>
      <c r="AB300" s="32">
        <v>0</v>
      </c>
      <c r="AC300" s="145"/>
      <c r="AD300" s="145"/>
      <c r="AE300" s="145">
        <v>6</v>
      </c>
      <c r="AF300" s="145"/>
      <c r="AG300" s="145"/>
      <c r="AH300" s="145">
        <v>0</v>
      </c>
      <c r="AI300" s="145"/>
      <c r="AJ300" s="145"/>
      <c r="AK300" s="145">
        <v>0</v>
      </c>
      <c r="AL300" s="145"/>
      <c r="AM300" s="145"/>
      <c r="AN300" s="145">
        <v>6</v>
      </c>
      <c r="AO300" s="145"/>
      <c r="AP300" s="145"/>
      <c r="AQ300" s="145">
        <v>0</v>
      </c>
      <c r="AR300" s="145"/>
      <c r="AS300" s="145"/>
      <c r="AT300" s="145">
        <v>0</v>
      </c>
      <c r="AU300" s="145"/>
      <c r="AV300" s="145"/>
      <c r="AW300" s="58">
        <v>6</v>
      </c>
      <c r="AX300" s="63"/>
      <c r="AY300" s="135"/>
    </row>
    <row r="301" spans="1:59" s="2" customFormat="1" ht="36">
      <c r="B301" s="244"/>
      <c r="C301" s="244"/>
      <c r="D301" s="185" t="s">
        <v>195</v>
      </c>
      <c r="E301" s="185">
        <f>(SUM(J301:J302)*F301)/100</f>
        <v>0</v>
      </c>
      <c r="F301" s="203">
        <v>5</v>
      </c>
      <c r="G301" s="185" t="s">
        <v>196</v>
      </c>
      <c r="H301" s="186" t="s">
        <v>1452</v>
      </c>
      <c r="I301" s="186" t="s">
        <v>296</v>
      </c>
      <c r="J301" s="186">
        <f>(N301*K301)/O301</f>
        <v>0</v>
      </c>
      <c r="K301" s="186">
        <v>0.5</v>
      </c>
      <c r="L301" s="186" t="s">
        <v>28</v>
      </c>
      <c r="M301" s="186" t="s">
        <v>1453</v>
      </c>
      <c r="N301" s="186">
        <f>+Q301+T301+W301+Z301+AC301+AF301+AI301+AL301+AO301+AR301+AU301+AX301</f>
        <v>0</v>
      </c>
      <c r="O301" s="186">
        <v>1</v>
      </c>
      <c r="P301" s="186">
        <v>0</v>
      </c>
      <c r="Q301" s="186"/>
      <c r="R301" s="186"/>
      <c r="S301" s="186">
        <v>0</v>
      </c>
      <c r="T301" s="186"/>
      <c r="U301" s="186"/>
      <c r="V301" s="186">
        <v>0</v>
      </c>
      <c r="W301" s="188"/>
      <c r="X301" s="189"/>
      <c r="Y301" s="186">
        <v>0</v>
      </c>
      <c r="Z301" s="186">
        <v>0</v>
      </c>
      <c r="AA301" s="186"/>
      <c r="AB301" s="181">
        <v>0</v>
      </c>
      <c r="AC301" s="150"/>
      <c r="AD301" s="150"/>
      <c r="AE301" s="150">
        <v>0</v>
      </c>
      <c r="AF301" s="150"/>
      <c r="AG301" s="150"/>
      <c r="AH301" s="150">
        <v>0</v>
      </c>
      <c r="AI301" s="150"/>
      <c r="AJ301" s="150"/>
      <c r="AK301" s="150">
        <v>0</v>
      </c>
      <c r="AL301" s="150"/>
      <c r="AM301" s="150"/>
      <c r="AN301" s="150">
        <v>0</v>
      </c>
      <c r="AO301" s="150"/>
      <c r="AP301" s="150"/>
      <c r="AQ301" s="150">
        <v>1</v>
      </c>
      <c r="AR301" s="150"/>
      <c r="AS301" s="150"/>
      <c r="AT301" s="150">
        <v>0</v>
      </c>
      <c r="AU301" s="150"/>
      <c r="AV301" s="150"/>
      <c r="AW301" s="72">
        <v>0</v>
      </c>
      <c r="AX301" s="64"/>
      <c r="AY301" s="27"/>
    </row>
    <row r="302" spans="1:59" s="2" customFormat="1" ht="36">
      <c r="B302" s="244"/>
      <c r="C302" s="244"/>
      <c r="D302" s="185"/>
      <c r="E302" s="185"/>
      <c r="F302" s="202"/>
      <c r="G302" s="185"/>
      <c r="H302" s="186" t="s">
        <v>1454</v>
      </c>
      <c r="I302" s="186" t="s">
        <v>296</v>
      </c>
      <c r="J302" s="186">
        <f>(N302*K302)/O302</f>
        <v>0</v>
      </c>
      <c r="K302" s="186">
        <v>0.5</v>
      </c>
      <c r="L302" s="186" t="s">
        <v>24</v>
      </c>
      <c r="M302" s="186" t="s">
        <v>1455</v>
      </c>
      <c r="N302" s="186">
        <f>+Q302+T302+W302+Z302+AC302+AF302+AI302+AL302+AO302+AR302+AU302+AX302</f>
        <v>0</v>
      </c>
      <c r="O302" s="186">
        <v>1</v>
      </c>
      <c r="P302" s="186">
        <v>0</v>
      </c>
      <c r="Q302" s="186"/>
      <c r="R302" s="186"/>
      <c r="S302" s="186">
        <v>0</v>
      </c>
      <c r="T302" s="186"/>
      <c r="U302" s="186"/>
      <c r="V302" s="186">
        <v>0</v>
      </c>
      <c r="W302" s="188"/>
      <c r="X302" s="189"/>
      <c r="Y302" s="186">
        <v>0</v>
      </c>
      <c r="Z302" s="186">
        <v>0</v>
      </c>
      <c r="AA302" s="186"/>
      <c r="AB302" s="181">
        <v>0</v>
      </c>
      <c r="AC302" s="150"/>
      <c r="AD302" s="150"/>
      <c r="AE302" s="150">
        <v>0</v>
      </c>
      <c r="AF302" s="150"/>
      <c r="AG302" s="150"/>
      <c r="AH302" s="150">
        <v>0</v>
      </c>
      <c r="AI302" s="150"/>
      <c r="AJ302" s="150"/>
      <c r="AK302" s="150">
        <v>0</v>
      </c>
      <c r="AL302" s="150"/>
      <c r="AM302" s="150"/>
      <c r="AN302" s="150">
        <v>0</v>
      </c>
      <c r="AO302" s="150"/>
      <c r="AP302" s="150"/>
      <c r="AQ302" s="150">
        <v>1</v>
      </c>
      <c r="AR302" s="150"/>
      <c r="AS302" s="150"/>
      <c r="AT302" s="150">
        <v>0</v>
      </c>
      <c r="AU302" s="150"/>
      <c r="AV302" s="150"/>
      <c r="AW302" s="72">
        <v>0</v>
      </c>
      <c r="AX302" s="64"/>
      <c r="AY302" s="27"/>
    </row>
    <row r="303" spans="1:59" s="2" customFormat="1" ht="84">
      <c r="B303" s="244"/>
      <c r="C303" s="244"/>
      <c r="D303" s="186" t="s">
        <v>197</v>
      </c>
      <c r="E303" s="186">
        <f>(J303*F303)/100</f>
        <v>3.3333333333333333E-2</v>
      </c>
      <c r="F303" s="186">
        <v>10</v>
      </c>
      <c r="G303" s="186" t="s">
        <v>198</v>
      </c>
      <c r="H303" s="186" t="s">
        <v>1456</v>
      </c>
      <c r="I303" s="186" t="s">
        <v>296</v>
      </c>
      <c r="J303" s="186">
        <f>(N303*K303)/O303</f>
        <v>0.33333333333333331</v>
      </c>
      <c r="K303" s="186">
        <v>1</v>
      </c>
      <c r="L303" s="186" t="s">
        <v>24</v>
      </c>
      <c r="M303" s="186" t="s">
        <v>1457</v>
      </c>
      <c r="N303" s="186">
        <f>+Q303+T303+W303+Z303+AC303+AF303+AI303+AL303+AO303+AR303+AU303+AX303</f>
        <v>2</v>
      </c>
      <c r="O303" s="186">
        <v>6</v>
      </c>
      <c r="P303" s="186">
        <v>0</v>
      </c>
      <c r="Q303" s="186"/>
      <c r="R303" s="186"/>
      <c r="S303" s="186">
        <v>0</v>
      </c>
      <c r="T303" s="186"/>
      <c r="U303" s="186"/>
      <c r="V303" s="186">
        <v>0</v>
      </c>
      <c r="W303" s="188"/>
      <c r="X303" s="189"/>
      <c r="Y303" s="186">
        <v>2</v>
      </c>
      <c r="Z303" s="186">
        <v>2</v>
      </c>
      <c r="AA303" s="186" t="s">
        <v>1458</v>
      </c>
      <c r="AB303" s="181">
        <v>2</v>
      </c>
      <c r="AC303" s="150"/>
      <c r="AD303" s="150"/>
      <c r="AE303" s="150">
        <v>2</v>
      </c>
      <c r="AF303" s="150"/>
      <c r="AG303" s="150"/>
      <c r="AH303" s="150">
        <v>0</v>
      </c>
      <c r="AI303" s="150"/>
      <c r="AJ303" s="150"/>
      <c r="AK303" s="150">
        <v>0</v>
      </c>
      <c r="AL303" s="150"/>
      <c r="AM303" s="150"/>
      <c r="AN303" s="150">
        <v>0</v>
      </c>
      <c r="AO303" s="150"/>
      <c r="AP303" s="150"/>
      <c r="AQ303" s="150">
        <v>0</v>
      </c>
      <c r="AR303" s="150"/>
      <c r="AS303" s="150"/>
      <c r="AT303" s="150">
        <v>0</v>
      </c>
      <c r="AU303" s="150"/>
      <c r="AV303" s="150"/>
      <c r="AW303" s="72">
        <v>0</v>
      </c>
      <c r="AX303" s="64"/>
      <c r="AY303" s="27"/>
    </row>
    <row r="304" spans="1:59" s="2" customFormat="1" ht="36">
      <c r="B304" s="244"/>
      <c r="C304" s="244"/>
      <c r="D304" s="185" t="s">
        <v>199</v>
      </c>
      <c r="E304" s="203">
        <f>(SUM(J304:J307)*F304)/100</f>
        <v>0</v>
      </c>
      <c r="F304" s="203">
        <v>10</v>
      </c>
      <c r="G304" s="185" t="s">
        <v>200</v>
      </c>
      <c r="H304" s="186" t="s">
        <v>1459</v>
      </c>
      <c r="I304" s="186" t="s">
        <v>296</v>
      </c>
      <c r="J304" s="186">
        <f>(N304*K304)/O304</f>
        <v>0</v>
      </c>
      <c r="K304" s="186">
        <v>0.25</v>
      </c>
      <c r="L304" s="186" t="s">
        <v>24</v>
      </c>
      <c r="M304" s="186" t="s">
        <v>1460</v>
      </c>
      <c r="N304" s="186">
        <f>+Q304+T304+W304+Z304+AC304+AF304+AI304+AL304+AO304+AR304+AU304+AX304</f>
        <v>0</v>
      </c>
      <c r="O304" s="186">
        <v>1</v>
      </c>
      <c r="P304" s="186">
        <v>0</v>
      </c>
      <c r="Q304" s="186"/>
      <c r="R304" s="186"/>
      <c r="S304" s="186">
        <v>0</v>
      </c>
      <c r="T304" s="186"/>
      <c r="U304" s="186"/>
      <c r="V304" s="186">
        <v>0</v>
      </c>
      <c r="W304" s="188"/>
      <c r="X304" s="189"/>
      <c r="Y304" s="186">
        <v>0</v>
      </c>
      <c r="Z304" s="186">
        <v>0</v>
      </c>
      <c r="AA304" s="186" t="s">
        <v>1461</v>
      </c>
      <c r="AB304" s="181">
        <v>1</v>
      </c>
      <c r="AC304" s="150"/>
      <c r="AD304" s="150"/>
      <c r="AE304" s="150">
        <v>0</v>
      </c>
      <c r="AF304" s="150"/>
      <c r="AG304" s="150"/>
      <c r="AH304" s="150">
        <v>0</v>
      </c>
      <c r="AI304" s="150"/>
      <c r="AJ304" s="150"/>
      <c r="AK304" s="150">
        <v>0</v>
      </c>
      <c r="AL304" s="150"/>
      <c r="AM304" s="150"/>
      <c r="AN304" s="150">
        <v>0</v>
      </c>
      <c r="AO304" s="150"/>
      <c r="AP304" s="150"/>
      <c r="AQ304" s="150">
        <v>0</v>
      </c>
      <c r="AR304" s="150"/>
      <c r="AS304" s="150"/>
      <c r="AT304" s="150">
        <v>0</v>
      </c>
      <c r="AU304" s="150"/>
      <c r="AV304" s="150"/>
      <c r="AW304" s="72">
        <v>0</v>
      </c>
      <c r="AX304" s="64"/>
      <c r="AY304" s="27"/>
    </row>
    <row r="305" spans="2:51" s="2" customFormat="1" ht="36">
      <c r="B305" s="244"/>
      <c r="C305" s="244"/>
      <c r="D305" s="185"/>
      <c r="E305" s="218"/>
      <c r="F305" s="218"/>
      <c r="G305" s="185"/>
      <c r="H305" s="186" t="s">
        <v>1462</v>
      </c>
      <c r="I305" s="186" t="s">
        <v>296</v>
      </c>
      <c r="J305" s="186">
        <f>(N305*K305)/O305</f>
        <v>0</v>
      </c>
      <c r="K305" s="186">
        <v>0.25</v>
      </c>
      <c r="L305" s="186" t="s">
        <v>24</v>
      </c>
      <c r="M305" s="186" t="s">
        <v>1460</v>
      </c>
      <c r="N305" s="186">
        <f>+Q305+T305+W305+Z305+AC305+AF305+AI305+AL305+AO305+AR305+AU305+AX305</f>
        <v>0</v>
      </c>
      <c r="O305" s="186">
        <v>1</v>
      </c>
      <c r="P305" s="186">
        <v>0</v>
      </c>
      <c r="Q305" s="186"/>
      <c r="R305" s="186"/>
      <c r="S305" s="186">
        <v>0</v>
      </c>
      <c r="T305" s="186"/>
      <c r="U305" s="186"/>
      <c r="V305" s="186">
        <v>0</v>
      </c>
      <c r="W305" s="188"/>
      <c r="X305" s="189"/>
      <c r="Y305" s="186">
        <v>0</v>
      </c>
      <c r="Z305" s="186">
        <v>0</v>
      </c>
      <c r="AA305" s="186" t="s">
        <v>1461</v>
      </c>
      <c r="AB305" s="181">
        <v>1</v>
      </c>
      <c r="AC305" s="150"/>
      <c r="AD305" s="150"/>
      <c r="AE305" s="150">
        <v>0</v>
      </c>
      <c r="AF305" s="150"/>
      <c r="AG305" s="150"/>
      <c r="AH305" s="150">
        <v>0</v>
      </c>
      <c r="AI305" s="150"/>
      <c r="AJ305" s="150"/>
      <c r="AK305" s="150">
        <v>0</v>
      </c>
      <c r="AL305" s="150"/>
      <c r="AM305" s="150"/>
      <c r="AN305" s="150">
        <v>0</v>
      </c>
      <c r="AO305" s="150"/>
      <c r="AP305" s="150"/>
      <c r="AQ305" s="150">
        <v>0</v>
      </c>
      <c r="AR305" s="150"/>
      <c r="AS305" s="150"/>
      <c r="AT305" s="150">
        <v>0</v>
      </c>
      <c r="AU305" s="150"/>
      <c r="AV305" s="150"/>
      <c r="AW305" s="72">
        <v>0</v>
      </c>
      <c r="AX305" s="64"/>
      <c r="AY305" s="27"/>
    </row>
    <row r="306" spans="2:51" s="2" customFormat="1" ht="36">
      <c r="B306" s="244"/>
      <c r="C306" s="244"/>
      <c r="D306" s="185"/>
      <c r="E306" s="218"/>
      <c r="F306" s="218"/>
      <c r="G306" s="185"/>
      <c r="H306" s="186" t="s">
        <v>1463</v>
      </c>
      <c r="I306" s="186" t="s">
        <v>296</v>
      </c>
      <c r="J306" s="186">
        <f>(N306*K306)/O306</f>
        <v>0</v>
      </c>
      <c r="K306" s="186">
        <v>0.25</v>
      </c>
      <c r="L306" s="186" t="s">
        <v>24</v>
      </c>
      <c r="M306" s="186" t="s">
        <v>1460</v>
      </c>
      <c r="N306" s="186">
        <f>+Q306+T306+W306+Z306+AC306+AF306+AI306+AL306+AO306+AR306+AU306+AX306</f>
        <v>0</v>
      </c>
      <c r="O306" s="186">
        <v>1</v>
      </c>
      <c r="P306" s="186">
        <v>0</v>
      </c>
      <c r="Q306" s="186"/>
      <c r="R306" s="186"/>
      <c r="S306" s="186">
        <v>0</v>
      </c>
      <c r="T306" s="186"/>
      <c r="U306" s="186"/>
      <c r="V306" s="186">
        <v>0</v>
      </c>
      <c r="W306" s="188"/>
      <c r="X306" s="189"/>
      <c r="Y306" s="186">
        <v>0</v>
      </c>
      <c r="Z306" s="186">
        <v>0</v>
      </c>
      <c r="AA306" s="186"/>
      <c r="AB306" s="181">
        <v>0</v>
      </c>
      <c r="AC306" s="150"/>
      <c r="AD306" s="150"/>
      <c r="AE306" s="150">
        <v>0</v>
      </c>
      <c r="AF306" s="150"/>
      <c r="AG306" s="150"/>
      <c r="AH306" s="150">
        <v>1</v>
      </c>
      <c r="AI306" s="150"/>
      <c r="AJ306" s="150"/>
      <c r="AK306" s="150">
        <v>0</v>
      </c>
      <c r="AL306" s="150"/>
      <c r="AM306" s="150"/>
      <c r="AN306" s="150">
        <v>0</v>
      </c>
      <c r="AO306" s="150"/>
      <c r="AP306" s="150"/>
      <c r="AQ306" s="150">
        <v>0</v>
      </c>
      <c r="AR306" s="150"/>
      <c r="AS306" s="150"/>
      <c r="AT306" s="150">
        <v>0</v>
      </c>
      <c r="AU306" s="150"/>
      <c r="AV306" s="150"/>
      <c r="AW306" s="72">
        <v>0</v>
      </c>
      <c r="AX306" s="64"/>
      <c r="AY306" s="27"/>
    </row>
    <row r="307" spans="2:51" s="2" customFormat="1" ht="36">
      <c r="B307" s="244"/>
      <c r="C307" s="244"/>
      <c r="D307" s="185"/>
      <c r="E307" s="202"/>
      <c r="F307" s="202"/>
      <c r="G307" s="185"/>
      <c r="H307" s="186" t="s">
        <v>1464</v>
      </c>
      <c r="I307" s="186" t="s">
        <v>296</v>
      </c>
      <c r="J307" s="186">
        <f>(N307*K307)/O307</f>
        <v>0</v>
      </c>
      <c r="K307" s="186">
        <v>0.25</v>
      </c>
      <c r="L307" s="186" t="s">
        <v>24</v>
      </c>
      <c r="M307" s="186" t="s">
        <v>1460</v>
      </c>
      <c r="N307" s="186">
        <f>+Q307+T307+W307+Z307+AC307+AF307+AI307+AL307+AO307+AR307+AU307+AX307</f>
        <v>0</v>
      </c>
      <c r="O307" s="186">
        <v>1</v>
      </c>
      <c r="P307" s="186">
        <v>0</v>
      </c>
      <c r="Q307" s="186"/>
      <c r="R307" s="186"/>
      <c r="S307" s="186">
        <v>0</v>
      </c>
      <c r="T307" s="186"/>
      <c r="U307" s="186"/>
      <c r="V307" s="186">
        <v>0</v>
      </c>
      <c r="W307" s="188"/>
      <c r="X307" s="189"/>
      <c r="Y307" s="186">
        <v>0</v>
      </c>
      <c r="Z307" s="186">
        <v>0</v>
      </c>
      <c r="AA307" s="186"/>
      <c r="AB307" s="181">
        <v>0</v>
      </c>
      <c r="AC307" s="150"/>
      <c r="AD307" s="150"/>
      <c r="AE307" s="150">
        <v>0</v>
      </c>
      <c r="AF307" s="150"/>
      <c r="AG307" s="150"/>
      <c r="AH307" s="150">
        <v>0</v>
      </c>
      <c r="AI307" s="150"/>
      <c r="AJ307" s="150"/>
      <c r="AK307" s="150">
        <v>0</v>
      </c>
      <c r="AL307" s="150"/>
      <c r="AM307" s="150"/>
      <c r="AN307" s="150">
        <v>0</v>
      </c>
      <c r="AO307" s="150"/>
      <c r="AP307" s="150"/>
      <c r="AQ307" s="150">
        <v>1</v>
      </c>
      <c r="AR307" s="150"/>
      <c r="AS307" s="150"/>
      <c r="AT307" s="150">
        <v>0</v>
      </c>
      <c r="AU307" s="150"/>
      <c r="AV307" s="150"/>
      <c r="AW307" s="72">
        <v>0</v>
      </c>
      <c r="AX307" s="64"/>
      <c r="AY307" s="27"/>
    </row>
    <row r="308" spans="2:51" s="2" customFormat="1" ht="120">
      <c r="B308" s="244"/>
      <c r="C308" s="244"/>
      <c r="D308" s="186" t="s">
        <v>201</v>
      </c>
      <c r="E308" s="186">
        <f>(J308*F308)/100</f>
        <v>0</v>
      </c>
      <c r="F308" s="186">
        <v>5</v>
      </c>
      <c r="G308" s="186" t="s">
        <v>202</v>
      </c>
      <c r="H308" s="186" t="s">
        <v>1465</v>
      </c>
      <c r="I308" s="186" t="s">
        <v>296</v>
      </c>
      <c r="J308" s="186">
        <f>(N308*K308)/O308</f>
        <v>0</v>
      </c>
      <c r="K308" s="186">
        <v>1</v>
      </c>
      <c r="L308" s="186" t="s">
        <v>24</v>
      </c>
      <c r="M308" s="186" t="s">
        <v>1466</v>
      </c>
      <c r="N308" s="186">
        <f>+Q308+T308+W308+Z308+AC308+AF308+AI308+AL308+AO308+AR308+AU308+AX308</f>
        <v>0</v>
      </c>
      <c r="O308" s="186">
        <v>3</v>
      </c>
      <c r="P308" s="186">
        <v>0</v>
      </c>
      <c r="Q308" s="186"/>
      <c r="R308" s="186"/>
      <c r="S308" s="186">
        <v>0</v>
      </c>
      <c r="T308" s="186"/>
      <c r="U308" s="186"/>
      <c r="V308" s="186">
        <v>0</v>
      </c>
      <c r="W308" s="188"/>
      <c r="X308" s="189"/>
      <c r="Y308" s="186">
        <v>0</v>
      </c>
      <c r="Z308" s="186">
        <v>0</v>
      </c>
      <c r="AA308" s="186"/>
      <c r="AB308" s="181">
        <v>0</v>
      </c>
      <c r="AC308" s="150"/>
      <c r="AD308" s="150"/>
      <c r="AE308" s="150">
        <v>0</v>
      </c>
      <c r="AF308" s="150"/>
      <c r="AG308" s="150"/>
      <c r="AH308" s="150">
        <v>1</v>
      </c>
      <c r="AI308" s="150"/>
      <c r="AJ308" s="150"/>
      <c r="AK308" s="150">
        <v>0</v>
      </c>
      <c r="AL308" s="150"/>
      <c r="AM308" s="150"/>
      <c r="AN308" s="150">
        <v>0</v>
      </c>
      <c r="AO308" s="150"/>
      <c r="AP308" s="150"/>
      <c r="AQ308" s="150">
        <v>1</v>
      </c>
      <c r="AR308" s="150"/>
      <c r="AS308" s="150"/>
      <c r="AT308" s="150">
        <v>0</v>
      </c>
      <c r="AU308" s="150"/>
      <c r="AV308" s="150"/>
      <c r="AW308" s="72">
        <v>1</v>
      </c>
      <c r="AX308" s="64"/>
      <c r="AY308" s="27"/>
    </row>
    <row r="309" spans="2:51" s="2" customFormat="1" ht="312">
      <c r="B309" s="244"/>
      <c r="C309" s="244"/>
      <c r="D309" s="185" t="s">
        <v>203</v>
      </c>
      <c r="E309" s="203">
        <f>(SUM(J309:J311)*F309)/100</f>
        <v>0.09</v>
      </c>
      <c r="F309" s="203">
        <v>10</v>
      </c>
      <c r="G309" s="185" t="s">
        <v>204</v>
      </c>
      <c r="H309" s="186" t="s">
        <v>1467</v>
      </c>
      <c r="I309" s="186" t="s">
        <v>296</v>
      </c>
      <c r="J309" s="186">
        <f>(N309*K309)/O309</f>
        <v>0.45</v>
      </c>
      <c r="K309" s="186">
        <v>0.45</v>
      </c>
      <c r="L309" s="186" t="s">
        <v>28</v>
      </c>
      <c r="M309" s="186" t="s">
        <v>1468</v>
      </c>
      <c r="N309" s="186">
        <f>+Q309+T309+W309+Z309+AC309+AF309+AI309+AL309+AO309+AR309+AU309+AX309</f>
        <v>1</v>
      </c>
      <c r="O309" s="186">
        <v>1</v>
      </c>
      <c r="P309" s="186">
        <v>0</v>
      </c>
      <c r="Q309" s="186"/>
      <c r="R309" s="186"/>
      <c r="S309" s="186">
        <v>0</v>
      </c>
      <c r="T309" s="186"/>
      <c r="U309" s="186"/>
      <c r="V309" s="186">
        <v>1</v>
      </c>
      <c r="W309" s="186">
        <v>1</v>
      </c>
      <c r="X309" s="189" t="s">
        <v>1469</v>
      </c>
      <c r="Y309" s="186">
        <v>0</v>
      </c>
      <c r="Z309" s="186">
        <v>0</v>
      </c>
      <c r="AA309" s="186"/>
      <c r="AB309" s="181">
        <v>0</v>
      </c>
      <c r="AC309" s="150"/>
      <c r="AD309" s="150"/>
      <c r="AE309" s="150">
        <v>0</v>
      </c>
      <c r="AF309" s="150"/>
      <c r="AG309" s="150"/>
      <c r="AH309" s="150">
        <v>0</v>
      </c>
      <c r="AI309" s="150"/>
      <c r="AJ309" s="150"/>
      <c r="AK309" s="150">
        <v>0</v>
      </c>
      <c r="AL309" s="150"/>
      <c r="AM309" s="150"/>
      <c r="AN309" s="150">
        <v>0</v>
      </c>
      <c r="AO309" s="150"/>
      <c r="AP309" s="150"/>
      <c r="AQ309" s="150">
        <v>0</v>
      </c>
      <c r="AR309" s="150"/>
      <c r="AS309" s="150"/>
      <c r="AT309" s="150">
        <v>0</v>
      </c>
      <c r="AU309" s="150"/>
      <c r="AV309" s="150"/>
      <c r="AW309" s="72">
        <v>0</v>
      </c>
      <c r="AX309" s="64"/>
      <c r="AY309" s="27"/>
    </row>
    <row r="310" spans="2:51" s="2" customFormat="1" ht="240">
      <c r="B310" s="244"/>
      <c r="C310" s="244"/>
      <c r="D310" s="185"/>
      <c r="E310" s="218"/>
      <c r="F310" s="218"/>
      <c r="G310" s="185"/>
      <c r="H310" s="186" t="s">
        <v>1470</v>
      </c>
      <c r="I310" s="186" t="s">
        <v>296</v>
      </c>
      <c r="J310" s="186">
        <f>(N310*K310)/O310</f>
        <v>0.45</v>
      </c>
      <c r="K310" s="186">
        <v>0.45</v>
      </c>
      <c r="L310" s="186" t="s">
        <v>28</v>
      </c>
      <c r="M310" s="186" t="s">
        <v>1471</v>
      </c>
      <c r="N310" s="186">
        <f>+Q310+T310+W310+Z310+AC310+AF310+AI310+AL310+AO310+AR310+AU310+AX310</f>
        <v>1</v>
      </c>
      <c r="O310" s="186">
        <v>1</v>
      </c>
      <c r="P310" s="186">
        <v>0</v>
      </c>
      <c r="Q310" s="186"/>
      <c r="R310" s="186"/>
      <c r="S310" s="186">
        <v>0</v>
      </c>
      <c r="T310" s="186"/>
      <c r="U310" s="186"/>
      <c r="V310" s="186">
        <v>1</v>
      </c>
      <c r="W310" s="186">
        <v>1</v>
      </c>
      <c r="X310" s="189" t="s">
        <v>1472</v>
      </c>
      <c r="Y310" s="186">
        <v>0</v>
      </c>
      <c r="Z310" s="186">
        <v>0</v>
      </c>
      <c r="AA310" s="186"/>
      <c r="AB310" s="181">
        <v>0</v>
      </c>
      <c r="AC310" s="150"/>
      <c r="AD310" s="150"/>
      <c r="AE310" s="150">
        <v>0</v>
      </c>
      <c r="AF310" s="150"/>
      <c r="AG310" s="150"/>
      <c r="AH310" s="150">
        <v>0</v>
      </c>
      <c r="AI310" s="150"/>
      <c r="AJ310" s="150"/>
      <c r="AK310" s="150">
        <v>0</v>
      </c>
      <c r="AL310" s="150"/>
      <c r="AM310" s="150"/>
      <c r="AN310" s="150">
        <v>0</v>
      </c>
      <c r="AO310" s="150"/>
      <c r="AP310" s="150"/>
      <c r="AQ310" s="150">
        <v>0</v>
      </c>
      <c r="AR310" s="150"/>
      <c r="AS310" s="150"/>
      <c r="AT310" s="150">
        <v>0</v>
      </c>
      <c r="AU310" s="150"/>
      <c r="AV310" s="150"/>
      <c r="AW310" s="72">
        <v>0</v>
      </c>
      <c r="AX310" s="64"/>
      <c r="AY310" s="27"/>
    </row>
    <row r="311" spans="2:51" s="2" customFormat="1" ht="36">
      <c r="B311" s="244"/>
      <c r="C311" s="244"/>
      <c r="D311" s="185"/>
      <c r="E311" s="202"/>
      <c r="F311" s="202"/>
      <c r="G311" s="185"/>
      <c r="H311" s="186" t="s">
        <v>1473</v>
      </c>
      <c r="I311" s="186" t="s">
        <v>296</v>
      </c>
      <c r="J311" s="186">
        <f>(N311*K311)/O311</f>
        <v>0</v>
      </c>
      <c r="K311" s="186">
        <v>0.1</v>
      </c>
      <c r="L311" s="186" t="s">
        <v>24</v>
      </c>
      <c r="M311" s="186" t="s">
        <v>1474</v>
      </c>
      <c r="N311" s="186">
        <f>+Q311+T311+W311+Z311+AC311+AF311+AI311+AL311+AO311+AR311+AU311+AX311</f>
        <v>0</v>
      </c>
      <c r="O311" s="186">
        <v>1</v>
      </c>
      <c r="P311" s="186">
        <v>0</v>
      </c>
      <c r="Q311" s="186"/>
      <c r="R311" s="186"/>
      <c r="S311" s="186">
        <v>0</v>
      </c>
      <c r="T311" s="186"/>
      <c r="U311" s="186"/>
      <c r="V311" s="186">
        <v>0</v>
      </c>
      <c r="W311" s="188">
        <v>0</v>
      </c>
      <c r="X311" s="189"/>
      <c r="Y311" s="186">
        <v>0</v>
      </c>
      <c r="Z311" s="186">
        <v>0</v>
      </c>
      <c r="AA311" s="186"/>
      <c r="AB311" s="181">
        <v>0</v>
      </c>
      <c r="AC311" s="150"/>
      <c r="AD311" s="150"/>
      <c r="AE311" s="150">
        <v>1</v>
      </c>
      <c r="AF311" s="150"/>
      <c r="AG311" s="150"/>
      <c r="AH311" s="150">
        <v>0</v>
      </c>
      <c r="AI311" s="150"/>
      <c r="AJ311" s="150"/>
      <c r="AK311" s="150">
        <v>0</v>
      </c>
      <c r="AL311" s="150"/>
      <c r="AM311" s="150"/>
      <c r="AN311" s="150">
        <v>0</v>
      </c>
      <c r="AO311" s="150"/>
      <c r="AP311" s="150"/>
      <c r="AQ311" s="150">
        <v>0</v>
      </c>
      <c r="AR311" s="150"/>
      <c r="AS311" s="150"/>
      <c r="AT311" s="150">
        <v>0</v>
      </c>
      <c r="AU311" s="150"/>
      <c r="AV311" s="150"/>
      <c r="AW311" s="72">
        <v>0</v>
      </c>
      <c r="AX311" s="64"/>
      <c r="AY311" s="27"/>
    </row>
    <row r="312" spans="2:51" s="2" customFormat="1" ht="72">
      <c r="B312" s="244"/>
      <c r="C312" s="244"/>
      <c r="D312" s="186" t="s">
        <v>205</v>
      </c>
      <c r="E312" s="186">
        <f>(J312*F312)/100</f>
        <v>7.4999999999999997E-2</v>
      </c>
      <c r="F312" s="186">
        <v>15</v>
      </c>
      <c r="G312" s="186" t="s">
        <v>206</v>
      </c>
      <c r="H312" s="186" t="s">
        <v>1475</v>
      </c>
      <c r="I312" s="186" t="s">
        <v>296</v>
      </c>
      <c r="J312" s="186">
        <f>(N312*K312)/O312</f>
        <v>0.5</v>
      </c>
      <c r="K312" s="186">
        <v>1</v>
      </c>
      <c r="L312" s="186" t="s">
        <v>24</v>
      </c>
      <c r="M312" s="186" t="s">
        <v>1476</v>
      </c>
      <c r="N312" s="186">
        <f>+Q312+T312+W312+Z312+AC312+AF312+AI312+AL312+AO312+AR312+AU312+AX312</f>
        <v>2</v>
      </c>
      <c r="O312" s="186">
        <v>4</v>
      </c>
      <c r="P312" s="186">
        <v>0</v>
      </c>
      <c r="Q312" s="189"/>
      <c r="R312" s="189"/>
      <c r="S312" s="186">
        <v>1</v>
      </c>
      <c r="T312" s="186">
        <v>1</v>
      </c>
      <c r="U312" s="186"/>
      <c r="V312" s="186">
        <v>0</v>
      </c>
      <c r="W312" s="188">
        <v>0</v>
      </c>
      <c r="X312" s="189"/>
      <c r="Y312" s="186">
        <v>1</v>
      </c>
      <c r="Z312" s="188">
        <v>1</v>
      </c>
      <c r="AA312" s="189" t="s">
        <v>1477</v>
      </c>
      <c r="AB312" s="181">
        <v>0</v>
      </c>
      <c r="AC312" s="150"/>
      <c r="AD312" s="150"/>
      <c r="AE312" s="150">
        <v>0</v>
      </c>
      <c r="AF312" s="150"/>
      <c r="AG312" s="150"/>
      <c r="AH312" s="150">
        <v>1</v>
      </c>
      <c r="AI312" s="150"/>
      <c r="AJ312" s="150"/>
      <c r="AK312" s="150">
        <v>0</v>
      </c>
      <c r="AL312" s="150"/>
      <c r="AM312" s="150"/>
      <c r="AN312" s="150">
        <v>0</v>
      </c>
      <c r="AO312" s="150"/>
      <c r="AP312" s="150"/>
      <c r="AQ312" s="150">
        <v>1</v>
      </c>
      <c r="AR312" s="150"/>
      <c r="AS312" s="150"/>
      <c r="AT312" s="150">
        <v>0</v>
      </c>
      <c r="AU312" s="150"/>
      <c r="AV312" s="150"/>
      <c r="AW312" s="72">
        <v>0</v>
      </c>
      <c r="AX312" s="64"/>
      <c r="AY312" s="27"/>
    </row>
    <row r="313" spans="2:51" s="2" customFormat="1" ht="36">
      <c r="B313" s="244"/>
      <c r="C313" s="244"/>
      <c r="D313" s="185" t="s">
        <v>1478</v>
      </c>
      <c r="E313" s="203">
        <f>(SUM(J313:J315)*F313)/100</f>
        <v>9.9000000000000005E-2</v>
      </c>
      <c r="F313" s="203">
        <v>15</v>
      </c>
      <c r="G313" s="185" t="s">
        <v>207</v>
      </c>
      <c r="H313" s="186" t="s">
        <v>1479</v>
      </c>
      <c r="I313" s="186" t="s">
        <v>296</v>
      </c>
      <c r="J313" s="186">
        <f>(N313*K313)/O313</f>
        <v>0.33</v>
      </c>
      <c r="K313" s="186">
        <v>0.33</v>
      </c>
      <c r="L313" s="186" t="s">
        <v>24</v>
      </c>
      <c r="M313" s="186" t="s">
        <v>1480</v>
      </c>
      <c r="N313" s="186">
        <f>+Q313+T313+W313+Z313+AC313+AF313+AI313+AL313+AO313+AR313+AU313+AX313</f>
        <v>1</v>
      </c>
      <c r="O313" s="186">
        <v>1</v>
      </c>
      <c r="P313" s="186">
        <v>0</v>
      </c>
      <c r="Q313" s="189"/>
      <c r="R313" s="189"/>
      <c r="S313" s="186">
        <v>0</v>
      </c>
      <c r="T313" s="186">
        <v>0</v>
      </c>
      <c r="U313" s="186"/>
      <c r="V313" s="186">
        <v>0</v>
      </c>
      <c r="W313" s="188">
        <v>0</v>
      </c>
      <c r="X313" s="189"/>
      <c r="Y313" s="186">
        <v>1</v>
      </c>
      <c r="Z313" s="188">
        <v>1</v>
      </c>
      <c r="AA313" s="189" t="s">
        <v>1481</v>
      </c>
      <c r="AB313" s="181">
        <v>0</v>
      </c>
      <c r="AC313" s="150"/>
      <c r="AD313" s="150"/>
      <c r="AE313" s="150">
        <v>0</v>
      </c>
      <c r="AF313" s="150"/>
      <c r="AG313" s="150"/>
      <c r="AH313" s="150">
        <v>0</v>
      </c>
      <c r="AI313" s="150"/>
      <c r="AJ313" s="150"/>
      <c r="AK313" s="150">
        <v>0</v>
      </c>
      <c r="AL313" s="150"/>
      <c r="AM313" s="150"/>
      <c r="AN313" s="150">
        <v>0</v>
      </c>
      <c r="AO313" s="150"/>
      <c r="AP313" s="150"/>
      <c r="AQ313" s="150">
        <v>0</v>
      </c>
      <c r="AR313" s="150"/>
      <c r="AS313" s="150"/>
      <c r="AT313" s="150">
        <v>0</v>
      </c>
      <c r="AU313" s="150"/>
      <c r="AV313" s="150"/>
      <c r="AW313" s="72">
        <v>0</v>
      </c>
      <c r="AX313" s="64"/>
      <c r="AY313" s="27"/>
    </row>
    <row r="314" spans="2:51" s="2" customFormat="1" ht="72">
      <c r="B314" s="244"/>
      <c r="C314" s="244"/>
      <c r="D314" s="185"/>
      <c r="E314" s="218"/>
      <c r="F314" s="218"/>
      <c r="G314" s="185"/>
      <c r="H314" s="186" t="s">
        <v>1482</v>
      </c>
      <c r="I314" s="186" t="s">
        <v>296</v>
      </c>
      <c r="J314" s="186">
        <f>(N314*K314)/O314</f>
        <v>0.33</v>
      </c>
      <c r="K314" s="186">
        <v>0.33</v>
      </c>
      <c r="L314" s="186" t="s">
        <v>24</v>
      </c>
      <c r="M314" s="186" t="s">
        <v>1483</v>
      </c>
      <c r="N314" s="186">
        <f>+Q314+T314+W314+Z314+AC314+AF314+AI314+AL314+AO314+AR314+AU314+AX314</f>
        <v>1</v>
      </c>
      <c r="O314" s="186">
        <v>1</v>
      </c>
      <c r="P314" s="186">
        <v>0</v>
      </c>
      <c r="Q314" s="189"/>
      <c r="R314" s="189"/>
      <c r="S314" s="186">
        <v>0</v>
      </c>
      <c r="T314" s="186">
        <v>0</v>
      </c>
      <c r="U314" s="186"/>
      <c r="V314" s="186">
        <v>0</v>
      </c>
      <c r="W314" s="188">
        <v>0</v>
      </c>
      <c r="X314" s="189"/>
      <c r="Y314" s="186">
        <v>0</v>
      </c>
      <c r="Z314" s="188">
        <v>1</v>
      </c>
      <c r="AA314" s="189" t="s">
        <v>1484</v>
      </c>
      <c r="AB314" s="181">
        <v>0</v>
      </c>
      <c r="AC314" s="150"/>
      <c r="AD314" s="150"/>
      <c r="AE314" s="150">
        <v>0</v>
      </c>
      <c r="AF314" s="150"/>
      <c r="AG314" s="150"/>
      <c r="AH314" s="150">
        <v>1</v>
      </c>
      <c r="AI314" s="150"/>
      <c r="AJ314" s="150"/>
      <c r="AK314" s="150">
        <v>0</v>
      </c>
      <c r="AL314" s="150"/>
      <c r="AM314" s="150"/>
      <c r="AN314" s="150">
        <v>0</v>
      </c>
      <c r="AO314" s="150"/>
      <c r="AP314" s="150"/>
      <c r="AQ314" s="150">
        <v>0</v>
      </c>
      <c r="AR314" s="150"/>
      <c r="AS314" s="150"/>
      <c r="AT314" s="150">
        <v>0</v>
      </c>
      <c r="AU314" s="150"/>
      <c r="AV314" s="150"/>
      <c r="AW314" s="72">
        <v>0</v>
      </c>
      <c r="AX314" s="64"/>
      <c r="AY314" s="27"/>
    </row>
    <row r="315" spans="2:51" s="2" customFormat="1" ht="60.75" thickBot="1">
      <c r="B315" s="244"/>
      <c r="C315" s="244"/>
      <c r="D315" s="185"/>
      <c r="E315" s="202"/>
      <c r="F315" s="202"/>
      <c r="G315" s="185"/>
      <c r="H315" s="186" t="s">
        <v>1485</v>
      </c>
      <c r="I315" s="186" t="s">
        <v>296</v>
      </c>
      <c r="J315" s="186">
        <f>(N315*K315)/O315</f>
        <v>0</v>
      </c>
      <c r="K315" s="186">
        <v>0.34</v>
      </c>
      <c r="L315" s="186" t="s">
        <v>24</v>
      </c>
      <c r="M315" s="186" t="s">
        <v>207</v>
      </c>
      <c r="N315" s="186">
        <f>+Q315+T315+W315+Z315+AC315+AF315+AI315+AL315+AO315+AR315+AU315+AX315</f>
        <v>0</v>
      </c>
      <c r="O315" s="186">
        <v>1</v>
      </c>
      <c r="P315" s="186">
        <v>0</v>
      </c>
      <c r="Q315" s="186"/>
      <c r="R315" s="186"/>
      <c r="S315" s="186">
        <v>0</v>
      </c>
      <c r="T315" s="186">
        <v>0</v>
      </c>
      <c r="U315" s="186"/>
      <c r="V315" s="186">
        <v>0</v>
      </c>
      <c r="W315" s="188">
        <v>0</v>
      </c>
      <c r="X315" s="189"/>
      <c r="Y315" s="186">
        <v>0</v>
      </c>
      <c r="Z315" s="186">
        <v>0</v>
      </c>
      <c r="AA315" s="186" t="s">
        <v>1101</v>
      </c>
      <c r="AB315" s="82">
        <v>0</v>
      </c>
      <c r="AC315" s="146"/>
      <c r="AD315" s="146"/>
      <c r="AE315" s="146">
        <v>0</v>
      </c>
      <c r="AF315" s="146"/>
      <c r="AG315" s="146"/>
      <c r="AH315" s="146">
        <v>0</v>
      </c>
      <c r="AI315" s="146"/>
      <c r="AJ315" s="146"/>
      <c r="AK315" s="146">
        <v>0</v>
      </c>
      <c r="AL315" s="146"/>
      <c r="AM315" s="146"/>
      <c r="AN315" s="146">
        <v>0</v>
      </c>
      <c r="AO315" s="146"/>
      <c r="AP315" s="146"/>
      <c r="AQ315" s="146">
        <v>0</v>
      </c>
      <c r="AR315" s="146"/>
      <c r="AS315" s="146"/>
      <c r="AT315" s="146">
        <v>0</v>
      </c>
      <c r="AU315" s="146"/>
      <c r="AV315" s="146"/>
      <c r="AW315" s="71">
        <v>1</v>
      </c>
      <c r="AX315" s="84"/>
      <c r="AY315" s="136"/>
    </row>
    <row r="316" spans="2:51" s="2" customFormat="1" ht="84">
      <c r="B316" s="246" t="s">
        <v>1486</v>
      </c>
      <c r="C316" s="246">
        <f>+E316</f>
        <v>0.4</v>
      </c>
      <c r="D316" s="164" t="s">
        <v>139</v>
      </c>
      <c r="E316" s="165">
        <f>(SUM(J316:J317)*F316)/100</f>
        <v>0.4</v>
      </c>
      <c r="F316" s="164">
        <v>100</v>
      </c>
      <c r="G316" s="164" t="s">
        <v>140</v>
      </c>
      <c r="H316" s="166" t="s">
        <v>1487</v>
      </c>
      <c r="I316" s="166" t="s">
        <v>296</v>
      </c>
      <c r="J316" s="166">
        <f>(N316*K316)/O316</f>
        <v>0.05</v>
      </c>
      <c r="K316" s="166">
        <v>0.5</v>
      </c>
      <c r="L316" s="166" t="s">
        <v>28</v>
      </c>
      <c r="M316" s="166" t="s">
        <v>153</v>
      </c>
      <c r="N316" s="166">
        <f>+Q316+T316+W316+Z316+AC316+AF316+AI316+AL316+AO316+AR316+AU316+AX316</f>
        <v>0.1</v>
      </c>
      <c r="O316" s="166">
        <v>1</v>
      </c>
      <c r="P316" s="166">
        <v>0</v>
      </c>
      <c r="Q316" s="166"/>
      <c r="R316" s="199" t="s">
        <v>1489</v>
      </c>
      <c r="S316" s="166">
        <v>0</v>
      </c>
      <c r="T316" s="166"/>
      <c r="U316" s="199" t="s">
        <v>1489</v>
      </c>
      <c r="V316" s="166">
        <v>0</v>
      </c>
      <c r="W316" s="198">
        <v>0.1</v>
      </c>
      <c r="X316" s="199" t="s">
        <v>1488</v>
      </c>
      <c r="Y316" s="166">
        <v>0</v>
      </c>
      <c r="Z316" s="198">
        <v>0</v>
      </c>
      <c r="AA316" s="199" t="s">
        <v>1489</v>
      </c>
      <c r="AB316" s="233">
        <v>0.2</v>
      </c>
      <c r="AC316" s="147"/>
      <c r="AD316" s="147"/>
      <c r="AE316" s="147">
        <v>0</v>
      </c>
      <c r="AF316" s="147"/>
      <c r="AG316" s="147"/>
      <c r="AH316" s="147">
        <v>0</v>
      </c>
      <c r="AI316" s="147"/>
      <c r="AJ316" s="147"/>
      <c r="AK316" s="147">
        <v>0</v>
      </c>
      <c r="AL316" s="147"/>
      <c r="AM316" s="147"/>
      <c r="AN316" s="147">
        <v>0</v>
      </c>
      <c r="AO316" s="147"/>
      <c r="AP316" s="147"/>
      <c r="AQ316" s="147">
        <v>0</v>
      </c>
      <c r="AR316" s="147"/>
      <c r="AS316" s="147"/>
      <c r="AT316" s="147">
        <v>0</v>
      </c>
      <c r="AU316" s="147"/>
      <c r="AV316" s="147"/>
      <c r="AW316" s="79">
        <v>0.8</v>
      </c>
      <c r="AX316" s="85"/>
      <c r="AY316" s="137"/>
    </row>
    <row r="317" spans="2:51" s="2" customFormat="1" ht="120.75" thickBot="1">
      <c r="B317" s="246"/>
      <c r="C317" s="246"/>
      <c r="D317" s="164"/>
      <c r="E317" s="222"/>
      <c r="F317" s="164"/>
      <c r="G317" s="164"/>
      <c r="H317" s="166" t="s">
        <v>1490</v>
      </c>
      <c r="I317" s="166" t="s">
        <v>296</v>
      </c>
      <c r="J317" s="166">
        <f>(N317*K317)/O317</f>
        <v>0.35</v>
      </c>
      <c r="K317" s="166">
        <v>0.5</v>
      </c>
      <c r="L317" s="166" t="s">
        <v>28</v>
      </c>
      <c r="M317" s="166" t="s">
        <v>1095</v>
      </c>
      <c r="N317" s="166">
        <f>+Q317+T317+W317+Z317+AC317+AF317+AI317+AL317+AO317+AR317+AU317+AX317</f>
        <v>0.7</v>
      </c>
      <c r="O317" s="166">
        <v>1</v>
      </c>
      <c r="P317" s="166">
        <v>0</v>
      </c>
      <c r="Q317" s="166"/>
      <c r="R317" s="199" t="s">
        <v>1489</v>
      </c>
      <c r="S317" s="166">
        <v>0</v>
      </c>
      <c r="T317" s="166"/>
      <c r="U317" s="199" t="s">
        <v>1489</v>
      </c>
      <c r="V317" s="166">
        <v>0</v>
      </c>
      <c r="W317" s="198">
        <v>0.7</v>
      </c>
      <c r="X317" s="199" t="s">
        <v>1491</v>
      </c>
      <c r="Y317" s="166">
        <v>0</v>
      </c>
      <c r="Z317" s="198">
        <v>0</v>
      </c>
      <c r="AA317" s="199" t="s">
        <v>1489</v>
      </c>
      <c r="AB317" s="229">
        <v>0</v>
      </c>
      <c r="AC317" s="148"/>
      <c r="AD317" s="148"/>
      <c r="AE317" s="148">
        <v>0</v>
      </c>
      <c r="AF317" s="148"/>
      <c r="AG317" s="148"/>
      <c r="AH317" s="148">
        <v>0</v>
      </c>
      <c r="AI317" s="148"/>
      <c r="AJ317" s="148"/>
      <c r="AK317" s="148">
        <v>0</v>
      </c>
      <c r="AL317" s="148"/>
      <c r="AM317" s="148"/>
      <c r="AN317" s="80">
        <v>1</v>
      </c>
      <c r="AO317" s="148"/>
      <c r="AP317" s="148"/>
      <c r="AQ317" s="148">
        <v>0</v>
      </c>
      <c r="AR317" s="148"/>
      <c r="AS317" s="148"/>
      <c r="AT317" s="148">
        <v>0</v>
      </c>
      <c r="AU317" s="148"/>
      <c r="AV317" s="148"/>
      <c r="AW317" s="71">
        <v>0</v>
      </c>
      <c r="AX317" s="74"/>
      <c r="AY317" s="138"/>
    </row>
    <row r="318" spans="2:51" s="2" customFormat="1" ht="228">
      <c r="B318" s="244" t="s">
        <v>211</v>
      </c>
      <c r="C318" s="244">
        <f>SUM(E318:E328)</f>
        <v>0.21</v>
      </c>
      <c r="D318" s="185" t="s">
        <v>212</v>
      </c>
      <c r="E318" s="185">
        <f>(SUM(J318:J320)*F318)/100</f>
        <v>0</v>
      </c>
      <c r="F318" s="185">
        <v>30</v>
      </c>
      <c r="G318" s="185" t="s">
        <v>1492</v>
      </c>
      <c r="H318" s="186" t="s">
        <v>1493</v>
      </c>
      <c r="I318" s="186" t="s">
        <v>306</v>
      </c>
      <c r="J318" s="186">
        <f>(N318*K318)/O318</f>
        <v>0</v>
      </c>
      <c r="K318" s="186">
        <v>0.5</v>
      </c>
      <c r="L318" s="186" t="s">
        <v>24</v>
      </c>
      <c r="M318" s="186" t="s">
        <v>23</v>
      </c>
      <c r="N318" s="186">
        <f>+Q318+T318+W318+Z318+AC318+AF318+AI318+AL318+AO318+AR318+AU318+AX318</f>
        <v>0</v>
      </c>
      <c r="O318" s="186">
        <v>3</v>
      </c>
      <c r="P318" s="186">
        <v>0</v>
      </c>
      <c r="Q318" s="219">
        <v>0</v>
      </c>
      <c r="R318" s="187" t="s">
        <v>1494</v>
      </c>
      <c r="S318" s="186">
        <v>0</v>
      </c>
      <c r="T318" s="219">
        <v>0</v>
      </c>
      <c r="U318" s="187" t="s">
        <v>1495</v>
      </c>
      <c r="V318" s="186">
        <v>0</v>
      </c>
      <c r="W318" s="241">
        <v>0</v>
      </c>
      <c r="X318" s="242" t="s">
        <v>1496</v>
      </c>
      <c r="Y318" s="186">
        <v>0</v>
      </c>
      <c r="Z318" s="219">
        <v>0</v>
      </c>
      <c r="AA318" s="243" t="s">
        <v>1497</v>
      </c>
      <c r="AB318" s="215">
        <v>0</v>
      </c>
      <c r="AC318" s="149"/>
      <c r="AD318" s="149"/>
      <c r="AE318" s="149">
        <v>0</v>
      </c>
      <c r="AF318" s="149"/>
      <c r="AG318" s="149"/>
      <c r="AH318" s="149">
        <v>0</v>
      </c>
      <c r="AI318" s="149"/>
      <c r="AJ318" s="149"/>
      <c r="AK318" s="149">
        <v>0</v>
      </c>
      <c r="AL318" s="149"/>
      <c r="AM318" s="149"/>
      <c r="AN318" s="149">
        <v>1</v>
      </c>
      <c r="AO318" s="149"/>
      <c r="AP318" s="149"/>
      <c r="AQ318" s="149">
        <v>1</v>
      </c>
      <c r="AR318" s="149"/>
      <c r="AS318" s="149"/>
      <c r="AT318" s="149">
        <v>1</v>
      </c>
      <c r="AU318" s="149"/>
      <c r="AV318" s="149"/>
      <c r="AW318" s="57">
        <v>0</v>
      </c>
      <c r="AX318" s="81"/>
      <c r="AY318" s="134"/>
    </row>
    <row r="319" spans="2:51" s="2" customFormat="1" ht="204">
      <c r="B319" s="244"/>
      <c r="C319" s="244"/>
      <c r="D319" s="185"/>
      <c r="E319" s="185"/>
      <c r="F319" s="185"/>
      <c r="G319" s="185"/>
      <c r="H319" s="186" t="s">
        <v>1498</v>
      </c>
      <c r="I319" s="186" t="s">
        <v>297</v>
      </c>
      <c r="J319" s="186">
        <f>(N319*K319)/O319</f>
        <v>0</v>
      </c>
      <c r="K319" s="186">
        <v>0.2</v>
      </c>
      <c r="L319" s="186" t="s">
        <v>24</v>
      </c>
      <c r="M319" s="186" t="s">
        <v>23</v>
      </c>
      <c r="N319" s="186">
        <f>+Q319+T319+W319+Z319+AC319+AF319+AI319+AL319+AO319+AR319+AU319+AX319</f>
        <v>0</v>
      </c>
      <c r="O319" s="186">
        <v>2</v>
      </c>
      <c r="P319" s="186">
        <v>0</v>
      </c>
      <c r="Q319" s="219">
        <v>0</v>
      </c>
      <c r="R319" s="187" t="s">
        <v>1499</v>
      </c>
      <c r="S319" s="186">
        <v>0</v>
      </c>
      <c r="T319" s="219">
        <v>0</v>
      </c>
      <c r="U319" s="187" t="s">
        <v>1500</v>
      </c>
      <c r="V319" s="186">
        <v>0</v>
      </c>
      <c r="W319" s="241">
        <v>0</v>
      </c>
      <c r="X319" s="242" t="s">
        <v>1501</v>
      </c>
      <c r="Y319" s="186">
        <v>0</v>
      </c>
      <c r="Z319" s="219">
        <v>0</v>
      </c>
      <c r="AA319" s="243" t="s">
        <v>1502</v>
      </c>
      <c r="AB319" s="32">
        <v>0</v>
      </c>
      <c r="AC319" s="145"/>
      <c r="AD319" s="145"/>
      <c r="AE319" s="145">
        <v>0</v>
      </c>
      <c r="AF319" s="145"/>
      <c r="AG319" s="145"/>
      <c r="AH319" s="145">
        <v>0</v>
      </c>
      <c r="AI319" s="145"/>
      <c r="AJ319" s="145"/>
      <c r="AK319" s="145">
        <v>0</v>
      </c>
      <c r="AL319" s="145"/>
      <c r="AM319" s="145"/>
      <c r="AN319" s="145">
        <v>0</v>
      </c>
      <c r="AO319" s="145"/>
      <c r="AP319" s="145"/>
      <c r="AQ319" s="145">
        <v>1</v>
      </c>
      <c r="AR319" s="145"/>
      <c r="AS319" s="145"/>
      <c r="AT319" s="145">
        <v>1</v>
      </c>
      <c r="AU319" s="145"/>
      <c r="AV319" s="145"/>
      <c r="AW319" s="58">
        <v>0</v>
      </c>
      <c r="AX319" s="63"/>
      <c r="AY319" s="135"/>
    </row>
    <row r="320" spans="2:51" s="2" customFormat="1" ht="120">
      <c r="B320" s="244"/>
      <c r="C320" s="244"/>
      <c r="D320" s="185"/>
      <c r="E320" s="185"/>
      <c r="F320" s="185"/>
      <c r="G320" s="185"/>
      <c r="H320" s="186" t="s">
        <v>1503</v>
      </c>
      <c r="I320" s="186" t="s">
        <v>297</v>
      </c>
      <c r="J320" s="186">
        <f>(N320*K320)/O320</f>
        <v>0</v>
      </c>
      <c r="K320" s="186">
        <v>0.3</v>
      </c>
      <c r="L320" s="186" t="s">
        <v>24</v>
      </c>
      <c r="M320" s="186" t="s">
        <v>23</v>
      </c>
      <c r="N320" s="186">
        <f>+Q320+T320+W320+Z320+AC320+AF320+AI320+AL320+AO320+AR320+AU320+AX320</f>
        <v>0</v>
      </c>
      <c r="O320" s="186">
        <v>1</v>
      </c>
      <c r="P320" s="186">
        <v>0</v>
      </c>
      <c r="Q320" s="219">
        <v>0</v>
      </c>
      <c r="R320" s="187" t="s">
        <v>1504</v>
      </c>
      <c r="S320" s="186">
        <v>0</v>
      </c>
      <c r="T320" s="219">
        <v>0</v>
      </c>
      <c r="U320" s="187" t="s">
        <v>1504</v>
      </c>
      <c r="V320" s="186">
        <v>0</v>
      </c>
      <c r="W320" s="241">
        <v>0</v>
      </c>
      <c r="X320" s="242" t="s">
        <v>1505</v>
      </c>
      <c r="Y320" s="186">
        <v>0</v>
      </c>
      <c r="Z320" s="219">
        <v>0</v>
      </c>
      <c r="AA320" s="243" t="s">
        <v>1506</v>
      </c>
      <c r="AB320" s="32">
        <v>0</v>
      </c>
      <c r="AC320" s="145"/>
      <c r="AD320" s="145"/>
      <c r="AE320" s="145">
        <v>0</v>
      </c>
      <c r="AF320" s="145"/>
      <c r="AG320" s="145"/>
      <c r="AH320" s="145">
        <v>0</v>
      </c>
      <c r="AI320" s="145"/>
      <c r="AJ320" s="145"/>
      <c r="AK320" s="145">
        <v>0</v>
      </c>
      <c r="AL320" s="145"/>
      <c r="AM320" s="145"/>
      <c r="AN320" s="145">
        <v>0</v>
      </c>
      <c r="AO320" s="145"/>
      <c r="AP320" s="145"/>
      <c r="AQ320" s="145">
        <v>0</v>
      </c>
      <c r="AR320" s="145"/>
      <c r="AS320" s="145"/>
      <c r="AT320" s="145">
        <v>0</v>
      </c>
      <c r="AU320" s="145"/>
      <c r="AV320" s="145"/>
      <c r="AW320" s="58">
        <v>1</v>
      </c>
      <c r="AX320" s="63"/>
      <c r="AY320" s="135"/>
    </row>
    <row r="321" spans="2:51" s="2" customFormat="1" ht="168">
      <c r="B321" s="244"/>
      <c r="C321" s="244"/>
      <c r="D321" s="185" t="s">
        <v>213</v>
      </c>
      <c r="E321" s="185">
        <f>(SUM(J321:J323)*F321)/100</f>
        <v>0</v>
      </c>
      <c r="F321" s="185">
        <v>15</v>
      </c>
      <c r="G321" s="185" t="s">
        <v>1507</v>
      </c>
      <c r="H321" s="186" t="s">
        <v>1508</v>
      </c>
      <c r="I321" s="186" t="s">
        <v>297</v>
      </c>
      <c r="J321" s="186">
        <f>(N321*K321)/O321</f>
        <v>0</v>
      </c>
      <c r="K321" s="186">
        <v>0.2</v>
      </c>
      <c r="L321" s="186" t="s">
        <v>24</v>
      </c>
      <c r="M321" s="186" t="s">
        <v>23</v>
      </c>
      <c r="N321" s="186">
        <f>+Q321+T321+W321+Z321+AC321+AF321+AI321+AL321+AO321+AR321+AU321+AX321</f>
        <v>0</v>
      </c>
      <c r="O321" s="186">
        <v>30</v>
      </c>
      <c r="P321" s="186">
        <v>0</v>
      </c>
      <c r="Q321" s="219">
        <v>0</v>
      </c>
      <c r="R321" s="187" t="s">
        <v>1509</v>
      </c>
      <c r="S321" s="186">
        <v>0</v>
      </c>
      <c r="T321" s="219">
        <v>0</v>
      </c>
      <c r="U321" s="187" t="s">
        <v>1510</v>
      </c>
      <c r="V321" s="186">
        <v>0</v>
      </c>
      <c r="W321" s="241">
        <v>0</v>
      </c>
      <c r="X321" s="242" t="s">
        <v>1511</v>
      </c>
      <c r="Y321" s="186">
        <v>0</v>
      </c>
      <c r="Z321" s="219">
        <v>0</v>
      </c>
      <c r="AA321" s="243" t="s">
        <v>214</v>
      </c>
      <c r="AB321" s="32">
        <v>0</v>
      </c>
      <c r="AC321" s="145"/>
      <c r="AD321" s="145"/>
      <c r="AE321" s="145">
        <v>0</v>
      </c>
      <c r="AF321" s="145"/>
      <c r="AG321" s="145"/>
      <c r="AH321" s="145">
        <v>0</v>
      </c>
      <c r="AI321" s="145"/>
      <c r="AJ321" s="145"/>
      <c r="AK321" s="145">
        <v>0</v>
      </c>
      <c r="AL321" s="145"/>
      <c r="AM321" s="145"/>
      <c r="AN321" s="145">
        <v>10</v>
      </c>
      <c r="AO321" s="145"/>
      <c r="AP321" s="145"/>
      <c r="AQ321" s="145">
        <v>10</v>
      </c>
      <c r="AR321" s="145"/>
      <c r="AS321" s="145"/>
      <c r="AT321" s="145">
        <v>10</v>
      </c>
      <c r="AU321" s="145"/>
      <c r="AV321" s="145"/>
      <c r="AW321" s="58">
        <v>0</v>
      </c>
      <c r="AX321" s="63"/>
      <c r="AY321" s="135"/>
    </row>
    <row r="322" spans="2:51" s="2" customFormat="1" ht="132">
      <c r="B322" s="244"/>
      <c r="C322" s="244"/>
      <c r="D322" s="185"/>
      <c r="E322" s="185"/>
      <c r="F322" s="185"/>
      <c r="G322" s="185"/>
      <c r="H322" s="186" t="s">
        <v>1512</v>
      </c>
      <c r="I322" s="186" t="s">
        <v>297</v>
      </c>
      <c r="J322" s="186">
        <f>(N322*K322)/O322</f>
        <v>0</v>
      </c>
      <c r="K322" s="186">
        <v>0.4</v>
      </c>
      <c r="L322" s="186" t="s">
        <v>24</v>
      </c>
      <c r="M322" s="186" t="s">
        <v>23</v>
      </c>
      <c r="N322" s="186">
        <f>+Q322+T322+W322+Z322+AC322+AF322+AI322+AL322+AO322+AR322+AU322+AX322</f>
        <v>0</v>
      </c>
      <c r="O322" s="186">
        <v>5</v>
      </c>
      <c r="P322" s="186">
        <v>0</v>
      </c>
      <c r="Q322" s="219">
        <v>0</v>
      </c>
      <c r="R322" s="187" t="s">
        <v>1509</v>
      </c>
      <c r="S322" s="186">
        <v>0</v>
      </c>
      <c r="T322" s="219">
        <v>0</v>
      </c>
      <c r="U322" s="187" t="s">
        <v>1510</v>
      </c>
      <c r="V322" s="186">
        <v>0</v>
      </c>
      <c r="W322" s="241">
        <v>0</v>
      </c>
      <c r="X322" s="242" t="s">
        <v>1513</v>
      </c>
      <c r="Y322" s="186">
        <v>0</v>
      </c>
      <c r="Z322" s="219">
        <v>0</v>
      </c>
      <c r="AA322" s="243" t="s">
        <v>214</v>
      </c>
      <c r="AB322" s="32">
        <v>0</v>
      </c>
      <c r="AC322" s="145"/>
      <c r="AD322" s="145"/>
      <c r="AE322" s="145">
        <v>0</v>
      </c>
      <c r="AF322" s="145"/>
      <c r="AG322" s="145"/>
      <c r="AH322" s="145">
        <v>0</v>
      </c>
      <c r="AI322" s="145"/>
      <c r="AJ322" s="145"/>
      <c r="AK322" s="145">
        <v>0</v>
      </c>
      <c r="AL322" s="145"/>
      <c r="AM322" s="145"/>
      <c r="AN322" s="145">
        <v>2</v>
      </c>
      <c r="AO322" s="145"/>
      <c r="AP322" s="145"/>
      <c r="AQ322" s="145">
        <v>0</v>
      </c>
      <c r="AR322" s="145"/>
      <c r="AS322" s="145"/>
      <c r="AT322" s="145">
        <v>3</v>
      </c>
      <c r="AU322" s="145"/>
      <c r="AV322" s="145"/>
      <c r="AW322" s="58">
        <v>0</v>
      </c>
      <c r="AX322" s="63"/>
      <c r="AY322" s="135"/>
    </row>
    <row r="323" spans="2:51" s="2" customFormat="1" ht="132">
      <c r="B323" s="244"/>
      <c r="C323" s="244"/>
      <c r="D323" s="185"/>
      <c r="E323" s="185"/>
      <c r="F323" s="185"/>
      <c r="G323" s="185"/>
      <c r="H323" s="186" t="s">
        <v>1514</v>
      </c>
      <c r="I323" s="186" t="s">
        <v>297</v>
      </c>
      <c r="J323" s="186">
        <f>(N323*K323)/O323</f>
        <v>0</v>
      </c>
      <c r="K323" s="186">
        <v>0.4</v>
      </c>
      <c r="L323" s="186" t="s">
        <v>24</v>
      </c>
      <c r="M323" s="186" t="s">
        <v>23</v>
      </c>
      <c r="N323" s="186">
        <f>+Q323+T323+W323+Z323+AC323+AF323+AI323+AL323+AO323+AR323+AU323+AX323</f>
        <v>0</v>
      </c>
      <c r="O323" s="186">
        <v>5</v>
      </c>
      <c r="P323" s="186">
        <v>0</v>
      </c>
      <c r="Q323" s="219">
        <v>0</v>
      </c>
      <c r="R323" s="187" t="s">
        <v>1509</v>
      </c>
      <c r="S323" s="186">
        <v>0</v>
      </c>
      <c r="T323" s="219">
        <v>0</v>
      </c>
      <c r="U323" s="187" t="s">
        <v>1510</v>
      </c>
      <c r="V323" s="186">
        <v>0</v>
      </c>
      <c r="W323" s="241">
        <v>0</v>
      </c>
      <c r="X323" s="242" t="s">
        <v>1515</v>
      </c>
      <c r="Y323" s="186">
        <v>0</v>
      </c>
      <c r="Z323" s="219">
        <v>0</v>
      </c>
      <c r="AA323" s="243" t="s">
        <v>214</v>
      </c>
      <c r="AB323" s="32">
        <v>0</v>
      </c>
      <c r="AC323" s="145"/>
      <c r="AD323" s="145"/>
      <c r="AE323" s="145">
        <v>0</v>
      </c>
      <c r="AF323" s="145"/>
      <c r="AG323" s="145"/>
      <c r="AH323" s="145">
        <v>0</v>
      </c>
      <c r="AI323" s="145"/>
      <c r="AJ323" s="145"/>
      <c r="AK323" s="145">
        <v>0</v>
      </c>
      <c r="AL323" s="145"/>
      <c r="AM323" s="145"/>
      <c r="AN323" s="145">
        <v>0</v>
      </c>
      <c r="AO323" s="145"/>
      <c r="AP323" s="145"/>
      <c r="AQ323" s="145">
        <v>2</v>
      </c>
      <c r="AR323" s="145"/>
      <c r="AS323" s="145"/>
      <c r="AT323" s="145">
        <v>0</v>
      </c>
      <c r="AU323" s="145"/>
      <c r="AV323" s="145"/>
      <c r="AW323" s="58">
        <v>3</v>
      </c>
      <c r="AX323" s="63"/>
      <c r="AY323" s="135"/>
    </row>
    <row r="324" spans="2:51" s="2" customFormat="1" ht="168">
      <c r="B324" s="244"/>
      <c r="C324" s="244"/>
      <c r="D324" s="185" t="s">
        <v>215</v>
      </c>
      <c r="E324" s="185">
        <f>(SUM(J324:J326)*F324)/100</f>
        <v>0.21</v>
      </c>
      <c r="F324" s="185">
        <v>30</v>
      </c>
      <c r="G324" s="185" t="s">
        <v>1516</v>
      </c>
      <c r="H324" s="186" t="s">
        <v>1517</v>
      </c>
      <c r="I324" s="186" t="s">
        <v>296</v>
      </c>
      <c r="J324" s="186">
        <f>(N324*K324)/O324</f>
        <v>0.5</v>
      </c>
      <c r="K324" s="186">
        <v>0.5</v>
      </c>
      <c r="L324" s="186" t="s">
        <v>24</v>
      </c>
      <c r="M324" s="186" t="s">
        <v>23</v>
      </c>
      <c r="N324" s="186">
        <f>+Q324+T324+W324+Z324+AC324+AF324+AI324+AL324+AO324+AR324+AU324+AX324</f>
        <v>1</v>
      </c>
      <c r="O324" s="186">
        <v>1</v>
      </c>
      <c r="P324" s="186">
        <v>0</v>
      </c>
      <c r="Q324" s="219">
        <v>0</v>
      </c>
      <c r="R324" s="187" t="s">
        <v>1518</v>
      </c>
      <c r="S324" s="186">
        <v>0</v>
      </c>
      <c r="T324" s="219">
        <v>0</v>
      </c>
      <c r="U324" s="187" t="s">
        <v>1518</v>
      </c>
      <c r="V324" s="186">
        <v>1</v>
      </c>
      <c r="W324" s="241">
        <v>1</v>
      </c>
      <c r="X324" s="242" t="s">
        <v>1519</v>
      </c>
      <c r="Y324" s="186">
        <v>0</v>
      </c>
      <c r="Z324" s="219">
        <v>0</v>
      </c>
      <c r="AA324" s="243" t="s">
        <v>1520</v>
      </c>
      <c r="AB324" s="32">
        <v>0</v>
      </c>
      <c r="AC324" s="145"/>
      <c r="AD324" s="145"/>
      <c r="AE324" s="145">
        <v>0</v>
      </c>
      <c r="AF324" s="145"/>
      <c r="AG324" s="145"/>
      <c r="AH324" s="145">
        <v>0</v>
      </c>
      <c r="AI324" s="145"/>
      <c r="AJ324" s="145"/>
      <c r="AK324" s="145">
        <v>0</v>
      </c>
      <c r="AL324" s="145"/>
      <c r="AM324" s="145"/>
      <c r="AN324" s="145">
        <v>0</v>
      </c>
      <c r="AO324" s="145"/>
      <c r="AP324" s="145"/>
      <c r="AQ324" s="145">
        <v>0</v>
      </c>
      <c r="AR324" s="145"/>
      <c r="AS324" s="145"/>
      <c r="AT324" s="145">
        <v>0</v>
      </c>
      <c r="AU324" s="145"/>
      <c r="AV324" s="145"/>
      <c r="AW324" s="58">
        <v>0</v>
      </c>
      <c r="AX324" s="63"/>
      <c r="AY324" s="135"/>
    </row>
    <row r="325" spans="2:51" s="2" customFormat="1" ht="216">
      <c r="B325" s="244"/>
      <c r="C325" s="244"/>
      <c r="D325" s="185"/>
      <c r="E325" s="185"/>
      <c r="F325" s="185"/>
      <c r="G325" s="185"/>
      <c r="H325" s="186" t="s">
        <v>1521</v>
      </c>
      <c r="I325" s="186" t="s">
        <v>296</v>
      </c>
      <c r="J325" s="186">
        <f>(N325*K325)/O325</f>
        <v>0.2</v>
      </c>
      <c r="K325" s="186">
        <v>0.2</v>
      </c>
      <c r="L325" s="186" t="s">
        <v>24</v>
      </c>
      <c r="M325" s="186" t="s">
        <v>23</v>
      </c>
      <c r="N325" s="186">
        <f>+Q325+T325+W325+Z325+AC325+AF325+AI325+AL325+AO325+AR325+AU325+AX325</f>
        <v>10</v>
      </c>
      <c r="O325" s="186">
        <v>10</v>
      </c>
      <c r="P325" s="186">
        <v>0</v>
      </c>
      <c r="Q325" s="219">
        <v>0</v>
      </c>
      <c r="R325" s="187" t="s">
        <v>1522</v>
      </c>
      <c r="S325" s="186">
        <v>0</v>
      </c>
      <c r="T325" s="219">
        <v>0</v>
      </c>
      <c r="U325" s="187" t="s">
        <v>1522</v>
      </c>
      <c r="V325" s="186">
        <v>0</v>
      </c>
      <c r="W325" s="241">
        <v>0</v>
      </c>
      <c r="X325" s="242" t="s">
        <v>1523</v>
      </c>
      <c r="Y325" s="186">
        <v>3</v>
      </c>
      <c r="Z325" s="219">
        <v>10</v>
      </c>
      <c r="AA325" s="243" t="s">
        <v>1524</v>
      </c>
      <c r="AB325" s="32">
        <v>3</v>
      </c>
      <c r="AC325" s="145"/>
      <c r="AD325" s="145"/>
      <c r="AE325" s="145">
        <v>4</v>
      </c>
      <c r="AF325" s="145"/>
      <c r="AG325" s="145"/>
      <c r="AH325" s="145">
        <v>0</v>
      </c>
      <c r="AI325" s="145"/>
      <c r="AJ325" s="145"/>
      <c r="AK325" s="145">
        <v>0</v>
      </c>
      <c r="AL325" s="145"/>
      <c r="AM325" s="145"/>
      <c r="AN325" s="145">
        <v>0</v>
      </c>
      <c r="AO325" s="145"/>
      <c r="AP325" s="145"/>
      <c r="AQ325" s="145">
        <v>0</v>
      </c>
      <c r="AR325" s="145"/>
      <c r="AS325" s="145"/>
      <c r="AT325" s="145">
        <v>0</v>
      </c>
      <c r="AU325" s="145"/>
      <c r="AV325" s="145"/>
      <c r="AW325" s="58">
        <v>0</v>
      </c>
      <c r="AX325" s="63"/>
      <c r="AY325" s="135"/>
    </row>
    <row r="326" spans="2:51" s="2" customFormat="1" ht="156">
      <c r="B326" s="244"/>
      <c r="C326" s="244"/>
      <c r="D326" s="185"/>
      <c r="E326" s="185"/>
      <c r="F326" s="185"/>
      <c r="G326" s="185"/>
      <c r="H326" s="186" t="s">
        <v>1525</v>
      </c>
      <c r="I326" s="186" t="s">
        <v>296</v>
      </c>
      <c r="J326" s="186">
        <f>(N326*K326)/O326</f>
        <v>0</v>
      </c>
      <c r="K326" s="186">
        <v>0.3</v>
      </c>
      <c r="L326" s="186" t="s">
        <v>24</v>
      </c>
      <c r="M326" s="186" t="s">
        <v>23</v>
      </c>
      <c r="N326" s="186">
        <f>+Q326+T326+W326+Z326+AC326+AF326+AI326+AL326+AO326+AR326+AU326+AX326</f>
        <v>0</v>
      </c>
      <c r="O326" s="186">
        <v>1</v>
      </c>
      <c r="P326" s="186">
        <v>0</v>
      </c>
      <c r="Q326" s="219">
        <v>0</v>
      </c>
      <c r="R326" s="187" t="s">
        <v>1526</v>
      </c>
      <c r="S326" s="186">
        <v>0</v>
      </c>
      <c r="T326" s="219">
        <v>0</v>
      </c>
      <c r="U326" s="187" t="s">
        <v>1526</v>
      </c>
      <c r="V326" s="186">
        <v>0</v>
      </c>
      <c r="W326" s="241">
        <v>0</v>
      </c>
      <c r="X326" s="242" t="s">
        <v>1527</v>
      </c>
      <c r="Y326" s="186">
        <v>0</v>
      </c>
      <c r="Z326" s="219">
        <v>0</v>
      </c>
      <c r="AA326" s="243" t="s">
        <v>1528</v>
      </c>
      <c r="AB326" s="32">
        <v>0</v>
      </c>
      <c r="AC326" s="145"/>
      <c r="AD326" s="145"/>
      <c r="AE326" s="145">
        <v>0</v>
      </c>
      <c r="AF326" s="145"/>
      <c r="AG326" s="145"/>
      <c r="AH326" s="145">
        <v>0</v>
      </c>
      <c r="AI326" s="145"/>
      <c r="AJ326" s="145"/>
      <c r="AK326" s="145">
        <v>0</v>
      </c>
      <c r="AL326" s="145"/>
      <c r="AM326" s="145"/>
      <c r="AN326" s="145">
        <v>0</v>
      </c>
      <c r="AO326" s="145"/>
      <c r="AP326" s="145"/>
      <c r="AQ326" s="145">
        <v>0</v>
      </c>
      <c r="AR326" s="145"/>
      <c r="AS326" s="145"/>
      <c r="AT326" s="145">
        <v>1</v>
      </c>
      <c r="AU326" s="145"/>
      <c r="AV326" s="145"/>
      <c r="AW326" s="58">
        <v>0</v>
      </c>
      <c r="AX326" s="63"/>
      <c r="AY326" s="135"/>
    </row>
    <row r="327" spans="2:51" s="2" customFormat="1" ht="144">
      <c r="B327" s="244"/>
      <c r="C327" s="244"/>
      <c r="D327" s="185" t="s">
        <v>216</v>
      </c>
      <c r="E327" s="185">
        <f>(SUM(J327:J328)*F327)/100</f>
        <v>0</v>
      </c>
      <c r="F327" s="185">
        <v>25</v>
      </c>
      <c r="G327" s="185" t="s">
        <v>1529</v>
      </c>
      <c r="H327" s="186" t="s">
        <v>1530</v>
      </c>
      <c r="I327" s="186" t="s">
        <v>296</v>
      </c>
      <c r="J327" s="186">
        <f>(N327*K327)/O327</f>
        <v>0</v>
      </c>
      <c r="K327" s="186">
        <v>0.6</v>
      </c>
      <c r="L327" s="186" t="s">
        <v>24</v>
      </c>
      <c r="M327" s="186" t="s">
        <v>23</v>
      </c>
      <c r="N327" s="186">
        <f>+Q327+T327+W327+Z327+AC327+AF327+AI327+AL327+AO327+AR327+AU327+AX327</f>
        <v>0</v>
      </c>
      <c r="O327" s="186">
        <v>2</v>
      </c>
      <c r="P327" s="186">
        <v>0</v>
      </c>
      <c r="Q327" s="219">
        <v>0</v>
      </c>
      <c r="R327" s="187" t="s">
        <v>1531</v>
      </c>
      <c r="S327" s="186">
        <v>0</v>
      </c>
      <c r="T327" s="219">
        <v>0</v>
      </c>
      <c r="U327" s="187" t="s">
        <v>1531</v>
      </c>
      <c r="V327" s="186">
        <v>0</v>
      </c>
      <c r="W327" s="241">
        <v>0</v>
      </c>
      <c r="X327" s="242" t="s">
        <v>1532</v>
      </c>
      <c r="Y327" s="186">
        <v>0</v>
      </c>
      <c r="Z327" s="219">
        <v>0</v>
      </c>
      <c r="AA327" s="243" t="s">
        <v>1533</v>
      </c>
      <c r="AB327" s="32">
        <v>0</v>
      </c>
      <c r="AC327" s="145"/>
      <c r="AD327" s="145"/>
      <c r="AE327" s="145">
        <v>0</v>
      </c>
      <c r="AF327" s="145"/>
      <c r="AG327" s="145"/>
      <c r="AH327" s="145">
        <v>1</v>
      </c>
      <c r="AI327" s="145"/>
      <c r="AJ327" s="145"/>
      <c r="AK327" s="145">
        <v>0</v>
      </c>
      <c r="AL327" s="145"/>
      <c r="AM327" s="145"/>
      <c r="AN327" s="145">
        <v>0</v>
      </c>
      <c r="AO327" s="145"/>
      <c r="AP327" s="145"/>
      <c r="AQ327" s="145">
        <v>1</v>
      </c>
      <c r="AR327" s="145"/>
      <c r="AS327" s="145"/>
      <c r="AT327" s="145">
        <v>0</v>
      </c>
      <c r="AU327" s="145"/>
      <c r="AV327" s="145"/>
      <c r="AW327" s="58">
        <v>0</v>
      </c>
      <c r="AX327" s="63"/>
      <c r="AY327" s="135"/>
    </row>
    <row r="328" spans="2:51" s="2" customFormat="1" ht="409.6" thickBot="1">
      <c r="B328" s="244"/>
      <c r="C328" s="244"/>
      <c r="D328" s="185"/>
      <c r="E328" s="185"/>
      <c r="F328" s="185"/>
      <c r="G328" s="185"/>
      <c r="H328" s="186" t="s">
        <v>1534</v>
      </c>
      <c r="I328" s="186" t="s">
        <v>296</v>
      </c>
      <c r="J328" s="186">
        <f>(N328*K328)/O328</f>
        <v>0</v>
      </c>
      <c r="K328" s="186">
        <v>0.4</v>
      </c>
      <c r="L328" s="186" t="s">
        <v>24</v>
      </c>
      <c r="M328" s="186" t="s">
        <v>23</v>
      </c>
      <c r="N328" s="186">
        <f>+Q328+T328+W328+Z328+AC328+AF328+AI328+AL328+AO328+AR328+AU328+AX328</f>
        <v>0</v>
      </c>
      <c r="O328" s="186">
        <v>2</v>
      </c>
      <c r="P328" s="186">
        <v>0</v>
      </c>
      <c r="Q328" s="219">
        <v>0</v>
      </c>
      <c r="R328" s="187" t="s">
        <v>217</v>
      </c>
      <c r="S328" s="186">
        <v>0</v>
      </c>
      <c r="T328" s="219">
        <v>0</v>
      </c>
      <c r="U328" s="187" t="s">
        <v>217</v>
      </c>
      <c r="V328" s="186">
        <v>0</v>
      </c>
      <c r="W328" s="241">
        <v>0</v>
      </c>
      <c r="X328" s="242" t="s">
        <v>1535</v>
      </c>
      <c r="Y328" s="186">
        <v>0</v>
      </c>
      <c r="Z328" s="219">
        <v>0</v>
      </c>
      <c r="AA328" s="243" t="s">
        <v>1536</v>
      </c>
      <c r="AB328" s="82">
        <v>0</v>
      </c>
      <c r="AC328" s="146"/>
      <c r="AD328" s="146"/>
      <c r="AE328" s="146">
        <v>0</v>
      </c>
      <c r="AF328" s="146"/>
      <c r="AG328" s="146"/>
      <c r="AH328" s="146">
        <v>0</v>
      </c>
      <c r="AI328" s="146"/>
      <c r="AJ328" s="146"/>
      <c r="AK328" s="146">
        <v>0</v>
      </c>
      <c r="AL328" s="146"/>
      <c r="AM328" s="146"/>
      <c r="AN328" s="146">
        <v>1</v>
      </c>
      <c r="AO328" s="146"/>
      <c r="AP328" s="146"/>
      <c r="AQ328" s="146">
        <v>0</v>
      </c>
      <c r="AR328" s="146"/>
      <c r="AS328" s="146"/>
      <c r="AT328" s="146">
        <v>0</v>
      </c>
      <c r="AU328" s="146"/>
      <c r="AV328" s="146"/>
      <c r="AW328" s="71">
        <v>1</v>
      </c>
      <c r="AX328" s="64"/>
      <c r="AY328" s="27"/>
    </row>
    <row r="329" spans="2:51" s="2" customFormat="1" ht="372">
      <c r="B329" s="246" t="s">
        <v>218</v>
      </c>
      <c r="C329" s="246">
        <f>+E329</f>
        <v>24.54514</v>
      </c>
      <c r="D329" s="164" t="s">
        <v>219</v>
      </c>
      <c r="E329" s="164">
        <f>(SUM(J329:J332)*F329)/100</f>
        <v>24.54514</v>
      </c>
      <c r="F329" s="164">
        <v>100</v>
      </c>
      <c r="G329" s="164" t="s">
        <v>1537</v>
      </c>
      <c r="H329" s="166" t="s">
        <v>1538</v>
      </c>
      <c r="I329" s="166" t="s">
        <v>296</v>
      </c>
      <c r="J329" s="166">
        <f>(N329*K329)/O329</f>
        <v>1.5499999999999998</v>
      </c>
      <c r="K329" s="166">
        <v>0.3</v>
      </c>
      <c r="L329" s="166" t="s">
        <v>24</v>
      </c>
      <c r="M329" s="166" t="s">
        <v>1151</v>
      </c>
      <c r="N329" s="166">
        <f>+Q329+T329+W329+Z329+AC329+AF329+AI329+AL329+AO329+AR329+AU329+AX329</f>
        <v>31</v>
      </c>
      <c r="O329" s="166">
        <v>6</v>
      </c>
      <c r="P329" s="166">
        <v>0</v>
      </c>
      <c r="Q329" s="198">
        <v>5</v>
      </c>
      <c r="R329" s="199" t="s">
        <v>1539</v>
      </c>
      <c r="S329" s="166">
        <v>0</v>
      </c>
      <c r="T329" s="166">
        <v>21</v>
      </c>
      <c r="U329" s="166" t="s">
        <v>1540</v>
      </c>
      <c r="V329" s="166">
        <v>0</v>
      </c>
      <c r="W329" s="198">
        <v>5</v>
      </c>
      <c r="X329" s="199" t="s">
        <v>1539</v>
      </c>
      <c r="Y329" s="166">
        <v>0</v>
      </c>
      <c r="Z329" s="198">
        <v>0</v>
      </c>
      <c r="AA329" s="199" t="s">
        <v>1541</v>
      </c>
      <c r="AB329" s="86">
        <v>0</v>
      </c>
      <c r="AC329" s="147"/>
      <c r="AD329" s="147"/>
      <c r="AE329" s="147">
        <v>3</v>
      </c>
      <c r="AF329" s="147"/>
      <c r="AG329" s="147"/>
      <c r="AH329" s="147">
        <v>0</v>
      </c>
      <c r="AI329" s="147"/>
      <c r="AJ329" s="147"/>
      <c r="AK329" s="147">
        <v>0</v>
      </c>
      <c r="AL329" s="147"/>
      <c r="AM329" s="147"/>
      <c r="AN329" s="147">
        <v>0</v>
      </c>
      <c r="AO329" s="147"/>
      <c r="AP329" s="147"/>
      <c r="AQ329" s="147">
        <v>0</v>
      </c>
      <c r="AR329" s="147"/>
      <c r="AS329" s="147"/>
      <c r="AT329" s="147">
        <v>0</v>
      </c>
      <c r="AU329" s="147"/>
      <c r="AV329" s="147"/>
      <c r="AW329" s="57">
        <v>3</v>
      </c>
      <c r="AX329" s="54"/>
      <c r="AY329" s="140"/>
    </row>
    <row r="330" spans="2:51" s="2" customFormat="1" ht="408">
      <c r="B330" s="246"/>
      <c r="C330" s="246"/>
      <c r="D330" s="164"/>
      <c r="E330" s="164"/>
      <c r="F330" s="164"/>
      <c r="G330" s="164"/>
      <c r="H330" s="166" t="s">
        <v>1542</v>
      </c>
      <c r="I330" s="166" t="s">
        <v>296</v>
      </c>
      <c r="J330" s="166">
        <f>(N330*K330)/O330</f>
        <v>0.91513999999999995</v>
      </c>
      <c r="K330" s="166">
        <v>0.3</v>
      </c>
      <c r="L330" s="166" t="s">
        <v>28</v>
      </c>
      <c r="M330" s="166" t="s">
        <v>1543</v>
      </c>
      <c r="N330" s="166">
        <f>(+Q330+T330+W330+Z330+AC330+AF330+AI330+AL330+AO330+AR330+AU330+AX330)/3</f>
        <v>9.1513999999999998E-2</v>
      </c>
      <c r="O330" s="166">
        <v>0.03</v>
      </c>
      <c r="P330" s="166">
        <v>0</v>
      </c>
      <c r="Q330" s="198">
        <v>8.2000000000000003E-2</v>
      </c>
      <c r="R330" s="199" t="s">
        <v>1544</v>
      </c>
      <c r="S330" s="166">
        <v>0</v>
      </c>
      <c r="T330" s="223">
        <v>5.4199999999999995E-4</v>
      </c>
      <c r="U330" s="166" t="s">
        <v>1545</v>
      </c>
      <c r="V330" s="166">
        <v>0</v>
      </c>
      <c r="W330" s="198">
        <v>8.2000000000000003E-2</v>
      </c>
      <c r="X330" s="199" t="s">
        <v>1544</v>
      </c>
      <c r="Y330" s="166">
        <v>0</v>
      </c>
      <c r="Z330" s="198" t="s">
        <v>1546</v>
      </c>
      <c r="AA330" s="199" t="s">
        <v>1547</v>
      </c>
      <c r="AB330" s="204">
        <v>0</v>
      </c>
      <c r="AC330" s="144"/>
      <c r="AD330" s="144"/>
      <c r="AE330" s="20">
        <v>1.4999999999999999E-2</v>
      </c>
      <c r="AF330" s="144"/>
      <c r="AG330" s="144"/>
      <c r="AH330" s="144">
        <v>0</v>
      </c>
      <c r="AI330" s="144"/>
      <c r="AJ330" s="144"/>
      <c r="AK330" s="144">
        <v>0</v>
      </c>
      <c r="AL330" s="144"/>
      <c r="AM330" s="144"/>
      <c r="AN330" s="144">
        <v>0</v>
      </c>
      <c r="AO330" s="144"/>
      <c r="AP330" s="144"/>
      <c r="AQ330" s="144">
        <v>0</v>
      </c>
      <c r="AR330" s="144"/>
      <c r="AS330" s="144"/>
      <c r="AT330" s="144">
        <v>0</v>
      </c>
      <c r="AU330" s="144"/>
      <c r="AV330" s="144"/>
      <c r="AW330" s="83">
        <v>1.4999999999999999E-2</v>
      </c>
      <c r="AX330" s="55"/>
      <c r="AY330" s="139"/>
    </row>
    <row r="331" spans="2:51" s="2" customFormat="1" ht="36">
      <c r="B331" s="246"/>
      <c r="C331" s="246"/>
      <c r="D331" s="164"/>
      <c r="E331" s="164"/>
      <c r="F331" s="164"/>
      <c r="G331" s="164"/>
      <c r="H331" s="166" t="s">
        <v>1548</v>
      </c>
      <c r="I331" s="166" t="s">
        <v>296</v>
      </c>
      <c r="J331" s="166">
        <v>0</v>
      </c>
      <c r="K331" s="166">
        <v>0</v>
      </c>
      <c r="L331" s="166" t="s">
        <v>24</v>
      </c>
      <c r="M331" s="166" t="s">
        <v>1549</v>
      </c>
      <c r="N331" s="166">
        <f>+Q331+T331+W331+Z331+AC331+AF331+AI331+AL331+AO331+AR331+AU331+AX331</f>
        <v>0</v>
      </c>
      <c r="O331" s="166">
        <v>0</v>
      </c>
      <c r="P331" s="166">
        <v>0</v>
      </c>
      <c r="Q331" s="166">
        <v>0</v>
      </c>
      <c r="R331" s="166" t="s">
        <v>1550</v>
      </c>
      <c r="S331" s="166">
        <v>0</v>
      </c>
      <c r="T331" s="166">
        <v>0</v>
      </c>
      <c r="U331" s="166" t="s">
        <v>1676</v>
      </c>
      <c r="V331" s="166">
        <v>0</v>
      </c>
      <c r="W331" s="166">
        <v>0</v>
      </c>
      <c r="X331" s="166" t="s">
        <v>1676</v>
      </c>
      <c r="Y331" s="166">
        <v>0</v>
      </c>
      <c r="Z331" s="198">
        <v>0</v>
      </c>
      <c r="AA331" s="166" t="s">
        <v>1676</v>
      </c>
      <c r="AB331" s="204">
        <v>0</v>
      </c>
      <c r="AC331" s="144"/>
      <c r="AD331" s="144"/>
      <c r="AE331" s="144">
        <v>2</v>
      </c>
      <c r="AF331" s="144"/>
      <c r="AG331" s="144"/>
      <c r="AH331" s="144">
        <v>0</v>
      </c>
      <c r="AI331" s="144"/>
      <c r="AJ331" s="144"/>
      <c r="AK331" s="144">
        <v>0</v>
      </c>
      <c r="AL331" s="144"/>
      <c r="AM331" s="144"/>
      <c r="AN331" s="144">
        <v>0</v>
      </c>
      <c r="AO331" s="144"/>
      <c r="AP331" s="144"/>
      <c r="AQ331" s="144">
        <v>0</v>
      </c>
      <c r="AR331" s="144"/>
      <c r="AS331" s="144"/>
      <c r="AT331" s="144">
        <v>0</v>
      </c>
      <c r="AU331" s="144"/>
      <c r="AV331" s="144"/>
      <c r="AW331" s="58">
        <v>2</v>
      </c>
      <c r="AX331" s="55"/>
      <c r="AY331" s="139"/>
    </row>
    <row r="332" spans="2:51" s="2" customFormat="1" ht="180.75" thickBot="1">
      <c r="B332" s="246"/>
      <c r="C332" s="246"/>
      <c r="D332" s="164"/>
      <c r="E332" s="164"/>
      <c r="F332" s="164"/>
      <c r="G332" s="164"/>
      <c r="H332" s="166" t="s">
        <v>1551</v>
      </c>
      <c r="I332" s="166" t="s">
        <v>296</v>
      </c>
      <c r="J332" s="166">
        <f>(N332*K332)/O332</f>
        <v>22.080000000000002</v>
      </c>
      <c r="K332" s="166">
        <v>0.4</v>
      </c>
      <c r="L332" s="166" t="s">
        <v>28</v>
      </c>
      <c r="M332" s="166" t="s">
        <v>1552</v>
      </c>
      <c r="N332" s="166">
        <f>+Q332+T332+W332+Z332+AC332+AF332+AI332+AL332+AO332+AR332+AU332+AX332</f>
        <v>0.55200000000000005</v>
      </c>
      <c r="O332" s="166">
        <v>0.01</v>
      </c>
      <c r="P332" s="166">
        <v>0</v>
      </c>
      <c r="Q332" s="198">
        <v>0.16500000000000001</v>
      </c>
      <c r="R332" s="199" t="s">
        <v>1553</v>
      </c>
      <c r="S332" s="166">
        <v>0</v>
      </c>
      <c r="T332" s="236">
        <v>4.2000000000000003E-2</v>
      </c>
      <c r="U332" s="166" t="s">
        <v>1554</v>
      </c>
      <c r="V332" s="166">
        <v>0</v>
      </c>
      <c r="W332" s="198">
        <v>0.16500000000000001</v>
      </c>
      <c r="X332" s="199" t="s">
        <v>1553</v>
      </c>
      <c r="Y332" s="166">
        <v>0</v>
      </c>
      <c r="Z332" s="198" t="s">
        <v>1192</v>
      </c>
      <c r="AA332" s="199" t="s">
        <v>1555</v>
      </c>
      <c r="AB332" s="229">
        <v>0</v>
      </c>
      <c r="AC332" s="148"/>
      <c r="AD332" s="148"/>
      <c r="AE332" s="148">
        <v>0</v>
      </c>
      <c r="AF332" s="148"/>
      <c r="AG332" s="148"/>
      <c r="AH332" s="148">
        <v>0</v>
      </c>
      <c r="AI332" s="148"/>
      <c r="AJ332" s="148"/>
      <c r="AK332" s="148">
        <v>0</v>
      </c>
      <c r="AL332" s="148"/>
      <c r="AM332" s="148"/>
      <c r="AN332" s="148">
        <v>0</v>
      </c>
      <c r="AO332" s="148"/>
      <c r="AP332" s="148"/>
      <c r="AQ332" s="148">
        <v>0</v>
      </c>
      <c r="AR332" s="148"/>
      <c r="AS332" s="148"/>
      <c r="AT332" s="148">
        <v>0</v>
      </c>
      <c r="AU332" s="148"/>
      <c r="AV332" s="148"/>
      <c r="AW332" s="60">
        <v>0.01</v>
      </c>
      <c r="AX332" s="56"/>
      <c r="AY332" s="50"/>
    </row>
    <row r="333" spans="2:51" s="2" customFormat="1" ht="276">
      <c r="B333" s="244" t="s">
        <v>221</v>
      </c>
      <c r="C333" s="244">
        <f>+E333</f>
        <v>0.55664999999999998</v>
      </c>
      <c r="D333" s="185" t="s">
        <v>222</v>
      </c>
      <c r="E333" s="185">
        <f>(SUM(J333:J340)*F333)/100</f>
        <v>0.55664999999999998</v>
      </c>
      <c r="F333" s="185">
        <v>100</v>
      </c>
      <c r="G333" s="185" t="s">
        <v>1556</v>
      </c>
      <c r="H333" s="186" t="s">
        <v>1557</v>
      </c>
      <c r="I333" s="186" t="s">
        <v>301</v>
      </c>
      <c r="J333" s="186">
        <f>(N333*K333)/O333</f>
        <v>0.125</v>
      </c>
      <c r="K333" s="186">
        <v>0.25</v>
      </c>
      <c r="L333" s="186" t="s">
        <v>28</v>
      </c>
      <c r="M333" s="186" t="s">
        <v>1558</v>
      </c>
      <c r="N333" s="186">
        <f>+Q333+T333+W333+Z333+AC333+AF333+AI333+AL333+AO333+AR333+AU333+AX333</f>
        <v>0.5</v>
      </c>
      <c r="O333" s="186">
        <v>1</v>
      </c>
      <c r="P333" s="186">
        <v>0</v>
      </c>
      <c r="Q333" s="186">
        <v>0</v>
      </c>
      <c r="R333" s="187" t="s">
        <v>1559</v>
      </c>
      <c r="S333" s="186">
        <v>0</v>
      </c>
      <c r="T333" s="186">
        <v>0</v>
      </c>
      <c r="U333" s="187" t="s">
        <v>1559</v>
      </c>
      <c r="V333" s="186">
        <v>0</v>
      </c>
      <c r="W333" s="188">
        <v>0.25</v>
      </c>
      <c r="X333" s="189" t="s">
        <v>1560</v>
      </c>
      <c r="Y333" s="186">
        <v>0</v>
      </c>
      <c r="Z333" s="191">
        <v>0.25</v>
      </c>
      <c r="AA333" s="189" t="s">
        <v>1561</v>
      </c>
      <c r="AB333" s="215">
        <v>0</v>
      </c>
      <c r="AC333" s="149"/>
      <c r="AD333" s="149"/>
      <c r="AE333" s="149">
        <v>0</v>
      </c>
      <c r="AF333" s="149"/>
      <c r="AG333" s="149"/>
      <c r="AH333" s="149">
        <v>0</v>
      </c>
      <c r="AI333" s="149"/>
      <c r="AJ333" s="149"/>
      <c r="AK333" s="149">
        <v>0</v>
      </c>
      <c r="AL333" s="149"/>
      <c r="AM333" s="149"/>
      <c r="AN333" s="33">
        <v>1</v>
      </c>
      <c r="AO333" s="149"/>
      <c r="AP333" s="149"/>
      <c r="AQ333" s="149">
        <v>0</v>
      </c>
      <c r="AR333" s="149"/>
      <c r="AS333" s="149"/>
      <c r="AT333" s="149">
        <v>0</v>
      </c>
      <c r="AU333" s="149"/>
      <c r="AV333" s="149"/>
      <c r="AW333" s="57">
        <v>0</v>
      </c>
      <c r="AX333" s="81"/>
      <c r="AY333" s="134"/>
    </row>
    <row r="334" spans="2:51" s="2" customFormat="1" ht="204">
      <c r="B334" s="244"/>
      <c r="C334" s="244"/>
      <c r="D334" s="185"/>
      <c r="E334" s="185"/>
      <c r="F334" s="185"/>
      <c r="G334" s="185"/>
      <c r="H334" s="186" t="s">
        <v>1562</v>
      </c>
      <c r="I334" s="186" t="s">
        <v>301</v>
      </c>
      <c r="J334" s="186">
        <f>(N334*K334)/O334</f>
        <v>0.125</v>
      </c>
      <c r="K334" s="186">
        <v>0.25</v>
      </c>
      <c r="L334" s="186" t="s">
        <v>28</v>
      </c>
      <c r="M334" s="186" t="s">
        <v>1558</v>
      </c>
      <c r="N334" s="186">
        <f>+Q334+T334+W334+Z334+AC334+AF334+AI334+AL334+AO334+AR334+AU334+AX334</f>
        <v>0.5</v>
      </c>
      <c r="O334" s="186">
        <v>1</v>
      </c>
      <c r="P334" s="186">
        <v>0</v>
      </c>
      <c r="Q334" s="186">
        <v>0</v>
      </c>
      <c r="R334" s="187" t="s">
        <v>1559</v>
      </c>
      <c r="S334" s="186">
        <v>0</v>
      </c>
      <c r="T334" s="186">
        <v>0</v>
      </c>
      <c r="U334" s="187" t="s">
        <v>1559</v>
      </c>
      <c r="V334" s="186">
        <v>0</v>
      </c>
      <c r="W334" s="188">
        <v>0.25</v>
      </c>
      <c r="X334" s="189" t="s">
        <v>1563</v>
      </c>
      <c r="Y334" s="186">
        <v>0</v>
      </c>
      <c r="Z334" s="191">
        <v>0.25</v>
      </c>
      <c r="AA334" s="189" t="s">
        <v>1564</v>
      </c>
      <c r="AB334" s="32">
        <v>0</v>
      </c>
      <c r="AC334" s="145"/>
      <c r="AD334" s="145"/>
      <c r="AE334" s="145">
        <v>0</v>
      </c>
      <c r="AF334" s="145"/>
      <c r="AG334" s="145"/>
      <c r="AH334" s="145">
        <v>0</v>
      </c>
      <c r="AI334" s="145"/>
      <c r="AJ334" s="145"/>
      <c r="AK334" s="145">
        <v>0</v>
      </c>
      <c r="AL334" s="145"/>
      <c r="AM334" s="145"/>
      <c r="AN334" s="25">
        <v>1</v>
      </c>
      <c r="AO334" s="145"/>
      <c r="AP334" s="145"/>
      <c r="AQ334" s="145">
        <v>0</v>
      </c>
      <c r="AR334" s="145"/>
      <c r="AS334" s="145"/>
      <c r="AT334" s="145">
        <v>0</v>
      </c>
      <c r="AU334" s="145"/>
      <c r="AV334" s="145"/>
      <c r="AW334" s="58">
        <v>0</v>
      </c>
      <c r="AX334" s="63"/>
      <c r="AY334" s="135"/>
    </row>
    <row r="335" spans="2:51" s="2" customFormat="1" ht="240">
      <c r="B335" s="244"/>
      <c r="C335" s="244"/>
      <c r="D335" s="185"/>
      <c r="E335" s="185"/>
      <c r="F335" s="185"/>
      <c r="G335" s="185"/>
      <c r="H335" s="186" t="s">
        <v>1565</v>
      </c>
      <c r="I335" s="186" t="s">
        <v>301</v>
      </c>
      <c r="J335" s="186">
        <f>(N335*K335)/O335</f>
        <v>0.125</v>
      </c>
      <c r="K335" s="186">
        <v>0.25</v>
      </c>
      <c r="L335" s="186" t="s">
        <v>28</v>
      </c>
      <c r="M335" s="186" t="s">
        <v>1558</v>
      </c>
      <c r="N335" s="186">
        <f>+Q335+T335+W335+Z335+AC335+AF335+AI335+AL335+AO335+AR335+AU335+AX335</f>
        <v>0.5</v>
      </c>
      <c r="O335" s="186">
        <v>1</v>
      </c>
      <c r="P335" s="186">
        <v>0</v>
      </c>
      <c r="Q335" s="186">
        <v>0</v>
      </c>
      <c r="R335" s="187" t="s">
        <v>1559</v>
      </c>
      <c r="S335" s="186">
        <v>0</v>
      </c>
      <c r="T335" s="186">
        <v>0</v>
      </c>
      <c r="U335" s="187" t="s">
        <v>1559</v>
      </c>
      <c r="V335" s="186">
        <v>0</v>
      </c>
      <c r="W335" s="188">
        <v>0.25</v>
      </c>
      <c r="X335" s="189" t="s">
        <v>1566</v>
      </c>
      <c r="Y335" s="186">
        <v>0</v>
      </c>
      <c r="Z335" s="191">
        <v>0.25</v>
      </c>
      <c r="AA335" s="189" t="s">
        <v>1567</v>
      </c>
      <c r="AB335" s="32">
        <v>0</v>
      </c>
      <c r="AC335" s="145"/>
      <c r="AD335" s="145"/>
      <c r="AE335" s="145">
        <v>0</v>
      </c>
      <c r="AF335" s="145"/>
      <c r="AG335" s="145"/>
      <c r="AH335" s="145">
        <v>0</v>
      </c>
      <c r="AI335" s="145"/>
      <c r="AJ335" s="145"/>
      <c r="AK335" s="145">
        <v>0</v>
      </c>
      <c r="AL335" s="145"/>
      <c r="AM335" s="145"/>
      <c r="AN335" s="25">
        <v>1</v>
      </c>
      <c r="AO335" s="145"/>
      <c r="AP335" s="145"/>
      <c r="AQ335" s="145">
        <v>0</v>
      </c>
      <c r="AR335" s="145"/>
      <c r="AS335" s="145"/>
      <c r="AT335" s="145">
        <v>0</v>
      </c>
      <c r="AU335" s="145"/>
      <c r="AV335" s="145"/>
      <c r="AW335" s="58">
        <v>0</v>
      </c>
      <c r="AX335" s="63"/>
      <c r="AY335" s="135"/>
    </row>
    <row r="336" spans="2:51" s="2" customFormat="1" ht="168">
      <c r="B336" s="244"/>
      <c r="C336" s="244"/>
      <c r="D336" s="185"/>
      <c r="E336" s="185"/>
      <c r="F336" s="185"/>
      <c r="G336" s="185"/>
      <c r="H336" s="186" t="s">
        <v>1568</v>
      </c>
      <c r="I336" s="186" t="s">
        <v>301</v>
      </c>
      <c r="J336" s="186">
        <f>(N336*K336)/O336</f>
        <v>2.5000000000000001E-2</v>
      </c>
      <c r="K336" s="186">
        <v>0.05</v>
      </c>
      <c r="L336" s="186" t="s">
        <v>28</v>
      </c>
      <c r="M336" s="186" t="s">
        <v>1558</v>
      </c>
      <c r="N336" s="186">
        <f>+Q336+T336+W336+Z336+AC336+AF336+AI336+AL336+AO336+AR336+AU336+AX336</f>
        <v>0.5</v>
      </c>
      <c r="O336" s="186">
        <v>1</v>
      </c>
      <c r="P336" s="186">
        <v>0</v>
      </c>
      <c r="Q336" s="186">
        <v>0</v>
      </c>
      <c r="R336" s="187" t="s">
        <v>1559</v>
      </c>
      <c r="S336" s="186">
        <v>0</v>
      </c>
      <c r="T336" s="186">
        <v>0</v>
      </c>
      <c r="U336" s="187" t="s">
        <v>1559</v>
      </c>
      <c r="V336" s="186">
        <v>0</v>
      </c>
      <c r="W336" s="188">
        <v>0.25</v>
      </c>
      <c r="X336" s="189" t="s">
        <v>1569</v>
      </c>
      <c r="Y336" s="186">
        <v>0</v>
      </c>
      <c r="Z336" s="191">
        <v>0.25</v>
      </c>
      <c r="AA336" s="189" t="s">
        <v>1570</v>
      </c>
      <c r="AB336" s="32">
        <v>0</v>
      </c>
      <c r="AC336" s="145"/>
      <c r="AD336" s="145"/>
      <c r="AE336" s="145">
        <v>0</v>
      </c>
      <c r="AF336" s="145"/>
      <c r="AG336" s="145"/>
      <c r="AH336" s="145">
        <v>0</v>
      </c>
      <c r="AI336" s="145"/>
      <c r="AJ336" s="145"/>
      <c r="AK336" s="145">
        <v>0</v>
      </c>
      <c r="AL336" s="145"/>
      <c r="AM336" s="145"/>
      <c r="AN336" s="25">
        <v>1</v>
      </c>
      <c r="AO336" s="145"/>
      <c r="AP336" s="145"/>
      <c r="AQ336" s="145">
        <v>0</v>
      </c>
      <c r="AR336" s="145"/>
      <c r="AS336" s="145"/>
      <c r="AT336" s="145">
        <v>0</v>
      </c>
      <c r="AU336" s="145"/>
      <c r="AV336" s="145"/>
      <c r="AW336" s="58">
        <v>0</v>
      </c>
      <c r="AX336" s="63"/>
      <c r="AY336" s="135"/>
    </row>
    <row r="337" spans="2:51" s="2" customFormat="1" ht="48">
      <c r="B337" s="244"/>
      <c r="C337" s="244"/>
      <c r="D337" s="185"/>
      <c r="E337" s="185"/>
      <c r="F337" s="185"/>
      <c r="G337" s="185"/>
      <c r="H337" s="186" t="s">
        <v>1571</v>
      </c>
      <c r="I337" s="186" t="s">
        <v>301</v>
      </c>
      <c r="J337" s="186">
        <f>(N337*K337)/O337</f>
        <v>0</v>
      </c>
      <c r="K337" s="186">
        <v>0.05</v>
      </c>
      <c r="L337" s="186" t="s">
        <v>24</v>
      </c>
      <c r="M337" s="186" t="s">
        <v>541</v>
      </c>
      <c r="N337" s="186">
        <f>+Q337+T337+W337+Z337+AC337+AF337+AI337+AL337+AO337+AR337+AU337+AX337</f>
        <v>0</v>
      </c>
      <c r="O337" s="186">
        <v>2</v>
      </c>
      <c r="P337" s="186">
        <v>0</v>
      </c>
      <c r="Q337" s="186">
        <v>0</v>
      </c>
      <c r="R337" s="187" t="s">
        <v>1559</v>
      </c>
      <c r="S337" s="186">
        <v>0</v>
      </c>
      <c r="T337" s="186">
        <v>0</v>
      </c>
      <c r="U337" s="187" t="s">
        <v>1559</v>
      </c>
      <c r="V337" s="186">
        <v>0</v>
      </c>
      <c r="W337" s="188">
        <v>0</v>
      </c>
      <c r="X337" s="189" t="s">
        <v>1572</v>
      </c>
      <c r="Y337" s="186">
        <v>0</v>
      </c>
      <c r="Z337" s="188">
        <v>0</v>
      </c>
      <c r="AA337" s="189" t="s">
        <v>1572</v>
      </c>
      <c r="AB337" s="32">
        <v>0</v>
      </c>
      <c r="AC337" s="145"/>
      <c r="AD337" s="145"/>
      <c r="AE337" s="145">
        <v>0</v>
      </c>
      <c r="AF337" s="145"/>
      <c r="AG337" s="145"/>
      <c r="AH337" s="145">
        <v>0</v>
      </c>
      <c r="AI337" s="145"/>
      <c r="AJ337" s="145"/>
      <c r="AK337" s="145">
        <v>1</v>
      </c>
      <c r="AL337" s="145"/>
      <c r="AM337" s="145"/>
      <c r="AN337" s="145">
        <v>0</v>
      </c>
      <c r="AO337" s="145"/>
      <c r="AP337" s="145"/>
      <c r="AQ337" s="145">
        <v>0</v>
      </c>
      <c r="AR337" s="145"/>
      <c r="AS337" s="145"/>
      <c r="AT337" s="145">
        <v>0</v>
      </c>
      <c r="AU337" s="145"/>
      <c r="AV337" s="145"/>
      <c r="AW337" s="58">
        <v>1</v>
      </c>
      <c r="AX337" s="63"/>
      <c r="AY337" s="135"/>
    </row>
    <row r="338" spans="2:51" s="2" customFormat="1" ht="48">
      <c r="B338" s="244"/>
      <c r="C338" s="244"/>
      <c r="D338" s="185"/>
      <c r="E338" s="185"/>
      <c r="F338" s="185"/>
      <c r="G338" s="185"/>
      <c r="H338" s="186" t="s">
        <v>1573</v>
      </c>
      <c r="I338" s="186" t="s">
        <v>301</v>
      </c>
      <c r="J338" s="186">
        <f>(N338*K338)/O338</f>
        <v>0.1</v>
      </c>
      <c r="K338" s="186">
        <v>0.05</v>
      </c>
      <c r="L338" s="186" t="s">
        <v>24</v>
      </c>
      <c r="M338" s="186" t="s">
        <v>541</v>
      </c>
      <c r="N338" s="186">
        <f>+Q338+T338+W338+Z338+AC338+AF338+AI338+AL338+AO338+AR338+AU338+AX338</f>
        <v>2</v>
      </c>
      <c r="O338" s="186">
        <v>1</v>
      </c>
      <c r="P338" s="186">
        <v>0</v>
      </c>
      <c r="Q338" s="186">
        <v>0</v>
      </c>
      <c r="R338" s="187" t="s">
        <v>1559</v>
      </c>
      <c r="S338" s="186">
        <v>0</v>
      </c>
      <c r="T338" s="186">
        <v>0</v>
      </c>
      <c r="U338" s="187" t="s">
        <v>1559</v>
      </c>
      <c r="V338" s="186">
        <v>0</v>
      </c>
      <c r="W338" s="191">
        <v>1</v>
      </c>
      <c r="X338" s="189" t="s">
        <v>1574</v>
      </c>
      <c r="Y338" s="186">
        <v>0</v>
      </c>
      <c r="Z338" s="191">
        <v>1</v>
      </c>
      <c r="AA338" s="189" t="s">
        <v>1574</v>
      </c>
      <c r="AB338" s="32">
        <v>0</v>
      </c>
      <c r="AC338" s="145"/>
      <c r="AD338" s="145"/>
      <c r="AE338" s="145">
        <v>1</v>
      </c>
      <c r="AF338" s="145"/>
      <c r="AG338" s="145"/>
      <c r="AH338" s="145">
        <v>0</v>
      </c>
      <c r="AI338" s="145"/>
      <c r="AJ338" s="145"/>
      <c r="AK338" s="145">
        <v>0</v>
      </c>
      <c r="AL338" s="145"/>
      <c r="AM338" s="145"/>
      <c r="AN338" s="145">
        <v>0</v>
      </c>
      <c r="AO338" s="145"/>
      <c r="AP338" s="145"/>
      <c r="AQ338" s="145">
        <v>0</v>
      </c>
      <c r="AR338" s="145"/>
      <c r="AS338" s="145"/>
      <c r="AT338" s="145">
        <v>0</v>
      </c>
      <c r="AU338" s="145"/>
      <c r="AV338" s="145"/>
      <c r="AW338" s="58">
        <v>0</v>
      </c>
      <c r="AX338" s="63"/>
      <c r="AY338" s="135"/>
    </row>
    <row r="339" spans="2:51" s="2" customFormat="1" ht="60">
      <c r="B339" s="244"/>
      <c r="C339" s="244"/>
      <c r="D339" s="185"/>
      <c r="E339" s="185"/>
      <c r="F339" s="185"/>
      <c r="G339" s="185"/>
      <c r="H339" s="186" t="s">
        <v>1575</v>
      </c>
      <c r="I339" s="186" t="s">
        <v>301</v>
      </c>
      <c r="J339" s="186">
        <f>(N339*K339)/O339</f>
        <v>1.5000000000000003E-2</v>
      </c>
      <c r="K339" s="186">
        <v>0.05</v>
      </c>
      <c r="L339" s="186" t="s">
        <v>28</v>
      </c>
      <c r="M339" s="186" t="s">
        <v>1558</v>
      </c>
      <c r="N339" s="186">
        <f>+Q339+T339+W339+Z339+AC339+AF339+AI339+AL339+AO339+AR339+AU339+AX339</f>
        <v>0.30000000000000004</v>
      </c>
      <c r="O339" s="186">
        <v>1</v>
      </c>
      <c r="P339" s="186">
        <v>0</v>
      </c>
      <c r="Q339" s="186">
        <v>0.1</v>
      </c>
      <c r="R339" s="187" t="s">
        <v>1576</v>
      </c>
      <c r="S339" s="186">
        <v>0</v>
      </c>
      <c r="T339" s="186">
        <v>0.05</v>
      </c>
      <c r="U339" s="187" t="s">
        <v>1577</v>
      </c>
      <c r="V339" s="214">
        <v>0.25</v>
      </c>
      <c r="W339" s="214">
        <v>0.05</v>
      </c>
      <c r="X339" s="189" t="s">
        <v>1578</v>
      </c>
      <c r="Y339" s="186">
        <v>0</v>
      </c>
      <c r="Z339" s="191">
        <v>0.1</v>
      </c>
      <c r="AA339" s="189" t="s">
        <v>1579</v>
      </c>
      <c r="AB339" s="32">
        <v>0</v>
      </c>
      <c r="AC339" s="145"/>
      <c r="AD339" s="145"/>
      <c r="AE339" s="25">
        <v>0.25</v>
      </c>
      <c r="AF339" s="145"/>
      <c r="AG339" s="145"/>
      <c r="AH339" s="145">
        <v>0</v>
      </c>
      <c r="AI339" s="145"/>
      <c r="AJ339" s="145"/>
      <c r="AK339" s="145">
        <v>0</v>
      </c>
      <c r="AL339" s="145"/>
      <c r="AM339" s="145"/>
      <c r="AN339" s="25">
        <v>0.25</v>
      </c>
      <c r="AO339" s="145"/>
      <c r="AP339" s="145"/>
      <c r="AQ339" s="145">
        <v>0</v>
      </c>
      <c r="AR339" s="145"/>
      <c r="AS339" s="145"/>
      <c r="AT339" s="145">
        <v>0</v>
      </c>
      <c r="AU339" s="145"/>
      <c r="AV339" s="145"/>
      <c r="AW339" s="59">
        <v>0.25</v>
      </c>
      <c r="AX339" s="63"/>
      <c r="AY339" s="135"/>
    </row>
    <row r="340" spans="2:51" s="2" customFormat="1" ht="84.75" thickBot="1">
      <c r="B340" s="244"/>
      <c r="C340" s="244"/>
      <c r="D340" s="185"/>
      <c r="E340" s="185"/>
      <c r="F340" s="185"/>
      <c r="G340" s="185"/>
      <c r="H340" s="186" t="s">
        <v>1580</v>
      </c>
      <c r="I340" s="186" t="s">
        <v>301</v>
      </c>
      <c r="J340" s="186">
        <f>(N340*K340)/O340</f>
        <v>4.165E-2</v>
      </c>
      <c r="K340" s="186">
        <v>0.05</v>
      </c>
      <c r="L340" s="186" t="s">
        <v>28</v>
      </c>
      <c r="M340" s="186" t="s">
        <v>1558</v>
      </c>
      <c r="N340" s="186">
        <f>+Q340+T340+W340+Z340+AC340+AF340+AI340+AL340+AO340+AR340+AU340+AX340</f>
        <v>8.3299999999999999E-2</v>
      </c>
      <c r="O340" s="186">
        <v>0.1</v>
      </c>
      <c r="P340" s="186">
        <v>0</v>
      </c>
      <c r="Q340" s="186">
        <v>0</v>
      </c>
      <c r="R340" s="187" t="s">
        <v>1581</v>
      </c>
      <c r="S340" s="214">
        <v>0.01</v>
      </c>
      <c r="T340" s="186">
        <v>0</v>
      </c>
      <c r="U340" s="187" t="s">
        <v>1582</v>
      </c>
      <c r="V340" s="214">
        <v>0.01</v>
      </c>
      <c r="W340" s="214">
        <v>1.1299999999999999E-2</v>
      </c>
      <c r="X340" s="189" t="s">
        <v>1583</v>
      </c>
      <c r="Y340" s="214">
        <v>0.01</v>
      </c>
      <c r="Z340" s="188" t="s">
        <v>1584</v>
      </c>
      <c r="AA340" s="189" t="s">
        <v>1585</v>
      </c>
      <c r="AB340" s="220">
        <v>0.01</v>
      </c>
      <c r="AC340" s="150"/>
      <c r="AD340" s="150"/>
      <c r="AE340" s="26">
        <v>0.01</v>
      </c>
      <c r="AF340" s="150"/>
      <c r="AG340" s="150"/>
      <c r="AH340" s="26">
        <v>0.01</v>
      </c>
      <c r="AI340" s="150"/>
      <c r="AJ340" s="150"/>
      <c r="AK340" s="26">
        <v>0.01</v>
      </c>
      <c r="AL340" s="150"/>
      <c r="AM340" s="150"/>
      <c r="AN340" s="26">
        <v>0.01</v>
      </c>
      <c r="AO340" s="150"/>
      <c r="AP340" s="150"/>
      <c r="AQ340" s="26">
        <v>0.01</v>
      </c>
      <c r="AR340" s="150"/>
      <c r="AS340" s="150"/>
      <c r="AT340" s="26">
        <v>0.01</v>
      </c>
      <c r="AU340" s="150"/>
      <c r="AV340" s="150"/>
      <c r="AW340" s="67">
        <v>0</v>
      </c>
      <c r="AX340" s="64"/>
      <c r="AY340" s="27"/>
    </row>
    <row r="341" spans="2:51" s="2" customFormat="1" ht="120">
      <c r="B341" s="246" t="s">
        <v>223</v>
      </c>
      <c r="C341" s="246">
        <f>SUM(E341:E350)</f>
        <v>0.72463999999999995</v>
      </c>
      <c r="D341" s="164" t="s">
        <v>224</v>
      </c>
      <c r="E341" s="164">
        <f>(SUM(J342)*F341)/100</f>
        <v>1.3600000000000003E-2</v>
      </c>
      <c r="F341" s="164">
        <v>8.5</v>
      </c>
      <c r="G341" s="164" t="s">
        <v>225</v>
      </c>
      <c r="H341" s="166" t="s">
        <v>1586</v>
      </c>
      <c r="I341" s="166" t="s">
        <v>226</v>
      </c>
      <c r="J341" s="166">
        <f>(N341*K341)/O341</f>
        <v>0.12</v>
      </c>
      <c r="K341" s="166">
        <v>0.6</v>
      </c>
      <c r="L341" s="166" t="s">
        <v>24</v>
      </c>
      <c r="M341" s="166" t="s">
        <v>1587</v>
      </c>
      <c r="N341" s="166">
        <f>+Q341+T341+W341+Z341+AC341+AF341+AI341+AL341+AO341+AR341+AU341+AX341</f>
        <v>0.4</v>
      </c>
      <c r="O341" s="166">
        <v>2</v>
      </c>
      <c r="P341" s="166">
        <v>0</v>
      </c>
      <c r="Q341" s="166"/>
      <c r="R341" s="166"/>
      <c r="S341" s="166">
        <v>0</v>
      </c>
      <c r="T341" s="166"/>
      <c r="U341" s="166"/>
      <c r="V341" s="166">
        <v>0</v>
      </c>
      <c r="W341" s="200">
        <v>0.2</v>
      </c>
      <c r="X341" s="199" t="s">
        <v>1588</v>
      </c>
      <c r="Y341" s="166">
        <v>0</v>
      </c>
      <c r="Z341" s="200">
        <v>0.2</v>
      </c>
      <c r="AA341" s="199" t="s">
        <v>1589</v>
      </c>
      <c r="AB341" s="86">
        <v>0</v>
      </c>
      <c r="AC341" s="147"/>
      <c r="AD341" s="147"/>
      <c r="AE341" s="147">
        <v>1</v>
      </c>
      <c r="AF341" s="147"/>
      <c r="AG341" s="147"/>
      <c r="AH341" s="147">
        <v>0</v>
      </c>
      <c r="AI341" s="147"/>
      <c r="AJ341" s="147"/>
      <c r="AK341" s="147">
        <v>0</v>
      </c>
      <c r="AL341" s="147"/>
      <c r="AM341" s="147"/>
      <c r="AN341" s="147">
        <v>0</v>
      </c>
      <c r="AO341" s="147"/>
      <c r="AP341" s="147"/>
      <c r="AQ341" s="147">
        <v>0</v>
      </c>
      <c r="AR341" s="147"/>
      <c r="AS341" s="147"/>
      <c r="AT341" s="147">
        <v>1</v>
      </c>
      <c r="AU341" s="147"/>
      <c r="AV341" s="147"/>
      <c r="AW341" s="57">
        <v>0</v>
      </c>
      <c r="AX341" s="54"/>
      <c r="AY341" s="140"/>
    </row>
    <row r="342" spans="2:51" s="2" customFormat="1" ht="60">
      <c r="B342" s="246"/>
      <c r="C342" s="246"/>
      <c r="D342" s="164"/>
      <c r="E342" s="164"/>
      <c r="F342" s="164"/>
      <c r="G342" s="164"/>
      <c r="H342" s="166" t="s">
        <v>1590</v>
      </c>
      <c r="I342" s="166" t="s">
        <v>226</v>
      </c>
      <c r="J342" s="166">
        <f>(N342*K342)/O342</f>
        <v>0.16000000000000003</v>
      </c>
      <c r="K342" s="166">
        <v>0.4</v>
      </c>
      <c r="L342" s="166" t="s">
        <v>24</v>
      </c>
      <c r="M342" s="166" t="s">
        <v>1591</v>
      </c>
      <c r="N342" s="166">
        <f>+Q342+T342+W342+Z342+AC342+AF342+AI342+AL342+AO342+AR342+AU342+AX342</f>
        <v>0.4</v>
      </c>
      <c r="O342" s="166">
        <v>1</v>
      </c>
      <c r="P342" s="166">
        <v>0</v>
      </c>
      <c r="Q342" s="166"/>
      <c r="R342" s="166"/>
      <c r="S342" s="166">
        <v>0</v>
      </c>
      <c r="T342" s="166"/>
      <c r="U342" s="166"/>
      <c r="V342" s="166">
        <v>0</v>
      </c>
      <c r="W342" s="200">
        <v>0.2</v>
      </c>
      <c r="X342" s="199" t="s">
        <v>1592</v>
      </c>
      <c r="Y342" s="166">
        <v>0</v>
      </c>
      <c r="Z342" s="200">
        <v>0.2</v>
      </c>
      <c r="AA342" s="199" t="s">
        <v>1593</v>
      </c>
      <c r="AB342" s="204">
        <v>0</v>
      </c>
      <c r="AC342" s="144"/>
      <c r="AD342" s="144"/>
      <c r="AE342" s="144">
        <v>0</v>
      </c>
      <c r="AF342" s="144"/>
      <c r="AG342" s="144"/>
      <c r="AH342" s="144">
        <v>0</v>
      </c>
      <c r="AI342" s="144"/>
      <c r="AJ342" s="144"/>
      <c r="AK342" s="144">
        <v>0</v>
      </c>
      <c r="AL342" s="144"/>
      <c r="AM342" s="144"/>
      <c r="AN342" s="144">
        <v>0</v>
      </c>
      <c r="AO342" s="144"/>
      <c r="AP342" s="144"/>
      <c r="AQ342" s="144">
        <v>1</v>
      </c>
      <c r="AR342" s="144"/>
      <c r="AS342" s="144"/>
      <c r="AT342" s="144">
        <v>0</v>
      </c>
      <c r="AU342" s="144"/>
      <c r="AV342" s="144"/>
      <c r="AW342" s="58">
        <v>0</v>
      </c>
      <c r="AX342" s="55"/>
      <c r="AY342" s="139"/>
    </row>
    <row r="343" spans="2:51" s="2" customFormat="1" ht="312">
      <c r="B343" s="246"/>
      <c r="C343" s="246"/>
      <c r="D343" s="166" t="s">
        <v>227</v>
      </c>
      <c r="E343" s="166">
        <f>+(J343*F343)/100</f>
        <v>0.05</v>
      </c>
      <c r="F343" s="166">
        <v>10</v>
      </c>
      <c r="G343" s="166" t="s">
        <v>1594</v>
      </c>
      <c r="H343" s="166" t="s">
        <v>1595</v>
      </c>
      <c r="I343" s="166" t="s">
        <v>226</v>
      </c>
      <c r="J343" s="166">
        <f>(N343*K343)/O343</f>
        <v>0.5</v>
      </c>
      <c r="K343" s="166">
        <v>1</v>
      </c>
      <c r="L343" s="166" t="s">
        <v>24</v>
      </c>
      <c r="M343" s="166" t="s">
        <v>1591</v>
      </c>
      <c r="N343" s="166">
        <f>+Q343+T343+W343+Z343+AC343+AF343+AI343+AL343+AO343+AR343+AU343+AX343</f>
        <v>0.5</v>
      </c>
      <c r="O343" s="166">
        <v>1</v>
      </c>
      <c r="P343" s="166">
        <v>0</v>
      </c>
      <c r="Q343" s="166"/>
      <c r="R343" s="166"/>
      <c r="S343" s="166">
        <v>0</v>
      </c>
      <c r="T343" s="166"/>
      <c r="U343" s="166"/>
      <c r="V343" s="166">
        <v>0</v>
      </c>
      <c r="W343" s="200">
        <v>0.3</v>
      </c>
      <c r="X343" s="199" t="s">
        <v>1596</v>
      </c>
      <c r="Y343" s="166">
        <v>0</v>
      </c>
      <c r="Z343" s="200">
        <v>0.2</v>
      </c>
      <c r="AA343" s="199" t="s">
        <v>1597</v>
      </c>
      <c r="AB343" s="204">
        <v>0</v>
      </c>
      <c r="AC343" s="144"/>
      <c r="AD343" s="144"/>
      <c r="AE343" s="144">
        <v>0</v>
      </c>
      <c r="AF343" s="144"/>
      <c r="AG343" s="144"/>
      <c r="AH343" s="144">
        <v>0</v>
      </c>
      <c r="AI343" s="144"/>
      <c r="AJ343" s="144"/>
      <c r="AK343" s="144">
        <v>0</v>
      </c>
      <c r="AL343" s="144"/>
      <c r="AM343" s="144"/>
      <c r="AN343" s="144">
        <v>1</v>
      </c>
      <c r="AO343" s="144"/>
      <c r="AP343" s="144"/>
      <c r="AQ343" s="144">
        <v>0</v>
      </c>
      <c r="AR343" s="144"/>
      <c r="AS343" s="144"/>
      <c r="AT343" s="144">
        <v>0</v>
      </c>
      <c r="AU343" s="144"/>
      <c r="AV343" s="144"/>
      <c r="AW343" s="58">
        <v>0</v>
      </c>
      <c r="AX343" s="55"/>
      <c r="AY343" s="139"/>
    </row>
    <row r="344" spans="2:51" s="2" customFormat="1" ht="72">
      <c r="B344" s="246"/>
      <c r="C344" s="246"/>
      <c r="D344" s="166" t="s">
        <v>228</v>
      </c>
      <c r="E344" s="166">
        <f>+(J344*F344)/100</f>
        <v>1.9500000000000003E-2</v>
      </c>
      <c r="F344" s="166">
        <v>6.5</v>
      </c>
      <c r="G344" s="166" t="s">
        <v>1598</v>
      </c>
      <c r="H344" s="166" t="s">
        <v>1599</v>
      </c>
      <c r="I344" s="166" t="s">
        <v>226</v>
      </c>
      <c r="J344" s="166">
        <f>(N344*K344)/O344</f>
        <v>0.30000000000000004</v>
      </c>
      <c r="K344" s="166">
        <v>1</v>
      </c>
      <c r="L344" s="166" t="s">
        <v>28</v>
      </c>
      <c r="M344" s="166" t="s">
        <v>1600</v>
      </c>
      <c r="N344" s="166">
        <f>+Q344+T344+W344+Z344+AC344+AF344+AI344+AL344+AO344+AR344+AU344+AX344</f>
        <v>0.30000000000000004</v>
      </c>
      <c r="O344" s="166">
        <v>1</v>
      </c>
      <c r="P344" s="166">
        <v>0</v>
      </c>
      <c r="Q344" s="166"/>
      <c r="R344" s="166"/>
      <c r="S344" s="166">
        <v>0</v>
      </c>
      <c r="T344" s="166"/>
      <c r="U344" s="166"/>
      <c r="V344" s="166">
        <v>0.1</v>
      </c>
      <c r="W344" s="200">
        <v>0.2</v>
      </c>
      <c r="X344" s="199" t="s">
        <v>1601</v>
      </c>
      <c r="Y344" s="166">
        <v>0.1</v>
      </c>
      <c r="Z344" s="200">
        <v>0.1</v>
      </c>
      <c r="AA344" s="199" t="s">
        <v>1602</v>
      </c>
      <c r="AB344" s="204">
        <v>0.1</v>
      </c>
      <c r="AC344" s="144"/>
      <c r="AD344" s="144"/>
      <c r="AE344" s="144">
        <v>0.1</v>
      </c>
      <c r="AF344" s="144"/>
      <c r="AG344" s="144"/>
      <c r="AH344" s="144">
        <v>0.1</v>
      </c>
      <c r="AI344" s="144"/>
      <c r="AJ344" s="144"/>
      <c r="AK344" s="144">
        <v>0.1</v>
      </c>
      <c r="AL344" s="144"/>
      <c r="AM344" s="144"/>
      <c r="AN344" s="144">
        <v>0.1</v>
      </c>
      <c r="AO344" s="144"/>
      <c r="AP344" s="144"/>
      <c r="AQ344" s="144">
        <v>0.1</v>
      </c>
      <c r="AR344" s="144"/>
      <c r="AS344" s="144"/>
      <c r="AT344" s="144">
        <v>0.1</v>
      </c>
      <c r="AU344" s="144"/>
      <c r="AV344" s="144"/>
      <c r="AW344" s="58">
        <v>0.1</v>
      </c>
      <c r="AX344" s="55"/>
      <c r="AY344" s="139"/>
    </row>
    <row r="345" spans="2:51" s="2" customFormat="1" ht="84">
      <c r="B345" s="246"/>
      <c r="C345" s="246"/>
      <c r="D345" s="166" t="s">
        <v>229</v>
      </c>
      <c r="E345" s="166">
        <f>+(J345*F345)/100</f>
        <v>5.2499999999999998E-2</v>
      </c>
      <c r="F345" s="166">
        <v>7.5</v>
      </c>
      <c r="G345" s="166" t="s">
        <v>230</v>
      </c>
      <c r="H345" s="166" t="s">
        <v>1603</v>
      </c>
      <c r="I345" s="166" t="s">
        <v>226</v>
      </c>
      <c r="J345" s="166">
        <f>(N345*K345)/O345</f>
        <v>0.7</v>
      </c>
      <c r="K345" s="166">
        <v>1</v>
      </c>
      <c r="L345" s="166" t="s">
        <v>24</v>
      </c>
      <c r="M345" s="166" t="s">
        <v>1604</v>
      </c>
      <c r="N345" s="166">
        <f>+Q345+T345+W345+Z345+AC345+AF345+AI345+AL345+AO345+AR345+AU345+AX345</f>
        <v>0.7</v>
      </c>
      <c r="O345" s="166">
        <v>1</v>
      </c>
      <c r="P345" s="166">
        <v>0</v>
      </c>
      <c r="Q345" s="166"/>
      <c r="R345" s="166"/>
      <c r="S345" s="166">
        <v>0</v>
      </c>
      <c r="T345" s="166"/>
      <c r="U345" s="166"/>
      <c r="V345" s="166">
        <v>0</v>
      </c>
      <c r="W345" s="200">
        <v>0.3</v>
      </c>
      <c r="X345" s="199" t="s">
        <v>1605</v>
      </c>
      <c r="Y345" s="166">
        <v>0</v>
      </c>
      <c r="Z345" s="200">
        <v>0.4</v>
      </c>
      <c r="AA345" s="199" t="s">
        <v>1606</v>
      </c>
      <c r="AB345" s="204">
        <v>0</v>
      </c>
      <c r="AC345" s="144"/>
      <c r="AD345" s="144"/>
      <c r="AE345" s="144">
        <v>1</v>
      </c>
      <c r="AF345" s="144"/>
      <c r="AG345" s="144"/>
      <c r="AH345" s="144">
        <v>0</v>
      </c>
      <c r="AI345" s="144"/>
      <c r="AJ345" s="144"/>
      <c r="AK345" s="144">
        <v>0</v>
      </c>
      <c r="AL345" s="144"/>
      <c r="AM345" s="144"/>
      <c r="AN345" s="144">
        <v>0</v>
      </c>
      <c r="AO345" s="144"/>
      <c r="AP345" s="144"/>
      <c r="AQ345" s="144">
        <v>0</v>
      </c>
      <c r="AR345" s="144"/>
      <c r="AS345" s="144"/>
      <c r="AT345" s="144">
        <v>0</v>
      </c>
      <c r="AU345" s="144"/>
      <c r="AV345" s="144"/>
      <c r="AW345" s="58">
        <v>0</v>
      </c>
      <c r="AX345" s="55"/>
      <c r="AY345" s="139"/>
    </row>
    <row r="346" spans="2:51" s="2" customFormat="1" ht="120">
      <c r="B346" s="246"/>
      <c r="C346" s="246"/>
      <c r="D346" s="164" t="s">
        <v>231</v>
      </c>
      <c r="E346" s="164">
        <f>(SUM(J346:J347)*F346)/100</f>
        <v>0.17549999999999996</v>
      </c>
      <c r="F346" s="164">
        <v>7.5</v>
      </c>
      <c r="G346" s="164" t="s">
        <v>1607</v>
      </c>
      <c r="H346" s="166" t="s">
        <v>1608</v>
      </c>
      <c r="I346" s="166" t="s">
        <v>226</v>
      </c>
      <c r="J346" s="166">
        <f>(N346*K346)/O346</f>
        <v>0.54</v>
      </c>
      <c r="K346" s="166">
        <v>0.6</v>
      </c>
      <c r="L346" s="166" t="s">
        <v>24</v>
      </c>
      <c r="M346" s="166" t="s">
        <v>1609</v>
      </c>
      <c r="N346" s="166">
        <f>+Q346+T346+W346+Z346+AC346+AF346+AI346+AL346+AO346+AR346+AU346+AX346</f>
        <v>1.8</v>
      </c>
      <c r="O346" s="166">
        <v>2</v>
      </c>
      <c r="P346" s="166">
        <v>0</v>
      </c>
      <c r="Q346" s="166"/>
      <c r="R346" s="166"/>
      <c r="S346" s="166">
        <v>0</v>
      </c>
      <c r="T346" s="166"/>
      <c r="U346" s="166"/>
      <c r="V346" s="166">
        <v>1</v>
      </c>
      <c r="W346" s="200">
        <v>0.9</v>
      </c>
      <c r="X346" s="199" t="s">
        <v>1610</v>
      </c>
      <c r="Y346" s="166">
        <v>0</v>
      </c>
      <c r="Z346" s="200">
        <v>0.9</v>
      </c>
      <c r="AA346" s="199" t="s">
        <v>1611</v>
      </c>
      <c r="AB346" s="204">
        <v>0</v>
      </c>
      <c r="AC346" s="144"/>
      <c r="AD346" s="144"/>
      <c r="AE346" s="144">
        <v>0</v>
      </c>
      <c r="AF346" s="144"/>
      <c r="AG346" s="144"/>
      <c r="AH346" s="144">
        <v>0</v>
      </c>
      <c r="AI346" s="144"/>
      <c r="AJ346" s="144"/>
      <c r="AK346" s="144">
        <v>0</v>
      </c>
      <c r="AL346" s="144"/>
      <c r="AM346" s="144"/>
      <c r="AN346" s="144">
        <v>0</v>
      </c>
      <c r="AO346" s="144"/>
      <c r="AP346" s="144"/>
      <c r="AQ346" s="144">
        <v>0</v>
      </c>
      <c r="AR346" s="144"/>
      <c r="AS346" s="144"/>
      <c r="AT346" s="144">
        <v>0</v>
      </c>
      <c r="AU346" s="144"/>
      <c r="AV346" s="144"/>
      <c r="AW346" s="58">
        <v>1</v>
      </c>
      <c r="AX346" s="55"/>
      <c r="AY346" s="139"/>
    </row>
    <row r="347" spans="2:51" s="2" customFormat="1" ht="84">
      <c r="B347" s="246"/>
      <c r="C347" s="246"/>
      <c r="D347" s="164"/>
      <c r="E347" s="164"/>
      <c r="F347" s="164"/>
      <c r="G347" s="164"/>
      <c r="H347" s="166" t="s">
        <v>1612</v>
      </c>
      <c r="I347" s="166" t="s">
        <v>226</v>
      </c>
      <c r="J347" s="166">
        <f>(N347*K347)/O347</f>
        <v>1.8</v>
      </c>
      <c r="K347" s="166">
        <v>0.4</v>
      </c>
      <c r="L347" s="166" t="s">
        <v>28</v>
      </c>
      <c r="M347" s="166" t="s">
        <v>1613</v>
      </c>
      <c r="N347" s="166">
        <f>+Q347+T347+W347+Z347+AC347+AF347+AI347+AL347+AO347+AR347+AU347+AX347</f>
        <v>1.8</v>
      </c>
      <c r="O347" s="166">
        <v>0.4</v>
      </c>
      <c r="P347" s="166">
        <v>0</v>
      </c>
      <c r="Q347" s="166"/>
      <c r="R347" s="166"/>
      <c r="S347" s="166">
        <v>0</v>
      </c>
      <c r="T347" s="166"/>
      <c r="U347" s="166"/>
      <c r="V347" s="166">
        <v>0</v>
      </c>
      <c r="W347" s="200">
        <v>1</v>
      </c>
      <c r="X347" s="199" t="s">
        <v>1614</v>
      </c>
      <c r="Y347" s="166">
        <v>0</v>
      </c>
      <c r="Z347" s="200">
        <v>0.8</v>
      </c>
      <c r="AA347" s="199" t="s">
        <v>1615</v>
      </c>
      <c r="AB347" s="204">
        <v>0</v>
      </c>
      <c r="AC347" s="144"/>
      <c r="AD347" s="144"/>
      <c r="AE347" s="21">
        <v>0.2</v>
      </c>
      <c r="AF347" s="144"/>
      <c r="AG347" s="144"/>
      <c r="AH347" s="144">
        <v>0</v>
      </c>
      <c r="AI347" s="144"/>
      <c r="AJ347" s="144"/>
      <c r="AK347" s="144">
        <v>0</v>
      </c>
      <c r="AL347" s="144"/>
      <c r="AM347" s="144"/>
      <c r="AN347" s="144">
        <v>0</v>
      </c>
      <c r="AO347" s="144"/>
      <c r="AP347" s="144"/>
      <c r="AQ347" s="144">
        <v>0</v>
      </c>
      <c r="AR347" s="144"/>
      <c r="AS347" s="144"/>
      <c r="AT347" s="144">
        <v>0</v>
      </c>
      <c r="AU347" s="144"/>
      <c r="AV347" s="144"/>
      <c r="AW347" s="59">
        <v>0.2</v>
      </c>
      <c r="AX347" s="55"/>
      <c r="AY347" s="139"/>
    </row>
    <row r="348" spans="2:51" s="2" customFormat="1" ht="409.6" thickBot="1">
      <c r="B348" s="246"/>
      <c r="C348" s="246"/>
      <c r="D348" s="166" t="s">
        <v>232</v>
      </c>
      <c r="E348" s="166">
        <f>+(J348*F348)/100</f>
        <v>1.6659999999999998E-2</v>
      </c>
      <c r="F348" s="166">
        <v>10</v>
      </c>
      <c r="G348" s="166" t="s">
        <v>1616</v>
      </c>
      <c r="H348" s="166" t="s">
        <v>1617</v>
      </c>
      <c r="I348" s="166" t="s">
        <v>226</v>
      </c>
      <c r="J348" s="166">
        <f>(N348*K348)/O348</f>
        <v>0.1666</v>
      </c>
      <c r="K348" s="166">
        <v>1</v>
      </c>
      <c r="L348" s="166" t="s">
        <v>28</v>
      </c>
      <c r="M348" s="166" t="s">
        <v>1618</v>
      </c>
      <c r="N348" s="166">
        <f>+Q348+T348+W348+Z348+AC348+AF348+AI348+AL348+AO348+AR348+AU348+AX348</f>
        <v>0.1666</v>
      </c>
      <c r="O348" s="166">
        <v>1</v>
      </c>
      <c r="P348" s="166">
        <v>8.3333333333333329E-2</v>
      </c>
      <c r="Q348" s="166"/>
      <c r="R348" s="166"/>
      <c r="S348" s="166">
        <v>8.3333333333333329E-2</v>
      </c>
      <c r="T348" s="166"/>
      <c r="U348" s="166"/>
      <c r="V348" s="166">
        <v>8.3333333333333329E-2</v>
      </c>
      <c r="W348" s="228">
        <v>8.3299999999999999E-2</v>
      </c>
      <c r="X348" s="199" t="s">
        <v>1619</v>
      </c>
      <c r="Y348" s="166">
        <v>8.3333333333333329E-2</v>
      </c>
      <c r="Z348" s="228">
        <v>8.3299999999999999E-2</v>
      </c>
      <c r="AA348" s="199" t="s">
        <v>1620</v>
      </c>
      <c r="AB348" s="206">
        <v>8.3333333333333329E-2</v>
      </c>
      <c r="AC348" s="151"/>
      <c r="AD348" s="151"/>
      <c r="AE348" s="151">
        <v>8.3333333333333329E-2</v>
      </c>
      <c r="AF348" s="151"/>
      <c r="AG348" s="151"/>
      <c r="AH348" s="151">
        <v>8.3333333333333329E-2</v>
      </c>
      <c r="AI348" s="151"/>
      <c r="AJ348" s="151"/>
      <c r="AK348" s="151">
        <v>8.3333333333333329E-2</v>
      </c>
      <c r="AL348" s="151"/>
      <c r="AM348" s="151"/>
      <c r="AN348" s="151">
        <v>8.3333333333333329E-2</v>
      </c>
      <c r="AO348" s="151"/>
      <c r="AP348" s="151"/>
      <c r="AQ348" s="151">
        <v>8.3333333333333329E-2</v>
      </c>
      <c r="AR348" s="151"/>
      <c r="AS348" s="151"/>
      <c r="AT348" s="151">
        <v>8.3333333333333329E-2</v>
      </c>
      <c r="AU348" s="151"/>
      <c r="AV348" s="151"/>
      <c r="AW348" s="72">
        <v>8.3333333333333329E-2</v>
      </c>
      <c r="AX348" s="56"/>
      <c r="AY348" s="50"/>
    </row>
    <row r="349" spans="2:51" s="2" customFormat="1" ht="168">
      <c r="B349" s="244" t="s">
        <v>234</v>
      </c>
      <c r="C349" s="244">
        <f>(E349+E350)</f>
        <v>0.39687999999999996</v>
      </c>
      <c r="D349" s="186" t="s">
        <v>235</v>
      </c>
      <c r="E349" s="186">
        <f>+(J349*F349)/100</f>
        <v>0.32687999999999995</v>
      </c>
      <c r="F349" s="186">
        <v>30</v>
      </c>
      <c r="G349" s="186" t="s">
        <v>1621</v>
      </c>
      <c r="H349" s="186" t="s">
        <v>1622</v>
      </c>
      <c r="I349" s="186" t="s">
        <v>226</v>
      </c>
      <c r="J349" s="186">
        <f>(N349*K349)/O349</f>
        <v>1.0895999999999999</v>
      </c>
      <c r="K349" s="186">
        <v>1</v>
      </c>
      <c r="L349" s="186" t="s">
        <v>28</v>
      </c>
      <c r="M349" s="186" t="s">
        <v>210</v>
      </c>
      <c r="N349" s="197">
        <f>+Q349+T349+W349+Z349+AC349+AF349+AI349+AL349+AO349+AR349+AU349+AX349</f>
        <v>1.0895999999999999</v>
      </c>
      <c r="O349" s="186">
        <v>1</v>
      </c>
      <c r="P349" s="197">
        <v>8.3299999999999999E-2</v>
      </c>
      <c r="Q349" s="197">
        <v>0.09</v>
      </c>
      <c r="R349" s="186" t="s">
        <v>236</v>
      </c>
      <c r="S349" s="197">
        <v>8.3299999999999999E-2</v>
      </c>
      <c r="T349" s="197">
        <v>8.3299999999999999E-2</v>
      </c>
      <c r="U349" s="197">
        <v>8.3299999999999999E-2</v>
      </c>
      <c r="V349" s="197">
        <v>8.3299999999999999E-2</v>
      </c>
      <c r="W349" s="217">
        <v>8.3299999999999999E-2</v>
      </c>
      <c r="X349" s="189" t="s">
        <v>1623</v>
      </c>
      <c r="Y349" s="197">
        <v>8.3299999999999999E-2</v>
      </c>
      <c r="Z349" s="217">
        <v>0.83299999999999996</v>
      </c>
      <c r="AA349" s="189" t="s">
        <v>237</v>
      </c>
      <c r="AB349" s="221">
        <v>8.3299999999999999E-2</v>
      </c>
      <c r="AC349" s="88"/>
      <c r="AD349" s="88"/>
      <c r="AE349" s="88">
        <v>8.3299999999999999E-2</v>
      </c>
      <c r="AF349" s="88"/>
      <c r="AG349" s="88"/>
      <c r="AH349" s="88">
        <v>8.3299999999999999E-2</v>
      </c>
      <c r="AI349" s="88"/>
      <c r="AJ349" s="88"/>
      <c r="AK349" s="88">
        <v>8.3299999999999999E-2</v>
      </c>
      <c r="AL349" s="88"/>
      <c r="AM349" s="88"/>
      <c r="AN349" s="88">
        <v>8.3299999999999999E-2</v>
      </c>
      <c r="AO349" s="88"/>
      <c r="AP349" s="88"/>
      <c r="AQ349" s="88">
        <v>8.3299999999999999E-2</v>
      </c>
      <c r="AR349" s="88"/>
      <c r="AS349" s="88"/>
      <c r="AT349" s="88">
        <v>8.3299999999999999E-2</v>
      </c>
      <c r="AU349" s="88"/>
      <c r="AV349" s="88"/>
      <c r="AW349" s="89">
        <v>8.3299999999999999E-2</v>
      </c>
      <c r="AX349" s="78"/>
      <c r="AY349" s="30"/>
    </row>
    <row r="350" spans="2:51" s="2" customFormat="1" ht="228.75" thickBot="1">
      <c r="B350" s="244"/>
      <c r="C350" s="244"/>
      <c r="D350" s="186" t="s">
        <v>238</v>
      </c>
      <c r="E350" s="186">
        <f>+(J350*F350)/100</f>
        <v>7.0000000000000007E-2</v>
      </c>
      <c r="F350" s="186">
        <v>20</v>
      </c>
      <c r="G350" s="186" t="s">
        <v>1624</v>
      </c>
      <c r="H350" s="186" t="s">
        <v>1625</v>
      </c>
      <c r="I350" s="186" t="s">
        <v>226</v>
      </c>
      <c r="J350" s="186">
        <f>(N350*K350)/O350</f>
        <v>0.35</v>
      </c>
      <c r="K350" s="186">
        <v>1</v>
      </c>
      <c r="L350" s="186" t="s">
        <v>28</v>
      </c>
      <c r="M350" s="186" t="s">
        <v>1626</v>
      </c>
      <c r="N350" s="186">
        <f>+Q350+T350+W350+Z350+AC350+AF350+AI350+AL350+AO350+AR350+AU350+AX350</f>
        <v>0.35</v>
      </c>
      <c r="O350" s="186">
        <v>1</v>
      </c>
      <c r="P350" s="186">
        <v>0</v>
      </c>
      <c r="Q350" s="240">
        <v>0</v>
      </c>
      <c r="R350" s="186" t="s">
        <v>239</v>
      </c>
      <c r="S350" s="186">
        <v>0</v>
      </c>
      <c r="T350" s="240">
        <v>0.05</v>
      </c>
      <c r="U350" s="186" t="s">
        <v>240</v>
      </c>
      <c r="V350" s="186">
        <v>0</v>
      </c>
      <c r="W350" s="191">
        <v>0.3</v>
      </c>
      <c r="X350" s="189" t="s">
        <v>1627</v>
      </c>
      <c r="Y350" s="186">
        <v>0.25</v>
      </c>
      <c r="Z350" s="188">
        <v>0</v>
      </c>
      <c r="AA350" s="189" t="s">
        <v>241</v>
      </c>
      <c r="AB350" s="82">
        <v>0</v>
      </c>
      <c r="AC350" s="146"/>
      <c r="AD350" s="146"/>
      <c r="AE350" s="87">
        <v>0.25</v>
      </c>
      <c r="AF350" s="146"/>
      <c r="AG350" s="146"/>
      <c r="AH350" s="146">
        <v>0</v>
      </c>
      <c r="AI350" s="146"/>
      <c r="AJ350" s="146"/>
      <c r="AK350" s="146">
        <v>0</v>
      </c>
      <c r="AL350" s="146"/>
      <c r="AM350" s="146"/>
      <c r="AN350" s="87">
        <v>0.25</v>
      </c>
      <c r="AO350" s="146"/>
      <c r="AP350" s="146"/>
      <c r="AQ350" s="146">
        <v>0</v>
      </c>
      <c r="AR350" s="146"/>
      <c r="AS350" s="146"/>
      <c r="AT350" s="146">
        <v>0</v>
      </c>
      <c r="AU350" s="146"/>
      <c r="AV350" s="146"/>
      <c r="AW350" s="60">
        <v>0.25</v>
      </c>
      <c r="AX350" s="64"/>
      <c r="AY350" s="27"/>
    </row>
    <row r="351" spans="2:51" s="2" customFormat="1" ht="60">
      <c r="B351" s="248" t="s">
        <v>242</v>
      </c>
      <c r="C351" s="248">
        <f>+E351</f>
        <v>0.35050769230769224</v>
      </c>
      <c r="D351" s="160" t="s">
        <v>243</v>
      </c>
      <c r="E351" s="160">
        <f>(SUM(J351:J356)*F351)/100</f>
        <v>0.35050769230769224</v>
      </c>
      <c r="F351" s="160">
        <v>100</v>
      </c>
      <c r="G351" s="160" t="s">
        <v>244</v>
      </c>
      <c r="H351" s="155" t="s">
        <v>1628</v>
      </c>
      <c r="I351" s="155" t="s">
        <v>296</v>
      </c>
      <c r="J351" s="155">
        <f>(N351*K351)/O351</f>
        <v>0.19230769230769232</v>
      </c>
      <c r="K351" s="155">
        <v>0.5</v>
      </c>
      <c r="L351" s="155" t="s">
        <v>24</v>
      </c>
      <c r="M351" s="155" t="s">
        <v>1629</v>
      </c>
      <c r="N351" s="155">
        <f>+Q351+T351+W351+Z351+AC351+AF351+AI351+AL351+AO351+AR351+AU351+AX351</f>
        <v>20</v>
      </c>
      <c r="O351" s="155">
        <v>52</v>
      </c>
      <c r="P351" s="155">
        <v>4</v>
      </c>
      <c r="Q351" s="155">
        <v>4</v>
      </c>
      <c r="R351" s="155" t="s">
        <v>1630</v>
      </c>
      <c r="S351" s="155">
        <v>4</v>
      </c>
      <c r="T351" s="155">
        <v>8</v>
      </c>
      <c r="U351" s="155" t="s">
        <v>1630</v>
      </c>
      <c r="V351" s="155">
        <v>4</v>
      </c>
      <c r="W351" s="22">
        <v>4</v>
      </c>
      <c r="X351" s="19" t="s">
        <v>1630</v>
      </c>
      <c r="Y351" s="155">
        <v>4</v>
      </c>
      <c r="Z351" s="22">
        <v>4</v>
      </c>
      <c r="AA351" s="19" t="s">
        <v>1631</v>
      </c>
      <c r="AB351" s="86">
        <v>5</v>
      </c>
      <c r="AC351" s="147"/>
      <c r="AD351" s="147"/>
      <c r="AE351" s="147">
        <v>5</v>
      </c>
      <c r="AF351" s="147"/>
      <c r="AG351" s="147"/>
      <c r="AH351" s="147">
        <v>5</v>
      </c>
      <c r="AI351" s="147"/>
      <c r="AJ351" s="147"/>
      <c r="AK351" s="147">
        <v>5</v>
      </c>
      <c r="AL351" s="147"/>
      <c r="AM351" s="147"/>
      <c r="AN351" s="147">
        <v>4</v>
      </c>
      <c r="AO351" s="147"/>
      <c r="AP351" s="147"/>
      <c r="AQ351" s="147">
        <v>4</v>
      </c>
      <c r="AR351" s="147"/>
      <c r="AS351" s="147"/>
      <c r="AT351" s="147">
        <v>4</v>
      </c>
      <c r="AU351" s="147"/>
      <c r="AV351" s="147"/>
      <c r="AW351" s="57">
        <v>4</v>
      </c>
      <c r="AX351" s="54"/>
      <c r="AY351" s="140"/>
    </row>
    <row r="352" spans="2:51" s="2" customFormat="1" ht="96">
      <c r="B352" s="248"/>
      <c r="C352" s="248"/>
      <c r="D352" s="160"/>
      <c r="E352" s="160"/>
      <c r="F352" s="160"/>
      <c r="G352" s="160"/>
      <c r="H352" s="155" t="s">
        <v>1632</v>
      </c>
      <c r="I352" s="155" t="s">
        <v>296</v>
      </c>
      <c r="J352" s="155">
        <f>(N352*K352)/O352</f>
        <v>3.32E-2</v>
      </c>
      <c r="K352" s="155">
        <v>0.1</v>
      </c>
      <c r="L352" s="155" t="s">
        <v>28</v>
      </c>
      <c r="M352" s="155" t="s">
        <v>1633</v>
      </c>
      <c r="N352" s="24">
        <f>+Q352+T352+W352+Z352+AC352+AF352+AI352+AL352+AO352+AR352+AU352+AX352</f>
        <v>0.33200000000000002</v>
      </c>
      <c r="O352" s="155">
        <v>1</v>
      </c>
      <c r="P352" s="155">
        <v>8.3000000000000004E-2</v>
      </c>
      <c r="Q352" s="20">
        <v>8.3000000000000004E-2</v>
      </c>
      <c r="R352" s="155" t="s">
        <v>1634</v>
      </c>
      <c r="S352" s="155">
        <v>8.3000000000000004E-2</v>
      </c>
      <c r="T352" s="20">
        <v>8.3000000000000004E-2</v>
      </c>
      <c r="U352" s="155"/>
      <c r="V352" s="155">
        <v>8.3000000000000004E-2</v>
      </c>
      <c r="W352" s="20">
        <v>8.3000000000000004E-2</v>
      </c>
      <c r="X352" s="19" t="s">
        <v>1634</v>
      </c>
      <c r="Y352" s="155">
        <v>8.3000000000000004E-2</v>
      </c>
      <c r="Z352" s="22" t="s">
        <v>233</v>
      </c>
      <c r="AA352" s="19" t="s">
        <v>1634</v>
      </c>
      <c r="AB352" s="204">
        <v>8.3000000000000004E-2</v>
      </c>
      <c r="AC352" s="144"/>
      <c r="AD352" s="144"/>
      <c r="AE352" s="144">
        <v>8.3000000000000004E-2</v>
      </c>
      <c r="AF352" s="144"/>
      <c r="AG352" s="144"/>
      <c r="AH352" s="144">
        <v>8.3000000000000004E-2</v>
      </c>
      <c r="AI352" s="144"/>
      <c r="AJ352" s="144"/>
      <c r="AK352" s="144">
        <v>8.3000000000000004E-2</v>
      </c>
      <c r="AL352" s="144"/>
      <c r="AM352" s="144"/>
      <c r="AN352" s="144">
        <v>8.3000000000000004E-2</v>
      </c>
      <c r="AO352" s="144"/>
      <c r="AP352" s="144"/>
      <c r="AQ352" s="144">
        <v>8.3000000000000004E-2</v>
      </c>
      <c r="AR352" s="144"/>
      <c r="AS352" s="144"/>
      <c r="AT352" s="144">
        <v>8.3000000000000004E-2</v>
      </c>
      <c r="AU352" s="144"/>
      <c r="AV352" s="144"/>
      <c r="AW352" s="58">
        <v>8.6999999999999994E-2</v>
      </c>
      <c r="AX352" s="55"/>
      <c r="AY352" s="139"/>
    </row>
    <row r="353" spans="2:51" s="2" customFormat="1" ht="84">
      <c r="B353" s="248"/>
      <c r="C353" s="248"/>
      <c r="D353" s="160"/>
      <c r="E353" s="160"/>
      <c r="F353" s="160"/>
      <c r="G353" s="160"/>
      <c r="H353" s="155" t="s">
        <v>1635</v>
      </c>
      <c r="I353" s="155" t="s">
        <v>296</v>
      </c>
      <c r="J353" s="155">
        <f>(N353*K353)/O353</f>
        <v>4.1666666666666664E-2</v>
      </c>
      <c r="K353" s="155">
        <v>0.1</v>
      </c>
      <c r="L353" s="155" t="s">
        <v>24</v>
      </c>
      <c r="M353" s="155" t="s">
        <v>1636</v>
      </c>
      <c r="N353" s="155">
        <f>+Q353+T353+W353+Z353+AC353+AF353+AI353+AL353+AO353+AR353+AU353+AX353</f>
        <v>5</v>
      </c>
      <c r="O353" s="155">
        <v>12</v>
      </c>
      <c r="P353" s="155">
        <v>1</v>
      </c>
      <c r="Q353" s="155">
        <v>1</v>
      </c>
      <c r="R353" s="155" t="s">
        <v>1637</v>
      </c>
      <c r="S353" s="155">
        <v>1</v>
      </c>
      <c r="T353" s="155">
        <v>2</v>
      </c>
      <c r="U353" s="155" t="s">
        <v>1638</v>
      </c>
      <c r="V353" s="155">
        <v>1</v>
      </c>
      <c r="W353" s="22">
        <v>1</v>
      </c>
      <c r="X353" s="19" t="s">
        <v>1639</v>
      </c>
      <c r="Y353" s="155">
        <v>1</v>
      </c>
      <c r="Z353" s="22">
        <v>1</v>
      </c>
      <c r="AA353" s="19" t="s">
        <v>1640</v>
      </c>
      <c r="AB353" s="204">
        <v>1</v>
      </c>
      <c r="AC353" s="144"/>
      <c r="AD353" s="144"/>
      <c r="AE353" s="144">
        <v>1</v>
      </c>
      <c r="AF353" s="144"/>
      <c r="AG353" s="144"/>
      <c r="AH353" s="144">
        <v>1</v>
      </c>
      <c r="AI353" s="144"/>
      <c r="AJ353" s="144"/>
      <c r="AK353" s="144">
        <v>1</v>
      </c>
      <c r="AL353" s="144"/>
      <c r="AM353" s="144"/>
      <c r="AN353" s="144">
        <v>1</v>
      </c>
      <c r="AO353" s="144"/>
      <c r="AP353" s="144"/>
      <c r="AQ353" s="144">
        <v>1</v>
      </c>
      <c r="AR353" s="144"/>
      <c r="AS353" s="144"/>
      <c r="AT353" s="144">
        <v>1</v>
      </c>
      <c r="AU353" s="144"/>
      <c r="AV353" s="144"/>
      <c r="AW353" s="58">
        <v>1</v>
      </c>
      <c r="AX353" s="55"/>
      <c r="AY353" s="139"/>
    </row>
    <row r="354" spans="2:51" s="2" customFormat="1" ht="84">
      <c r="B354" s="248"/>
      <c r="C354" s="248"/>
      <c r="D354" s="160"/>
      <c r="E354" s="160"/>
      <c r="F354" s="160"/>
      <c r="G354" s="160"/>
      <c r="H354" s="155" t="s">
        <v>1641</v>
      </c>
      <c r="I354" s="155" t="s">
        <v>296</v>
      </c>
      <c r="J354" s="155">
        <f>(N354*K354)/O354</f>
        <v>2.0833333333333332E-2</v>
      </c>
      <c r="K354" s="155">
        <v>0.05</v>
      </c>
      <c r="L354" s="155" t="s">
        <v>24</v>
      </c>
      <c r="M354" s="155" t="s">
        <v>1642</v>
      </c>
      <c r="N354" s="155">
        <f>+Q354+T354+W354+Z354+AC354+AF354+AI354+AL354+AO354+AR354+AU354+AX354</f>
        <v>5</v>
      </c>
      <c r="O354" s="155">
        <v>12</v>
      </c>
      <c r="P354" s="155">
        <v>1</v>
      </c>
      <c r="Q354" s="155">
        <v>1</v>
      </c>
      <c r="R354" s="155" t="s">
        <v>1643</v>
      </c>
      <c r="S354" s="155">
        <v>1</v>
      </c>
      <c r="T354" s="155">
        <v>2</v>
      </c>
      <c r="U354" s="155" t="s">
        <v>1643</v>
      </c>
      <c r="V354" s="155">
        <v>1</v>
      </c>
      <c r="W354" s="22">
        <v>1</v>
      </c>
      <c r="X354" s="19" t="s">
        <v>1644</v>
      </c>
      <c r="Y354" s="155">
        <v>1</v>
      </c>
      <c r="Z354" s="22">
        <v>1</v>
      </c>
      <c r="AA354" s="19" t="s">
        <v>1644</v>
      </c>
      <c r="AB354" s="204">
        <v>1</v>
      </c>
      <c r="AC354" s="144"/>
      <c r="AD354" s="144"/>
      <c r="AE354" s="144">
        <v>1</v>
      </c>
      <c r="AF354" s="144"/>
      <c r="AG354" s="144"/>
      <c r="AH354" s="144">
        <v>1</v>
      </c>
      <c r="AI354" s="144"/>
      <c r="AJ354" s="144"/>
      <c r="AK354" s="144">
        <v>1</v>
      </c>
      <c r="AL354" s="144"/>
      <c r="AM354" s="144"/>
      <c r="AN354" s="144">
        <v>1</v>
      </c>
      <c r="AO354" s="144"/>
      <c r="AP354" s="144"/>
      <c r="AQ354" s="144">
        <v>1</v>
      </c>
      <c r="AR354" s="144"/>
      <c r="AS354" s="144"/>
      <c r="AT354" s="144">
        <v>1</v>
      </c>
      <c r="AU354" s="144"/>
      <c r="AV354" s="144"/>
      <c r="AW354" s="58">
        <v>1</v>
      </c>
      <c r="AX354" s="55"/>
      <c r="AY354" s="139"/>
    </row>
    <row r="355" spans="2:51" s="2" customFormat="1" ht="120">
      <c r="B355" s="248"/>
      <c r="C355" s="248"/>
      <c r="D355" s="160"/>
      <c r="E355" s="160"/>
      <c r="F355" s="160"/>
      <c r="G355" s="160"/>
      <c r="H355" s="155" t="s">
        <v>1645</v>
      </c>
      <c r="I355" s="155" t="s">
        <v>296</v>
      </c>
      <c r="J355" s="155">
        <f>(N355*K355)/O355</f>
        <v>4.2500000000000003E-2</v>
      </c>
      <c r="K355" s="155">
        <v>0.17</v>
      </c>
      <c r="L355" s="155" t="s">
        <v>24</v>
      </c>
      <c r="M355" s="155" t="s">
        <v>1646</v>
      </c>
      <c r="N355" s="155">
        <f>+Q355+T355+W355+Z355+AC355+AF355+AI355+AL355+AO355+AR355+AU355+AX355</f>
        <v>1</v>
      </c>
      <c r="O355" s="155">
        <v>4</v>
      </c>
      <c r="P355" s="155">
        <v>0</v>
      </c>
      <c r="Q355" s="155">
        <v>0</v>
      </c>
      <c r="R355" s="155" t="s">
        <v>1647</v>
      </c>
      <c r="S355" s="155">
        <v>0</v>
      </c>
      <c r="T355" s="155">
        <v>0</v>
      </c>
      <c r="U355" s="155" t="s">
        <v>1647</v>
      </c>
      <c r="V355" s="155">
        <v>1</v>
      </c>
      <c r="W355" s="22">
        <v>1</v>
      </c>
      <c r="X355" s="19" t="s">
        <v>1648</v>
      </c>
      <c r="Y355" s="155">
        <v>0</v>
      </c>
      <c r="Z355" s="22">
        <v>0</v>
      </c>
      <c r="AA355" s="19" t="s">
        <v>1647</v>
      </c>
      <c r="AB355" s="204">
        <v>0</v>
      </c>
      <c r="AC355" s="144"/>
      <c r="AD355" s="144"/>
      <c r="AE355" s="144">
        <v>1</v>
      </c>
      <c r="AF355" s="144"/>
      <c r="AG355" s="144"/>
      <c r="AH355" s="144">
        <v>0</v>
      </c>
      <c r="AI355" s="144"/>
      <c r="AJ355" s="144"/>
      <c r="AK355" s="144">
        <v>0</v>
      </c>
      <c r="AL355" s="144"/>
      <c r="AM355" s="144"/>
      <c r="AN355" s="144">
        <v>1</v>
      </c>
      <c r="AO355" s="144"/>
      <c r="AP355" s="144"/>
      <c r="AQ355" s="144">
        <v>0</v>
      </c>
      <c r="AR355" s="144"/>
      <c r="AS355" s="144"/>
      <c r="AT355" s="144">
        <v>0</v>
      </c>
      <c r="AU355" s="144"/>
      <c r="AV355" s="144"/>
      <c r="AW355" s="58">
        <v>1</v>
      </c>
      <c r="AX355" s="55"/>
      <c r="AY355" s="139"/>
    </row>
    <row r="356" spans="2:51" s="2" customFormat="1" ht="156.75" thickBot="1">
      <c r="B356" s="248"/>
      <c r="C356" s="248"/>
      <c r="D356" s="160"/>
      <c r="E356" s="160"/>
      <c r="F356" s="160"/>
      <c r="G356" s="160"/>
      <c r="H356" s="155" t="s">
        <v>1649</v>
      </c>
      <c r="I356" s="155" t="s">
        <v>296</v>
      </c>
      <c r="J356" s="155">
        <f>(N356*K356)/O356</f>
        <v>0.02</v>
      </c>
      <c r="K356" s="155">
        <v>0.08</v>
      </c>
      <c r="L356" s="155" t="s">
        <v>24</v>
      </c>
      <c r="M356" s="155" t="s">
        <v>1650</v>
      </c>
      <c r="N356" s="155">
        <f>+Q356+T356+W356+Z356+AC356+AF356+AI356+AL356+AO356+AR356+AU356+AX356</f>
        <v>1</v>
      </c>
      <c r="O356" s="155">
        <v>4</v>
      </c>
      <c r="P356" s="155">
        <v>0</v>
      </c>
      <c r="Q356" s="155">
        <v>0</v>
      </c>
      <c r="R356" s="155" t="s">
        <v>1647</v>
      </c>
      <c r="S356" s="155">
        <v>0</v>
      </c>
      <c r="T356" s="155">
        <v>0</v>
      </c>
      <c r="U356" s="155" t="s">
        <v>1647</v>
      </c>
      <c r="V356" s="155">
        <v>1</v>
      </c>
      <c r="W356" s="22">
        <v>1</v>
      </c>
      <c r="X356" s="237" t="s">
        <v>1651</v>
      </c>
      <c r="Y356" s="155">
        <v>0</v>
      </c>
      <c r="Z356" s="22">
        <v>0</v>
      </c>
      <c r="AA356" s="19" t="s">
        <v>1647</v>
      </c>
      <c r="AB356" s="229">
        <v>0</v>
      </c>
      <c r="AC356" s="148"/>
      <c r="AD356" s="148"/>
      <c r="AE356" s="148">
        <v>1</v>
      </c>
      <c r="AF356" s="148"/>
      <c r="AG356" s="148"/>
      <c r="AH356" s="148">
        <v>0</v>
      </c>
      <c r="AI356" s="148"/>
      <c r="AJ356" s="148"/>
      <c r="AK356" s="148">
        <v>0</v>
      </c>
      <c r="AL356" s="148"/>
      <c r="AM356" s="148"/>
      <c r="AN356" s="148">
        <v>1</v>
      </c>
      <c r="AO356" s="148"/>
      <c r="AP356" s="148"/>
      <c r="AQ356" s="148">
        <v>0</v>
      </c>
      <c r="AR356" s="148"/>
      <c r="AS356" s="148"/>
      <c r="AT356" s="148">
        <v>0</v>
      </c>
      <c r="AU356" s="148"/>
      <c r="AV356" s="148"/>
      <c r="AW356" s="71">
        <v>1</v>
      </c>
      <c r="AX356" s="74"/>
      <c r="AY356" s="138"/>
    </row>
    <row r="357" spans="2:51" ht="84.75">
      <c r="B357" s="244" t="s">
        <v>121</v>
      </c>
      <c r="C357" s="250">
        <f>SUM(E357:E359)</f>
        <v>8.6645E-2</v>
      </c>
      <c r="D357" s="203" t="s">
        <v>122</v>
      </c>
      <c r="E357" s="240">
        <f>(J357*F357)/100</f>
        <v>3.6299999999999999E-2</v>
      </c>
      <c r="F357" s="240">
        <v>33</v>
      </c>
      <c r="G357" s="186" t="s">
        <v>123</v>
      </c>
      <c r="H357" s="186" t="s">
        <v>123</v>
      </c>
      <c r="I357" s="186" t="s">
        <v>296</v>
      </c>
      <c r="J357" s="186">
        <f>(N357*K357)/O357</f>
        <v>0.11</v>
      </c>
      <c r="K357" s="186">
        <v>0.33</v>
      </c>
      <c r="L357" s="186" t="s">
        <v>24</v>
      </c>
      <c r="M357" s="186" t="s">
        <v>124</v>
      </c>
      <c r="N357" s="186">
        <f>+Q357+T357+W357+Z357+AC357+AF357+AI357+AL357+AO357+AR357+AU357+AX357</f>
        <v>4</v>
      </c>
      <c r="O357" s="186">
        <v>12</v>
      </c>
      <c r="P357" s="186">
        <v>1</v>
      </c>
      <c r="Q357" s="186">
        <v>1</v>
      </c>
      <c r="R357" s="186" t="s">
        <v>125</v>
      </c>
      <c r="S357" s="186">
        <v>1</v>
      </c>
      <c r="T357" s="186">
        <v>1</v>
      </c>
      <c r="U357" s="186" t="s">
        <v>126</v>
      </c>
      <c r="V357" s="186">
        <v>1</v>
      </c>
      <c r="W357" s="188">
        <v>1</v>
      </c>
      <c r="X357" s="189" t="s">
        <v>127</v>
      </c>
      <c r="Y357" s="186">
        <v>1</v>
      </c>
      <c r="Z357" s="188">
        <v>1</v>
      </c>
      <c r="AA357" s="189" t="s">
        <v>128</v>
      </c>
      <c r="AB357" s="81">
        <v>1</v>
      </c>
      <c r="AC357" s="134"/>
      <c r="AD357" s="134"/>
      <c r="AE357" s="134">
        <v>1</v>
      </c>
      <c r="AF357" s="134"/>
      <c r="AG357" s="134"/>
      <c r="AH357" s="134">
        <v>1</v>
      </c>
      <c r="AI357" s="134"/>
      <c r="AJ357" s="134"/>
      <c r="AK357" s="134">
        <v>1</v>
      </c>
      <c r="AL357" s="134"/>
      <c r="AM357" s="134"/>
      <c r="AN357" s="134">
        <v>1</v>
      </c>
      <c r="AO357" s="134"/>
      <c r="AP357" s="134"/>
      <c r="AQ357" s="134">
        <v>1</v>
      </c>
      <c r="AR357" s="134"/>
      <c r="AS357" s="134"/>
      <c r="AT357" s="134">
        <v>1</v>
      </c>
      <c r="AU357" s="134"/>
      <c r="AV357" s="134"/>
      <c r="AW357" s="93">
        <v>1</v>
      </c>
      <c r="AX357" s="90"/>
      <c r="AY357" s="36"/>
    </row>
    <row r="358" spans="2:51" ht="108.75">
      <c r="B358" s="244"/>
      <c r="C358" s="250"/>
      <c r="D358" s="218"/>
      <c r="E358" s="240">
        <f t="shared" ref="E358:E366" si="2">(J358*F358)/100</f>
        <v>2.7225000000000003E-2</v>
      </c>
      <c r="F358" s="240">
        <v>33</v>
      </c>
      <c r="G358" s="186" t="s">
        <v>129</v>
      </c>
      <c r="H358" s="186" t="s">
        <v>1652</v>
      </c>
      <c r="I358" s="186" t="s">
        <v>296</v>
      </c>
      <c r="J358" s="186">
        <f>(N358*K358)/O358</f>
        <v>8.2500000000000004E-2</v>
      </c>
      <c r="K358" s="186">
        <v>0.33</v>
      </c>
      <c r="L358" s="186" t="s">
        <v>24</v>
      </c>
      <c r="M358" s="186" t="s">
        <v>124</v>
      </c>
      <c r="N358" s="186">
        <f>+Q358+T358+W358+Z358+AC358+AF358+AI358+AL358+AO358+AR358+AU358+AX358</f>
        <v>3</v>
      </c>
      <c r="O358" s="186">
        <v>12</v>
      </c>
      <c r="P358" s="186">
        <v>0</v>
      </c>
      <c r="Q358" s="186">
        <v>0</v>
      </c>
      <c r="R358" s="186" t="s">
        <v>130</v>
      </c>
      <c r="S358" s="186">
        <v>1</v>
      </c>
      <c r="T358" s="186">
        <v>1</v>
      </c>
      <c r="U358" s="186" t="s">
        <v>131</v>
      </c>
      <c r="V358" s="186">
        <v>1</v>
      </c>
      <c r="W358" s="188">
        <v>1</v>
      </c>
      <c r="X358" s="189" t="s">
        <v>132</v>
      </c>
      <c r="Y358" s="186">
        <v>1</v>
      </c>
      <c r="Z358" s="188">
        <v>1</v>
      </c>
      <c r="AA358" s="189" t="s">
        <v>133</v>
      </c>
      <c r="AB358" s="63">
        <v>1</v>
      </c>
      <c r="AC358" s="135"/>
      <c r="AD358" s="135"/>
      <c r="AE358" s="135">
        <v>1</v>
      </c>
      <c r="AF358" s="135"/>
      <c r="AG358" s="135"/>
      <c r="AH358" s="135">
        <v>1</v>
      </c>
      <c r="AI358" s="135"/>
      <c r="AJ358" s="135"/>
      <c r="AK358" s="135">
        <v>1</v>
      </c>
      <c r="AL358" s="135"/>
      <c r="AM358" s="135"/>
      <c r="AN358" s="135">
        <v>1</v>
      </c>
      <c r="AO358" s="135"/>
      <c r="AP358" s="135"/>
      <c r="AQ358" s="135">
        <v>1</v>
      </c>
      <c r="AR358" s="135"/>
      <c r="AS358" s="135"/>
      <c r="AT358" s="135">
        <v>1</v>
      </c>
      <c r="AU358" s="135"/>
      <c r="AV358" s="135"/>
      <c r="AW358" s="94">
        <v>1</v>
      </c>
      <c r="AX358" s="91"/>
      <c r="AY358" s="37"/>
    </row>
    <row r="359" spans="2:51" ht="120.75" thickBot="1">
      <c r="B359" s="244"/>
      <c r="C359" s="250"/>
      <c r="D359" s="202"/>
      <c r="E359" s="240">
        <f t="shared" si="2"/>
        <v>2.3120000000000002E-2</v>
      </c>
      <c r="F359" s="240">
        <v>34</v>
      </c>
      <c r="G359" s="186" t="s">
        <v>134</v>
      </c>
      <c r="H359" s="186" t="s">
        <v>134</v>
      </c>
      <c r="I359" s="186" t="s">
        <v>296</v>
      </c>
      <c r="J359" s="186">
        <f>(N359*K359)/O359</f>
        <v>6.8000000000000005E-2</v>
      </c>
      <c r="K359" s="186">
        <v>0.34</v>
      </c>
      <c r="L359" s="186" t="s">
        <v>28</v>
      </c>
      <c r="M359" s="186" t="s">
        <v>27</v>
      </c>
      <c r="N359" s="186">
        <f>+Q359+T359+W359+Z359+AC359+AF359+AI359+AL359+AO359+AR359+AU359+AX359</f>
        <v>0.2</v>
      </c>
      <c r="O359" s="186">
        <v>1</v>
      </c>
      <c r="P359" s="186">
        <v>0</v>
      </c>
      <c r="Q359" s="186">
        <v>0</v>
      </c>
      <c r="R359" s="186" t="s">
        <v>135</v>
      </c>
      <c r="S359" s="186">
        <v>0</v>
      </c>
      <c r="T359" s="214">
        <v>0.2</v>
      </c>
      <c r="U359" s="186" t="s">
        <v>136</v>
      </c>
      <c r="V359" s="186">
        <v>0</v>
      </c>
      <c r="W359" s="188">
        <v>0</v>
      </c>
      <c r="X359" s="189" t="s">
        <v>137</v>
      </c>
      <c r="Y359" s="186">
        <v>0</v>
      </c>
      <c r="Z359" s="188">
        <v>0</v>
      </c>
      <c r="AA359" s="189" t="s">
        <v>138</v>
      </c>
      <c r="AB359" s="84">
        <v>0</v>
      </c>
      <c r="AC359" s="136"/>
      <c r="AD359" s="136"/>
      <c r="AE359" s="136">
        <v>0</v>
      </c>
      <c r="AF359" s="136"/>
      <c r="AG359" s="136"/>
      <c r="AH359" s="136">
        <v>0</v>
      </c>
      <c r="AI359" s="136"/>
      <c r="AJ359" s="136"/>
      <c r="AK359" s="136">
        <v>0</v>
      </c>
      <c r="AL359" s="136"/>
      <c r="AM359" s="136"/>
      <c r="AN359" s="136">
        <v>0</v>
      </c>
      <c r="AO359" s="136"/>
      <c r="AP359" s="136"/>
      <c r="AQ359" s="136">
        <v>0</v>
      </c>
      <c r="AR359" s="136"/>
      <c r="AS359" s="136"/>
      <c r="AT359" s="136">
        <v>0</v>
      </c>
      <c r="AU359" s="136"/>
      <c r="AV359" s="136"/>
      <c r="AW359" s="95">
        <v>1</v>
      </c>
      <c r="AX359" s="92"/>
      <c r="AY359" s="38"/>
    </row>
    <row r="360" spans="2:51" ht="108">
      <c r="B360" s="249" t="s">
        <v>245</v>
      </c>
      <c r="C360" s="253">
        <f>SUM(E360:E372)</f>
        <v>0.13456921111111111</v>
      </c>
      <c r="D360" s="165" t="s">
        <v>246</v>
      </c>
      <c r="E360" s="235">
        <f t="shared" si="2"/>
        <v>9.9986999999999993E-3</v>
      </c>
      <c r="F360" s="235">
        <v>3</v>
      </c>
      <c r="G360" s="166" t="s">
        <v>247</v>
      </c>
      <c r="H360" s="166" t="s">
        <v>247</v>
      </c>
      <c r="I360" s="166" t="s">
        <v>296</v>
      </c>
      <c r="J360" s="166">
        <f>(N360*K360)/O360</f>
        <v>0.33328999999999998</v>
      </c>
      <c r="K360" s="166">
        <v>1</v>
      </c>
      <c r="L360" s="235" t="s">
        <v>28</v>
      </c>
      <c r="M360" s="235" t="s">
        <v>27</v>
      </c>
      <c r="N360" s="166">
        <f>+Q360+T360+W360+Z360+AC360+AF360+AI360+AL360+AO360+AR360+AU360+AX360</f>
        <v>0.33328999999999998</v>
      </c>
      <c r="O360" s="166">
        <v>1</v>
      </c>
      <c r="P360" s="235">
        <v>8.3330000000000001E-2</v>
      </c>
      <c r="Q360" s="235">
        <v>8.3330000000000001E-2</v>
      </c>
      <c r="R360" s="166" t="s">
        <v>1653</v>
      </c>
      <c r="S360" s="235">
        <v>8.3330000000000001E-2</v>
      </c>
      <c r="T360" s="166">
        <v>8.3330000000000001E-2</v>
      </c>
      <c r="U360" s="166" t="s">
        <v>1654</v>
      </c>
      <c r="V360" s="235">
        <v>8.3330000000000001E-2</v>
      </c>
      <c r="W360" s="166">
        <v>8.3330000000000001E-2</v>
      </c>
      <c r="X360" s="166" t="s">
        <v>1655</v>
      </c>
      <c r="Y360" s="166">
        <v>8.3330000000000001E-2</v>
      </c>
      <c r="Z360" s="228">
        <v>8.3299999999999999E-2</v>
      </c>
      <c r="AA360" s="199" t="s">
        <v>248</v>
      </c>
      <c r="AB360" s="97">
        <v>8.3330000000000001E-2</v>
      </c>
      <c r="AC360" s="49"/>
      <c r="AD360" s="49"/>
      <c r="AE360" s="49">
        <v>8.3330000000000001E-2</v>
      </c>
      <c r="AF360" s="49"/>
      <c r="AG360" s="49"/>
      <c r="AH360" s="49">
        <v>8.3330000000000001E-2</v>
      </c>
      <c r="AI360" s="49"/>
      <c r="AJ360" s="49"/>
      <c r="AK360" s="49">
        <v>8.3330000000000001E-2</v>
      </c>
      <c r="AL360" s="49"/>
      <c r="AM360" s="49"/>
      <c r="AN360" s="49">
        <v>8.3330000000000001E-2</v>
      </c>
      <c r="AO360" s="49"/>
      <c r="AP360" s="49"/>
      <c r="AQ360" s="49">
        <v>8.3330000000000001E-2</v>
      </c>
      <c r="AR360" s="49"/>
      <c r="AS360" s="49"/>
      <c r="AT360" s="49">
        <v>8.3330000000000001E-2</v>
      </c>
      <c r="AU360" s="49"/>
      <c r="AV360" s="49"/>
      <c r="AW360" s="100">
        <v>8.3330000000000001E-2</v>
      </c>
      <c r="AX360" s="97"/>
      <c r="AY360" s="49"/>
    </row>
    <row r="361" spans="2:51" ht="120">
      <c r="B361" s="249"/>
      <c r="C361" s="253"/>
      <c r="D361" s="227"/>
      <c r="E361" s="235">
        <f t="shared" si="2"/>
        <v>9.9986999999999993E-3</v>
      </c>
      <c r="F361" s="235">
        <v>3</v>
      </c>
      <c r="G361" s="166" t="s">
        <v>249</v>
      </c>
      <c r="H361" s="166" t="s">
        <v>249</v>
      </c>
      <c r="I361" s="166" t="s">
        <v>296</v>
      </c>
      <c r="J361" s="166">
        <f>(N361*K361)/O361</f>
        <v>0.33328999999999998</v>
      </c>
      <c r="K361" s="166">
        <v>1</v>
      </c>
      <c r="L361" s="235" t="s">
        <v>28</v>
      </c>
      <c r="M361" s="235" t="s">
        <v>27</v>
      </c>
      <c r="N361" s="166">
        <f>+Q361+T361+W361+Z361+AC361+AF361+AI361+AL361+AO361+AR361+AU361+AX361</f>
        <v>0.33328999999999998</v>
      </c>
      <c r="O361" s="201">
        <v>1</v>
      </c>
      <c r="P361" s="235">
        <v>8.3330000000000001E-2</v>
      </c>
      <c r="Q361" s="235">
        <v>8.3330000000000001E-2</v>
      </c>
      <c r="R361" s="166" t="s">
        <v>1656</v>
      </c>
      <c r="S361" s="235">
        <v>8.3330000000000001E-2</v>
      </c>
      <c r="T361" s="166">
        <v>8.3330000000000001E-2</v>
      </c>
      <c r="U361" s="166" t="s">
        <v>1657</v>
      </c>
      <c r="V361" s="235">
        <v>8.3330000000000001E-2</v>
      </c>
      <c r="W361" s="166">
        <v>8.3330000000000001E-2</v>
      </c>
      <c r="X361" s="166" t="s">
        <v>1658</v>
      </c>
      <c r="Y361" s="166">
        <v>8.3330000000000001E-2</v>
      </c>
      <c r="Z361" s="228">
        <v>8.3299999999999999E-2</v>
      </c>
      <c r="AA361" s="199" t="s">
        <v>250</v>
      </c>
      <c r="AB361" s="98">
        <v>8.3330000000000001E-2</v>
      </c>
      <c r="AC361" s="141"/>
      <c r="AD361" s="141"/>
      <c r="AE361" s="141">
        <v>8.3330000000000001E-2</v>
      </c>
      <c r="AF361" s="141"/>
      <c r="AG361" s="141"/>
      <c r="AH361" s="141">
        <v>8.3330000000000001E-2</v>
      </c>
      <c r="AI361" s="141"/>
      <c r="AJ361" s="141"/>
      <c r="AK361" s="141">
        <v>8.3330000000000001E-2</v>
      </c>
      <c r="AL361" s="141"/>
      <c r="AM361" s="141"/>
      <c r="AN361" s="141">
        <v>8.3330000000000001E-2</v>
      </c>
      <c r="AO361" s="141"/>
      <c r="AP361" s="141"/>
      <c r="AQ361" s="141">
        <v>8.3330000000000001E-2</v>
      </c>
      <c r="AR361" s="141"/>
      <c r="AS361" s="141"/>
      <c r="AT361" s="141">
        <v>8.3330000000000001E-2</v>
      </c>
      <c r="AU361" s="141"/>
      <c r="AV361" s="141"/>
      <c r="AW361" s="101">
        <v>8.3330000000000001E-2</v>
      </c>
      <c r="AX361" s="98"/>
      <c r="AY361" s="141"/>
    </row>
    <row r="362" spans="2:51" ht="108">
      <c r="B362" s="249"/>
      <c r="C362" s="253"/>
      <c r="D362" s="222"/>
      <c r="E362" s="235">
        <f t="shared" si="2"/>
        <v>1.3328E-2</v>
      </c>
      <c r="F362" s="235">
        <v>4</v>
      </c>
      <c r="G362" s="166" t="s">
        <v>251</v>
      </c>
      <c r="H362" s="166" t="s">
        <v>251</v>
      </c>
      <c r="I362" s="166" t="s">
        <v>296</v>
      </c>
      <c r="J362" s="166">
        <f>(N362*K362)/O362</f>
        <v>0.3332</v>
      </c>
      <c r="K362" s="166">
        <v>1</v>
      </c>
      <c r="L362" s="235" t="s">
        <v>28</v>
      </c>
      <c r="M362" s="235" t="s">
        <v>27</v>
      </c>
      <c r="N362" s="166">
        <f>+Q362+T362+W362+Z362+AC362+AF362+AI362+AL362+AO362+AR362+AU362+AX362</f>
        <v>0.3332</v>
      </c>
      <c r="O362" s="201">
        <v>1</v>
      </c>
      <c r="P362" s="235">
        <v>8.3299999999999999E-2</v>
      </c>
      <c r="Q362" s="235">
        <v>8.3299999999999999E-2</v>
      </c>
      <c r="R362" s="166" t="s">
        <v>1659</v>
      </c>
      <c r="S362" s="235">
        <v>8.3299999999999999E-2</v>
      </c>
      <c r="T362" s="166">
        <v>8.3299999999999999E-2</v>
      </c>
      <c r="U362" s="166" t="s">
        <v>1660</v>
      </c>
      <c r="V362" s="235">
        <v>8.3299999999999999E-2</v>
      </c>
      <c r="W362" s="166">
        <v>8.3299999999999999E-2</v>
      </c>
      <c r="X362" s="166" t="s">
        <v>1661</v>
      </c>
      <c r="Y362" s="166">
        <v>8.3299999999999999E-2</v>
      </c>
      <c r="Z362" s="228">
        <v>8.3299999999999999E-2</v>
      </c>
      <c r="AA362" s="199" t="s">
        <v>252</v>
      </c>
      <c r="AB362" s="98">
        <v>8.3299999999999999E-2</v>
      </c>
      <c r="AC362" s="141"/>
      <c r="AD362" s="141"/>
      <c r="AE362" s="141">
        <v>8.3299999999999999E-2</v>
      </c>
      <c r="AF362" s="141"/>
      <c r="AG362" s="141"/>
      <c r="AH362" s="141">
        <v>8.3299999999999999E-2</v>
      </c>
      <c r="AI362" s="141"/>
      <c r="AJ362" s="141"/>
      <c r="AK362" s="141">
        <v>8.3299999999999999E-2</v>
      </c>
      <c r="AL362" s="141"/>
      <c r="AM362" s="141"/>
      <c r="AN362" s="141">
        <v>8.3299999999999999E-2</v>
      </c>
      <c r="AO362" s="141"/>
      <c r="AP362" s="141"/>
      <c r="AQ362" s="141">
        <v>8.3299999999999999E-2</v>
      </c>
      <c r="AR362" s="141"/>
      <c r="AS362" s="141"/>
      <c r="AT362" s="141">
        <v>8.3299999999999999E-2</v>
      </c>
      <c r="AU362" s="141"/>
      <c r="AV362" s="141"/>
      <c r="AW362" s="101">
        <v>8.3299999999999999E-2</v>
      </c>
      <c r="AX362" s="98"/>
      <c r="AY362" s="141">
        <v>8.3299999999999999E-2</v>
      </c>
    </row>
    <row r="363" spans="2:51" ht="96">
      <c r="B363" s="249"/>
      <c r="C363" s="253"/>
      <c r="D363" s="166" t="s">
        <v>253</v>
      </c>
      <c r="E363" s="235">
        <f t="shared" si="2"/>
        <v>3.3483600000000002E-2</v>
      </c>
      <c r="F363" s="235">
        <v>12</v>
      </c>
      <c r="G363" s="166" t="s">
        <v>254</v>
      </c>
      <c r="H363" s="166" t="s">
        <v>254</v>
      </c>
      <c r="I363" s="166" t="s">
        <v>296</v>
      </c>
      <c r="J363" s="166">
        <f>(N363*K363)/O363</f>
        <v>0.27903</v>
      </c>
      <c r="K363" s="166">
        <v>1</v>
      </c>
      <c r="L363" s="235" t="s">
        <v>28</v>
      </c>
      <c r="M363" s="235" t="s">
        <v>27</v>
      </c>
      <c r="N363" s="166">
        <f>+Q363+T363+W363+Z363+AC363+AF363+AI363+AL363+AO363+AR363+AU363+AX363</f>
        <v>0.27903</v>
      </c>
      <c r="O363" s="166">
        <v>1</v>
      </c>
      <c r="P363" s="235">
        <v>8.3330000000000001E-2</v>
      </c>
      <c r="Q363" s="235">
        <v>5.6000000000000001E-2</v>
      </c>
      <c r="R363" s="166" t="s">
        <v>1662</v>
      </c>
      <c r="S363" s="235">
        <v>8.3330000000000001E-2</v>
      </c>
      <c r="T363" s="166">
        <v>7.2999999999999995E-2</v>
      </c>
      <c r="U363" s="166" t="s">
        <v>1663</v>
      </c>
      <c r="V363" s="235">
        <v>8.3330000000000001E-2</v>
      </c>
      <c r="W363" s="166">
        <v>8.3330000000000001E-2</v>
      </c>
      <c r="X363" s="166" t="s">
        <v>1664</v>
      </c>
      <c r="Y363" s="166">
        <v>8.3330000000000001E-2</v>
      </c>
      <c r="Z363" s="228">
        <v>6.6699999999999995E-2</v>
      </c>
      <c r="AA363" s="199" t="s">
        <v>255</v>
      </c>
      <c r="AB363" s="98">
        <v>8.3330000000000001E-2</v>
      </c>
      <c r="AC363" s="141"/>
      <c r="AD363" s="141"/>
      <c r="AE363" s="141">
        <v>8.3330000000000001E-2</v>
      </c>
      <c r="AF363" s="141"/>
      <c r="AG363" s="141"/>
      <c r="AH363" s="141">
        <v>8.3330000000000001E-2</v>
      </c>
      <c r="AI363" s="141"/>
      <c r="AJ363" s="141"/>
      <c r="AK363" s="141">
        <v>8.3330000000000001E-2</v>
      </c>
      <c r="AL363" s="141"/>
      <c r="AM363" s="141"/>
      <c r="AN363" s="141">
        <v>8.3330000000000001E-2</v>
      </c>
      <c r="AO363" s="141"/>
      <c r="AP363" s="141"/>
      <c r="AQ363" s="141">
        <v>8.3330000000000001E-2</v>
      </c>
      <c r="AR363" s="141"/>
      <c r="AS363" s="141"/>
      <c r="AT363" s="141">
        <v>8.3330000000000001E-2</v>
      </c>
      <c r="AU363" s="141"/>
      <c r="AV363" s="141"/>
      <c r="AW363" s="101">
        <v>8.3330000000000001E-2</v>
      </c>
      <c r="AX363" s="98"/>
      <c r="AY363" s="141"/>
    </row>
    <row r="364" spans="2:51" ht="120">
      <c r="B364" s="249"/>
      <c r="C364" s="253"/>
      <c r="D364" s="165" t="s">
        <v>256</v>
      </c>
      <c r="E364" s="235">
        <f t="shared" si="2"/>
        <v>0</v>
      </c>
      <c r="F364" s="235">
        <v>5</v>
      </c>
      <c r="G364" s="166" t="s">
        <v>257</v>
      </c>
      <c r="H364" s="166" t="s">
        <v>257</v>
      </c>
      <c r="I364" s="166" t="s">
        <v>296</v>
      </c>
      <c r="J364" s="166">
        <f>(N364*K364)/O364</f>
        <v>0</v>
      </c>
      <c r="K364" s="166">
        <v>1</v>
      </c>
      <c r="L364" s="235" t="s">
        <v>24</v>
      </c>
      <c r="M364" s="235" t="s">
        <v>23</v>
      </c>
      <c r="N364" s="166">
        <f>+Q364+T364+W364+Z364+AC364+AF364+AI364+AL364+AO364+AR364+AU364+AX364</f>
        <v>0</v>
      </c>
      <c r="O364" s="166">
        <v>1</v>
      </c>
      <c r="P364" s="235">
        <v>0</v>
      </c>
      <c r="Q364" s="235">
        <v>0</v>
      </c>
      <c r="R364" s="166" t="s">
        <v>258</v>
      </c>
      <c r="S364" s="235">
        <v>0</v>
      </c>
      <c r="T364" s="166">
        <v>0</v>
      </c>
      <c r="U364" s="166" t="s">
        <v>258</v>
      </c>
      <c r="V364" s="235">
        <v>0</v>
      </c>
      <c r="W364" s="166">
        <v>0</v>
      </c>
      <c r="X364" s="166" t="s">
        <v>258</v>
      </c>
      <c r="Y364" s="166">
        <v>0</v>
      </c>
      <c r="Z364" s="198">
        <v>0</v>
      </c>
      <c r="AA364" s="199" t="s">
        <v>258</v>
      </c>
      <c r="AB364" s="98">
        <v>0</v>
      </c>
      <c r="AC364" s="141"/>
      <c r="AD364" s="141"/>
      <c r="AE364" s="141">
        <v>1</v>
      </c>
      <c r="AF364" s="141"/>
      <c r="AG364" s="141"/>
      <c r="AH364" s="141">
        <v>0</v>
      </c>
      <c r="AI364" s="141"/>
      <c r="AJ364" s="141"/>
      <c r="AK364" s="141">
        <v>0</v>
      </c>
      <c r="AL364" s="141"/>
      <c r="AM364" s="141"/>
      <c r="AN364" s="141">
        <v>0</v>
      </c>
      <c r="AO364" s="141"/>
      <c r="AP364" s="141"/>
      <c r="AQ364" s="141">
        <v>0</v>
      </c>
      <c r="AR364" s="141"/>
      <c r="AS364" s="141"/>
      <c r="AT364" s="141">
        <v>0</v>
      </c>
      <c r="AU364" s="141"/>
      <c r="AV364" s="141"/>
      <c r="AW364" s="101">
        <v>0</v>
      </c>
      <c r="AX364" s="98"/>
      <c r="AY364" s="141" t="s">
        <v>259</v>
      </c>
    </row>
    <row r="365" spans="2:51" ht="96">
      <c r="B365" s="249"/>
      <c r="C365" s="253"/>
      <c r="D365" s="222"/>
      <c r="E365" s="235">
        <f t="shared" si="2"/>
        <v>1.6661499999999999E-2</v>
      </c>
      <c r="F365" s="235">
        <v>5</v>
      </c>
      <c r="G365" s="166" t="s">
        <v>261</v>
      </c>
      <c r="H365" s="166" t="s">
        <v>261</v>
      </c>
      <c r="I365" s="166" t="s">
        <v>296</v>
      </c>
      <c r="J365" s="166">
        <f>(N365*K365)/O365</f>
        <v>0.33323000000000003</v>
      </c>
      <c r="K365" s="166">
        <v>1</v>
      </c>
      <c r="L365" s="235" t="s">
        <v>24</v>
      </c>
      <c r="M365" s="235" t="s">
        <v>23</v>
      </c>
      <c r="N365" s="166">
        <f>+Q365+T365+W365+Z365+AC365+AF365+AI365+AL365+AO365+AR365+AU365+AX365</f>
        <v>0.33323000000000003</v>
      </c>
      <c r="O365" s="201">
        <v>1</v>
      </c>
      <c r="P365" s="235">
        <v>8.3330000000000001E-2</v>
      </c>
      <c r="Q365" s="235">
        <v>8.3299999999999999E-2</v>
      </c>
      <c r="R365" s="166" t="s">
        <v>1665</v>
      </c>
      <c r="S365" s="235">
        <v>8.3330000000000001E-2</v>
      </c>
      <c r="T365" s="166">
        <v>8.3299999999999999E-2</v>
      </c>
      <c r="U365" s="166" t="s">
        <v>1666</v>
      </c>
      <c r="V365" s="235">
        <v>8.3330000000000001E-2</v>
      </c>
      <c r="W365" s="166">
        <v>8.3299999999999999E-2</v>
      </c>
      <c r="X365" s="166" t="s">
        <v>1667</v>
      </c>
      <c r="Y365" s="166">
        <v>8.3330000000000001E-2</v>
      </c>
      <c r="Z365" s="228">
        <v>8.3330000000000001E-2</v>
      </c>
      <c r="AA365" s="199" t="s">
        <v>262</v>
      </c>
      <c r="AB365" s="98">
        <v>8.3330000000000001E-2</v>
      </c>
      <c r="AC365" s="141"/>
      <c r="AD365" s="141"/>
      <c r="AE365" s="141">
        <v>8.3330000000000001E-2</v>
      </c>
      <c r="AF365" s="141"/>
      <c r="AG365" s="141"/>
      <c r="AH365" s="141">
        <v>8.3330000000000001E-2</v>
      </c>
      <c r="AI365" s="141"/>
      <c r="AJ365" s="141"/>
      <c r="AK365" s="141">
        <v>8.3330000000000001E-2</v>
      </c>
      <c r="AL365" s="141"/>
      <c r="AM365" s="141"/>
      <c r="AN365" s="141">
        <v>8.3330000000000001E-2</v>
      </c>
      <c r="AO365" s="141"/>
      <c r="AP365" s="141"/>
      <c r="AQ365" s="141">
        <v>8.3330000000000001E-2</v>
      </c>
      <c r="AR365" s="141"/>
      <c r="AS365" s="141"/>
      <c r="AT365" s="141">
        <v>8.3330000000000001E-2</v>
      </c>
      <c r="AU365" s="141"/>
      <c r="AV365" s="141"/>
      <c r="AW365" s="101">
        <v>8.3330000000000001E-2</v>
      </c>
      <c r="AX365" s="98"/>
      <c r="AY365" s="141"/>
    </row>
    <row r="366" spans="2:51" ht="120">
      <c r="B366" s="249"/>
      <c r="C366" s="253"/>
      <c r="D366" s="166" t="s">
        <v>263</v>
      </c>
      <c r="E366" s="235">
        <f t="shared" si="2"/>
        <v>3.9987600000000005E-2</v>
      </c>
      <c r="F366" s="235">
        <v>12</v>
      </c>
      <c r="G366" s="166" t="s">
        <v>264</v>
      </c>
      <c r="H366" s="166" t="s">
        <v>264</v>
      </c>
      <c r="I366" s="166" t="s">
        <v>296</v>
      </c>
      <c r="J366" s="166">
        <f>(N366*K366)/O366</f>
        <v>0.33323000000000003</v>
      </c>
      <c r="K366" s="166">
        <v>1</v>
      </c>
      <c r="L366" s="235" t="s">
        <v>28</v>
      </c>
      <c r="M366" s="235" t="s">
        <v>27</v>
      </c>
      <c r="N366" s="166">
        <f>+Q366+T366+W366+Z366+AC366+AF366+AI366+AL366+AO366+AR366+AU366+AX366</f>
        <v>0.33323000000000003</v>
      </c>
      <c r="O366" s="201">
        <v>1</v>
      </c>
      <c r="P366" s="235">
        <v>8.3330000000000001E-2</v>
      </c>
      <c r="Q366" s="235">
        <v>8.3299999999999999E-2</v>
      </c>
      <c r="R366" s="166" t="s">
        <v>1668</v>
      </c>
      <c r="S366" s="235">
        <v>8.3330000000000001E-2</v>
      </c>
      <c r="T366" s="166">
        <v>8.3299999999999999E-2</v>
      </c>
      <c r="U366" s="166" t="s">
        <v>1669</v>
      </c>
      <c r="V366" s="235">
        <v>8.3330000000000001E-2</v>
      </c>
      <c r="W366" s="166">
        <v>8.3299999999999999E-2</v>
      </c>
      <c r="X366" s="166" t="s">
        <v>1670</v>
      </c>
      <c r="Y366" s="166">
        <v>8.3330000000000001E-2</v>
      </c>
      <c r="Z366" s="228">
        <v>8.3330000000000001E-2</v>
      </c>
      <c r="AA366" s="199" t="s">
        <v>265</v>
      </c>
      <c r="AB366" s="98">
        <v>8.3330000000000001E-2</v>
      </c>
      <c r="AC366" s="141"/>
      <c r="AD366" s="141"/>
      <c r="AE366" s="141">
        <v>8.3330000000000001E-2</v>
      </c>
      <c r="AF366" s="141"/>
      <c r="AG366" s="141"/>
      <c r="AH366" s="141">
        <v>8.3330000000000001E-2</v>
      </c>
      <c r="AI366" s="141"/>
      <c r="AJ366" s="141"/>
      <c r="AK366" s="141">
        <v>8.3330000000000001E-2</v>
      </c>
      <c r="AL366" s="141"/>
      <c r="AM366" s="141"/>
      <c r="AN366" s="141">
        <v>8.3330000000000001E-2</v>
      </c>
      <c r="AO366" s="141"/>
      <c r="AP366" s="141"/>
      <c r="AQ366" s="141">
        <v>8.3330000000000001E-2</v>
      </c>
      <c r="AR366" s="141"/>
      <c r="AS366" s="141"/>
      <c r="AT366" s="141">
        <v>8.3330000000000001E-2</v>
      </c>
      <c r="AU366" s="141"/>
      <c r="AV366" s="141"/>
      <c r="AW366" s="101">
        <v>8.3330000000000001E-2</v>
      </c>
      <c r="AX366" s="98"/>
      <c r="AY366" s="141"/>
    </row>
    <row r="367" spans="2:51" ht="84">
      <c r="B367" s="249"/>
      <c r="C367" s="253"/>
      <c r="D367" s="166" t="s">
        <v>260</v>
      </c>
      <c r="E367" s="235">
        <f>(J367*F367)/100</f>
        <v>0</v>
      </c>
      <c r="F367" s="235">
        <v>12</v>
      </c>
      <c r="G367" s="166" t="s">
        <v>266</v>
      </c>
      <c r="H367" s="166" t="s">
        <v>266</v>
      </c>
      <c r="I367" s="166" t="s">
        <v>296</v>
      </c>
      <c r="J367" s="166">
        <f>(N367*K367)/O367</f>
        <v>0</v>
      </c>
      <c r="K367" s="166">
        <v>1</v>
      </c>
      <c r="L367" s="235" t="s">
        <v>24</v>
      </c>
      <c r="M367" s="235" t="s">
        <v>23</v>
      </c>
      <c r="N367" s="166">
        <f>+Q367+T367+W367+Z367+AC367+AF367+AI367+AL367+AO367+AR367+AU367+AX367</f>
        <v>0</v>
      </c>
      <c r="O367" s="166">
        <v>1</v>
      </c>
      <c r="P367" s="235">
        <v>0</v>
      </c>
      <c r="Q367" s="235">
        <v>0</v>
      </c>
      <c r="R367" s="166" t="s">
        <v>258</v>
      </c>
      <c r="S367" s="235">
        <v>0</v>
      </c>
      <c r="T367" s="166">
        <v>0</v>
      </c>
      <c r="U367" s="166" t="s">
        <v>258</v>
      </c>
      <c r="V367" s="235">
        <v>0</v>
      </c>
      <c r="W367" s="166">
        <v>0</v>
      </c>
      <c r="X367" s="166" t="s">
        <v>258</v>
      </c>
      <c r="Y367" s="166">
        <v>0</v>
      </c>
      <c r="Z367" s="198">
        <v>0</v>
      </c>
      <c r="AA367" s="199" t="s">
        <v>258</v>
      </c>
      <c r="AB367" s="98">
        <v>0</v>
      </c>
      <c r="AC367" s="141"/>
      <c r="AD367" s="141"/>
      <c r="AE367" s="141">
        <v>1</v>
      </c>
      <c r="AF367" s="141"/>
      <c r="AG367" s="141"/>
      <c r="AH367" s="141">
        <v>0</v>
      </c>
      <c r="AI367" s="141"/>
      <c r="AJ367" s="141"/>
      <c r="AK367" s="141">
        <v>0</v>
      </c>
      <c r="AL367" s="141"/>
      <c r="AM367" s="141"/>
      <c r="AN367" s="141">
        <v>0</v>
      </c>
      <c r="AO367" s="141"/>
      <c r="AP367" s="141"/>
      <c r="AQ367" s="141">
        <v>0</v>
      </c>
      <c r="AR367" s="141"/>
      <c r="AS367" s="141"/>
      <c r="AT367" s="141">
        <v>0</v>
      </c>
      <c r="AU367" s="141"/>
      <c r="AV367" s="141"/>
      <c r="AW367" s="101">
        <v>0</v>
      </c>
      <c r="AX367" s="98"/>
      <c r="AY367" s="141" t="s">
        <v>259</v>
      </c>
    </row>
    <row r="368" spans="2:51" ht="60">
      <c r="B368" s="249"/>
      <c r="C368" s="253"/>
      <c r="D368" s="165" t="s">
        <v>267</v>
      </c>
      <c r="E368" s="251">
        <f>(J368:J369)/F368</f>
        <v>0</v>
      </c>
      <c r="F368" s="251">
        <v>10</v>
      </c>
      <c r="G368" s="166" t="s">
        <v>267</v>
      </c>
      <c r="H368" s="166" t="s">
        <v>267</v>
      </c>
      <c r="I368" s="166" t="s">
        <v>296</v>
      </c>
      <c r="J368" s="166">
        <f>(N368*K368)/O368</f>
        <v>0</v>
      </c>
      <c r="K368" s="166">
        <v>1</v>
      </c>
      <c r="L368" s="235" t="s">
        <v>24</v>
      </c>
      <c r="M368" s="235" t="s">
        <v>23</v>
      </c>
      <c r="N368" s="166">
        <f>+Q368+T368+W368+Z368+AC368+AF368+AI368+AL368+AO368+AR368+AU368+AX368</f>
        <v>0</v>
      </c>
      <c r="O368" s="166">
        <v>11</v>
      </c>
      <c r="P368" s="235">
        <v>0</v>
      </c>
      <c r="Q368" s="235">
        <v>0</v>
      </c>
      <c r="R368" s="166" t="s">
        <v>268</v>
      </c>
      <c r="S368" s="235">
        <v>0</v>
      </c>
      <c r="T368" s="166">
        <v>0</v>
      </c>
      <c r="U368" s="166" t="s">
        <v>268</v>
      </c>
      <c r="V368" s="235">
        <v>0</v>
      </c>
      <c r="W368" s="166">
        <v>0</v>
      </c>
      <c r="X368" s="166" t="s">
        <v>268</v>
      </c>
      <c r="Y368" s="166">
        <v>0</v>
      </c>
      <c r="Z368" s="198">
        <v>0</v>
      </c>
      <c r="AA368" s="199" t="s">
        <v>268</v>
      </c>
      <c r="AB368" s="98">
        <v>0</v>
      </c>
      <c r="AC368" s="141"/>
      <c r="AD368" s="141"/>
      <c r="AE368" s="141">
        <v>5</v>
      </c>
      <c r="AF368" s="141"/>
      <c r="AG368" s="141"/>
      <c r="AH368" s="141">
        <v>0</v>
      </c>
      <c r="AI368" s="141"/>
      <c r="AJ368" s="141"/>
      <c r="AK368" s="141">
        <v>0</v>
      </c>
      <c r="AL368" s="141"/>
      <c r="AM368" s="141"/>
      <c r="AN368" s="141">
        <v>1</v>
      </c>
      <c r="AO368" s="141"/>
      <c r="AP368" s="141"/>
      <c r="AQ368" s="141">
        <v>0</v>
      </c>
      <c r="AR368" s="141"/>
      <c r="AS368" s="141"/>
      <c r="AT368" s="141">
        <v>5</v>
      </c>
      <c r="AU368" s="141"/>
      <c r="AV368" s="141"/>
      <c r="AW368" s="101">
        <v>0</v>
      </c>
      <c r="AX368" s="98"/>
      <c r="AY368" s="141" t="s">
        <v>259</v>
      </c>
    </row>
    <row r="369" spans="2:51" ht="60">
      <c r="B369" s="249"/>
      <c r="C369" s="253"/>
      <c r="D369" s="222"/>
      <c r="E369" s="252"/>
      <c r="F369" s="252"/>
      <c r="G369" s="166" t="s">
        <v>269</v>
      </c>
      <c r="H369" s="166" t="s">
        <v>269</v>
      </c>
      <c r="I369" s="166" t="s">
        <v>296</v>
      </c>
      <c r="J369" s="166">
        <f>(N369*K369)/O369</f>
        <v>0</v>
      </c>
      <c r="K369" s="166">
        <v>1</v>
      </c>
      <c r="L369" s="235" t="s">
        <v>24</v>
      </c>
      <c r="M369" s="235" t="s">
        <v>23</v>
      </c>
      <c r="N369" s="166">
        <f>+Q369+T369+W369+Z369+AC369+AF369+AI369+AL369+AO369+AR369+AU369+AX369</f>
        <v>0</v>
      </c>
      <c r="O369" s="166">
        <v>4</v>
      </c>
      <c r="P369" s="235">
        <v>0</v>
      </c>
      <c r="Q369" s="235">
        <v>0</v>
      </c>
      <c r="R369" s="166" t="s">
        <v>270</v>
      </c>
      <c r="S369" s="235">
        <v>0</v>
      </c>
      <c r="T369" s="166">
        <v>0</v>
      </c>
      <c r="U369" s="166" t="s">
        <v>270</v>
      </c>
      <c r="V369" s="235">
        <v>1</v>
      </c>
      <c r="W369" s="166">
        <v>0</v>
      </c>
      <c r="X369" s="166" t="s">
        <v>270</v>
      </c>
      <c r="Y369" s="166">
        <v>0</v>
      </c>
      <c r="Z369" s="198">
        <v>0</v>
      </c>
      <c r="AA369" s="199" t="s">
        <v>270</v>
      </c>
      <c r="AB369" s="98">
        <v>0</v>
      </c>
      <c r="AC369" s="141"/>
      <c r="AD369" s="141"/>
      <c r="AE369" s="141">
        <v>1</v>
      </c>
      <c r="AF369" s="141"/>
      <c r="AG369" s="141"/>
      <c r="AH369" s="141">
        <v>0</v>
      </c>
      <c r="AI369" s="141"/>
      <c r="AJ369" s="141"/>
      <c r="AK369" s="141">
        <v>0</v>
      </c>
      <c r="AL369" s="141"/>
      <c r="AM369" s="141"/>
      <c r="AN369" s="141">
        <v>1</v>
      </c>
      <c r="AO369" s="141"/>
      <c r="AP369" s="141"/>
      <c r="AQ369" s="141">
        <v>0</v>
      </c>
      <c r="AR369" s="141"/>
      <c r="AS369" s="141"/>
      <c r="AT369" s="141">
        <v>1</v>
      </c>
      <c r="AU369" s="141"/>
      <c r="AV369" s="141"/>
      <c r="AW369" s="101">
        <v>0</v>
      </c>
      <c r="AX369" s="98"/>
      <c r="AY369" s="141"/>
    </row>
    <row r="370" spans="2:51" ht="84">
      <c r="B370" s="249"/>
      <c r="C370" s="253"/>
      <c r="D370" s="166" t="s">
        <v>271</v>
      </c>
      <c r="E370" s="235">
        <f>(J370:J370)/F370</f>
        <v>1.1111111111111112E-2</v>
      </c>
      <c r="F370" s="235">
        <v>12</v>
      </c>
      <c r="G370" s="166" t="s">
        <v>272</v>
      </c>
      <c r="H370" s="166" t="s">
        <v>272</v>
      </c>
      <c r="I370" s="166" t="s">
        <v>296</v>
      </c>
      <c r="J370" s="166">
        <f>(N370*K370)/O370</f>
        <v>0.13333333333333333</v>
      </c>
      <c r="K370" s="166">
        <v>1</v>
      </c>
      <c r="L370" s="235" t="s">
        <v>24</v>
      </c>
      <c r="M370" s="235" t="s">
        <v>23</v>
      </c>
      <c r="N370" s="166">
        <f>+Q370+T370+W370+Z370+AC370+AF370+AI370+AL370+AO370+AR370+AU370+AX370</f>
        <v>2</v>
      </c>
      <c r="O370" s="166">
        <v>15</v>
      </c>
      <c r="P370" s="235">
        <v>0</v>
      </c>
      <c r="Q370" s="235">
        <v>0</v>
      </c>
      <c r="R370" s="166" t="s">
        <v>1671</v>
      </c>
      <c r="S370" s="235">
        <v>0</v>
      </c>
      <c r="T370" s="166">
        <v>0</v>
      </c>
      <c r="U370" s="166" t="s">
        <v>1671</v>
      </c>
      <c r="V370" s="235">
        <v>2</v>
      </c>
      <c r="W370" s="166">
        <v>2</v>
      </c>
      <c r="X370" s="166" t="s">
        <v>1672</v>
      </c>
      <c r="Y370" s="166">
        <v>0</v>
      </c>
      <c r="Z370" s="198">
        <v>0</v>
      </c>
      <c r="AA370" s="199" t="s">
        <v>273</v>
      </c>
      <c r="AB370" s="98">
        <v>0</v>
      </c>
      <c r="AC370" s="141"/>
      <c r="AD370" s="141"/>
      <c r="AE370" s="141">
        <v>7</v>
      </c>
      <c r="AF370" s="141"/>
      <c r="AG370" s="141"/>
      <c r="AH370" s="141">
        <v>0</v>
      </c>
      <c r="AI370" s="141"/>
      <c r="AJ370" s="141"/>
      <c r="AK370" s="141">
        <v>0</v>
      </c>
      <c r="AL370" s="141"/>
      <c r="AM370" s="141"/>
      <c r="AN370" s="141">
        <v>0</v>
      </c>
      <c r="AO370" s="141"/>
      <c r="AP370" s="141"/>
      <c r="AQ370" s="141">
        <v>0</v>
      </c>
      <c r="AR370" s="141"/>
      <c r="AS370" s="141"/>
      <c r="AT370" s="141">
        <v>8</v>
      </c>
      <c r="AU370" s="141"/>
      <c r="AV370" s="141"/>
      <c r="AW370" s="101">
        <v>0</v>
      </c>
      <c r="AX370" s="98"/>
      <c r="AY370" s="141" t="s">
        <v>259</v>
      </c>
    </row>
    <row r="371" spans="2:51" ht="60">
      <c r="B371" s="249"/>
      <c r="C371" s="253"/>
      <c r="D371" s="166" t="s">
        <v>274</v>
      </c>
      <c r="E371" s="235">
        <f>(J371:J371)/F371</f>
        <v>0</v>
      </c>
      <c r="F371" s="235">
        <v>11</v>
      </c>
      <c r="G371" s="166" t="s">
        <v>274</v>
      </c>
      <c r="H371" s="166" t="s">
        <v>274</v>
      </c>
      <c r="I371" s="166" t="s">
        <v>296</v>
      </c>
      <c r="J371" s="166">
        <f>(N371*K371)/O371</f>
        <v>0</v>
      </c>
      <c r="K371" s="166">
        <v>1</v>
      </c>
      <c r="L371" s="235" t="s">
        <v>28</v>
      </c>
      <c r="M371" s="235" t="s">
        <v>27</v>
      </c>
      <c r="N371" s="166">
        <f>+Q371+T371+W371+Z371+AC371+AF371+AI371+AL371+AO371+AR371+AU371+AX371</f>
        <v>0</v>
      </c>
      <c r="O371" s="201">
        <v>1</v>
      </c>
      <c r="P371" s="235">
        <v>0</v>
      </c>
      <c r="Q371" s="235">
        <v>0</v>
      </c>
      <c r="R371" s="166" t="s">
        <v>1673</v>
      </c>
      <c r="S371" s="235">
        <v>0</v>
      </c>
      <c r="T371" s="166">
        <v>0</v>
      </c>
      <c r="U371" s="166" t="s">
        <v>1673</v>
      </c>
      <c r="V371" s="235">
        <v>1</v>
      </c>
      <c r="W371" s="166">
        <v>0</v>
      </c>
      <c r="X371" s="166" t="s">
        <v>275</v>
      </c>
      <c r="Y371" s="166">
        <v>0</v>
      </c>
      <c r="Z371" s="198">
        <v>0</v>
      </c>
      <c r="AA371" s="199" t="s">
        <v>275</v>
      </c>
      <c r="AB371" s="98">
        <v>0</v>
      </c>
      <c r="AC371" s="141"/>
      <c r="AD371" s="141"/>
      <c r="AE371" s="141">
        <v>0</v>
      </c>
      <c r="AF371" s="141"/>
      <c r="AG371" s="141"/>
      <c r="AH371" s="141">
        <v>0</v>
      </c>
      <c r="AI371" s="141"/>
      <c r="AJ371" s="141"/>
      <c r="AK371" s="141">
        <v>0</v>
      </c>
      <c r="AL371" s="141"/>
      <c r="AM371" s="141"/>
      <c r="AN371" s="141">
        <v>0</v>
      </c>
      <c r="AO371" s="141"/>
      <c r="AP371" s="141"/>
      <c r="AQ371" s="141">
        <v>0</v>
      </c>
      <c r="AR371" s="141"/>
      <c r="AS371" s="141"/>
      <c r="AT371" s="141">
        <v>0</v>
      </c>
      <c r="AU371" s="141"/>
      <c r="AV371" s="141"/>
      <c r="AW371" s="101">
        <v>0</v>
      </c>
      <c r="AX371" s="98"/>
      <c r="AY371" s="141"/>
    </row>
    <row r="372" spans="2:51" ht="96.75" thickBot="1">
      <c r="B372" s="249"/>
      <c r="C372" s="253"/>
      <c r="D372" s="166" t="s">
        <v>276</v>
      </c>
      <c r="E372" s="235">
        <f>(J372:J372)/F372</f>
        <v>0</v>
      </c>
      <c r="F372" s="235">
        <v>11</v>
      </c>
      <c r="G372" s="166" t="s">
        <v>277</v>
      </c>
      <c r="H372" s="166" t="s">
        <v>277</v>
      </c>
      <c r="I372" s="166" t="s">
        <v>296</v>
      </c>
      <c r="J372" s="166">
        <f>(N372*K372)/O372</f>
        <v>0</v>
      </c>
      <c r="K372" s="166">
        <v>1</v>
      </c>
      <c r="L372" s="235" t="s">
        <v>24</v>
      </c>
      <c r="M372" s="235" t="s">
        <v>23</v>
      </c>
      <c r="N372" s="166">
        <f>+Q372+T372+W372+Z372+AC372+AF372+AI372+AL372+AO372+AR372+AU372+AX372</f>
        <v>0</v>
      </c>
      <c r="O372" s="166">
        <v>1</v>
      </c>
      <c r="P372" s="235">
        <v>0</v>
      </c>
      <c r="Q372" s="235">
        <v>0</v>
      </c>
      <c r="R372" s="166" t="s">
        <v>258</v>
      </c>
      <c r="S372" s="235">
        <v>0</v>
      </c>
      <c r="T372" s="166">
        <v>0</v>
      </c>
      <c r="U372" s="166" t="s">
        <v>258</v>
      </c>
      <c r="V372" s="235">
        <v>0</v>
      </c>
      <c r="W372" s="166">
        <v>0</v>
      </c>
      <c r="X372" s="166" t="s">
        <v>258</v>
      </c>
      <c r="Y372" s="166">
        <v>0</v>
      </c>
      <c r="Z372" s="198">
        <v>0</v>
      </c>
      <c r="AA372" s="199" t="s">
        <v>258</v>
      </c>
      <c r="AB372" s="99">
        <v>0</v>
      </c>
      <c r="AC372" s="142"/>
      <c r="AD372" s="142"/>
      <c r="AE372" s="142">
        <v>1</v>
      </c>
      <c r="AF372" s="142"/>
      <c r="AG372" s="142"/>
      <c r="AH372" s="142">
        <v>0</v>
      </c>
      <c r="AI372" s="142"/>
      <c r="AJ372" s="142"/>
      <c r="AK372" s="142">
        <v>0</v>
      </c>
      <c r="AL372" s="142"/>
      <c r="AM372" s="142"/>
      <c r="AN372" s="142">
        <v>0</v>
      </c>
      <c r="AO372" s="142"/>
      <c r="AP372" s="142"/>
      <c r="AQ372" s="142">
        <v>0</v>
      </c>
      <c r="AR372" s="142"/>
      <c r="AS372" s="142"/>
      <c r="AT372" s="142">
        <v>0</v>
      </c>
      <c r="AU372" s="142"/>
      <c r="AV372" s="142"/>
      <c r="AW372" s="102">
        <v>0</v>
      </c>
      <c r="AX372" s="99"/>
      <c r="AY372" s="142" t="s">
        <v>259</v>
      </c>
    </row>
  </sheetData>
  <mergeCells count="364">
    <mergeCell ref="B1:AA1"/>
    <mergeCell ref="C360:C372"/>
    <mergeCell ref="D357:D359"/>
    <mergeCell ref="D360:D362"/>
    <mergeCell ref="D364:D365"/>
    <mergeCell ref="D368:D369"/>
    <mergeCell ref="E368:E369"/>
    <mergeCell ref="F368:F369"/>
    <mergeCell ref="E304:E307"/>
    <mergeCell ref="E309:E311"/>
    <mergeCell ref="F309:F311"/>
    <mergeCell ref="E313:E315"/>
    <mergeCell ref="F313:F315"/>
    <mergeCell ref="F304:F307"/>
    <mergeCell ref="C204:C210"/>
    <mergeCell ref="F206:F210"/>
    <mergeCell ref="E206:E210"/>
    <mergeCell ref="E316:E317"/>
    <mergeCell ref="F316:F317"/>
    <mergeCell ref="E301:E302"/>
    <mergeCell ref="F301:F302"/>
    <mergeCell ref="E297:E298"/>
    <mergeCell ref="F297:F298"/>
    <mergeCell ref="F299:F300"/>
    <mergeCell ref="E299:E300"/>
    <mergeCell ref="B360:B372"/>
    <mergeCell ref="B357:B359"/>
    <mergeCell ref="C357:C359"/>
    <mergeCell ref="D313:D315"/>
    <mergeCell ref="G313:G315"/>
    <mergeCell ref="D301:D302"/>
    <mergeCell ref="G301:G302"/>
    <mergeCell ref="D304:D307"/>
    <mergeCell ref="G304:G307"/>
    <mergeCell ref="D309:D311"/>
    <mergeCell ref="G309:G311"/>
    <mergeCell ref="B341:B348"/>
    <mergeCell ref="B349:B350"/>
    <mergeCell ref="G351:G356"/>
    <mergeCell ref="D341:D342"/>
    <mergeCell ref="F318:F320"/>
    <mergeCell ref="D346:D347"/>
    <mergeCell ref="B351:B356"/>
    <mergeCell ref="D351:D356"/>
    <mergeCell ref="C351:C356"/>
    <mergeCell ref="D333:D340"/>
    <mergeCell ref="D318:D320"/>
    <mergeCell ref="D321:D323"/>
    <mergeCell ref="D324:D326"/>
    <mergeCell ref="D327:D328"/>
    <mergeCell ref="D329:D332"/>
    <mergeCell ref="D299:D300"/>
    <mergeCell ref="D316:D317"/>
    <mergeCell ref="E318:E320"/>
    <mergeCell ref="E321:E323"/>
    <mergeCell ref="D297:D298"/>
    <mergeCell ref="G316:G317"/>
    <mergeCell ref="G297:G298"/>
    <mergeCell ref="G299:G300"/>
    <mergeCell ref="D274:D276"/>
    <mergeCell ref="D277:D279"/>
    <mergeCell ref="E259:E260"/>
    <mergeCell ref="G178:G180"/>
    <mergeCell ref="G106:G110"/>
    <mergeCell ref="G111:G112"/>
    <mergeCell ref="G113:G114"/>
    <mergeCell ref="G119:G120"/>
    <mergeCell ref="G123:G124"/>
    <mergeCell ref="G121:G122"/>
    <mergeCell ref="G125:G126"/>
    <mergeCell ref="G128:G132"/>
    <mergeCell ref="G204:G205"/>
    <mergeCell ref="G134:G135"/>
    <mergeCell ref="F160:F170"/>
    <mergeCell ref="F171:F177"/>
    <mergeCell ref="F178:F180"/>
    <mergeCell ref="E178:E180"/>
    <mergeCell ref="E171:E177"/>
    <mergeCell ref="E160:E170"/>
    <mergeCell ref="E184:E186"/>
    <mergeCell ref="F184:F186"/>
    <mergeCell ref="G254:G255"/>
    <mergeCell ref="F254:F255"/>
    <mergeCell ref="F241:F243"/>
    <mergeCell ref="F244:F245"/>
    <mergeCell ref="F247:F248"/>
    <mergeCell ref="G206:G210"/>
    <mergeCell ref="G222:G232"/>
    <mergeCell ref="G233:G235"/>
    <mergeCell ref="E241:E243"/>
    <mergeCell ref="E244:E245"/>
    <mergeCell ref="E247:E248"/>
    <mergeCell ref="E213:E221"/>
    <mergeCell ref="E222:E232"/>
    <mergeCell ref="E233:E235"/>
    <mergeCell ref="G241:G243"/>
    <mergeCell ref="G244:G245"/>
    <mergeCell ref="G247:G248"/>
    <mergeCell ref="G239:G240"/>
    <mergeCell ref="F236:F238"/>
    <mergeCell ref="E239:E240"/>
    <mergeCell ref="F239:F240"/>
    <mergeCell ref="E83:E95"/>
    <mergeCell ref="E96:E101"/>
    <mergeCell ref="E76:E82"/>
    <mergeCell ref="F44:F55"/>
    <mergeCell ref="F56:F57"/>
    <mergeCell ref="F58:F62"/>
    <mergeCell ref="F63:F75"/>
    <mergeCell ref="F76:F82"/>
    <mergeCell ref="F83:F95"/>
    <mergeCell ref="F96:F101"/>
    <mergeCell ref="E44:E55"/>
    <mergeCell ref="E56:E57"/>
    <mergeCell ref="E58:E62"/>
    <mergeCell ref="E63:E75"/>
    <mergeCell ref="E111:E120"/>
    <mergeCell ref="E123:E127"/>
    <mergeCell ref="E128:E132"/>
    <mergeCell ref="E133:E135"/>
    <mergeCell ref="G197:G198"/>
    <mergeCell ref="G199:G200"/>
    <mergeCell ref="G202:G203"/>
    <mergeCell ref="G160:G170"/>
    <mergeCell ref="G171:G177"/>
    <mergeCell ref="F202:F203"/>
    <mergeCell ref="E147:E153"/>
    <mergeCell ref="E154:E159"/>
    <mergeCell ref="F197:F198"/>
    <mergeCell ref="E197:E198"/>
    <mergeCell ref="E199:E200"/>
    <mergeCell ref="F199:F200"/>
    <mergeCell ref="E187:E190"/>
    <mergeCell ref="E192:E193"/>
    <mergeCell ref="E202:E203"/>
    <mergeCell ref="F204:F205"/>
    <mergeCell ref="D206:D210"/>
    <mergeCell ref="D244:D248"/>
    <mergeCell ref="D241:D243"/>
    <mergeCell ref="E236:E238"/>
    <mergeCell ref="D236:D240"/>
    <mergeCell ref="G236:G238"/>
    <mergeCell ref="G44:G55"/>
    <mergeCell ref="G56:G57"/>
    <mergeCell ref="G58:G62"/>
    <mergeCell ref="G63:G75"/>
    <mergeCell ref="G76:G82"/>
    <mergeCell ref="G83:G95"/>
    <mergeCell ref="G96:G101"/>
    <mergeCell ref="G102:G103"/>
    <mergeCell ref="G104:G105"/>
    <mergeCell ref="D123:D127"/>
    <mergeCell ref="G184:G186"/>
    <mergeCell ref="G187:G190"/>
    <mergeCell ref="G192:G193"/>
    <mergeCell ref="G138:G146"/>
    <mergeCell ref="G147:G153"/>
    <mergeCell ref="G154:G159"/>
    <mergeCell ref="E138:E146"/>
    <mergeCell ref="C349:C350"/>
    <mergeCell ref="C341:C348"/>
    <mergeCell ref="B213:B221"/>
    <mergeCell ref="D233:D235"/>
    <mergeCell ref="C211:C212"/>
    <mergeCell ref="C213:C221"/>
    <mergeCell ref="C222:C257"/>
    <mergeCell ref="B211:B212"/>
    <mergeCell ref="D213:D221"/>
    <mergeCell ref="B259:B289"/>
    <mergeCell ref="B297:B315"/>
    <mergeCell ref="C259:C289"/>
    <mergeCell ref="C297:C315"/>
    <mergeCell ref="D259:D260"/>
    <mergeCell ref="C318:C328"/>
    <mergeCell ref="C290:C296"/>
    <mergeCell ref="C316:C317"/>
    <mergeCell ref="C329:C332"/>
    <mergeCell ref="C333:C340"/>
    <mergeCell ref="B329:B332"/>
    <mergeCell ref="B333:B340"/>
    <mergeCell ref="B316:B317"/>
    <mergeCell ref="B318:B328"/>
    <mergeCell ref="B290:B296"/>
    <mergeCell ref="C138:C180"/>
    <mergeCell ref="B184:B201"/>
    <mergeCell ref="D178:D180"/>
    <mergeCell ref="D197:D198"/>
    <mergeCell ref="D199:D200"/>
    <mergeCell ref="B202:B203"/>
    <mergeCell ref="C184:C201"/>
    <mergeCell ref="C202:C203"/>
    <mergeCell ref="D204:D205"/>
    <mergeCell ref="B204:B210"/>
    <mergeCell ref="D184:D186"/>
    <mergeCell ref="D187:D190"/>
    <mergeCell ref="D192:D193"/>
    <mergeCell ref="D138:D146"/>
    <mergeCell ref="D147:D153"/>
    <mergeCell ref="D154:D159"/>
    <mergeCell ref="D160:D170"/>
    <mergeCell ref="D171:D177"/>
    <mergeCell ref="B138:B183"/>
    <mergeCell ref="D202:D203"/>
    <mergeCell ref="B44:B101"/>
    <mergeCell ref="D106:D110"/>
    <mergeCell ref="D128:D132"/>
    <mergeCell ref="D44:D55"/>
    <mergeCell ref="D56:D57"/>
    <mergeCell ref="D58:D62"/>
    <mergeCell ref="D63:D75"/>
    <mergeCell ref="C44:C101"/>
    <mergeCell ref="C102:C135"/>
    <mergeCell ref="D111:D120"/>
    <mergeCell ref="D102:D105"/>
    <mergeCell ref="D133:D135"/>
    <mergeCell ref="D121:D122"/>
    <mergeCell ref="B102:B137"/>
    <mergeCell ref="D76:D82"/>
    <mergeCell ref="D83:D95"/>
    <mergeCell ref="D96:D101"/>
    <mergeCell ref="C16:C38"/>
    <mergeCell ref="B6:B15"/>
    <mergeCell ref="D6:D9"/>
    <mergeCell ref="D10:D12"/>
    <mergeCell ref="D13:D15"/>
    <mergeCell ref="G18:G20"/>
    <mergeCell ref="G21:G23"/>
    <mergeCell ref="D16:D20"/>
    <mergeCell ref="G24:G29"/>
    <mergeCell ref="G30:G34"/>
    <mergeCell ref="G35:G38"/>
    <mergeCell ref="C6:C15"/>
    <mergeCell ref="F6:F9"/>
    <mergeCell ref="E6:E9"/>
    <mergeCell ref="F35:F38"/>
    <mergeCell ref="B16:B43"/>
    <mergeCell ref="D42:D43"/>
    <mergeCell ref="G42:G43"/>
    <mergeCell ref="L3:L5"/>
    <mergeCell ref="M3:M5"/>
    <mergeCell ref="D21:D23"/>
    <mergeCell ref="D24:D29"/>
    <mergeCell ref="D30:D34"/>
    <mergeCell ref="D35:D38"/>
    <mergeCell ref="E10:E12"/>
    <mergeCell ref="E13:E15"/>
    <mergeCell ref="G6:G9"/>
    <mergeCell ref="G10:G12"/>
    <mergeCell ref="G13:G15"/>
    <mergeCell ref="F13:F15"/>
    <mergeCell ref="E18:E20"/>
    <mergeCell ref="E21:E23"/>
    <mergeCell ref="E24:E29"/>
    <mergeCell ref="E30:E34"/>
    <mergeCell ref="E35:E38"/>
    <mergeCell ref="F18:F20"/>
    <mergeCell ref="F21:F23"/>
    <mergeCell ref="F24:F29"/>
    <mergeCell ref="F30:F34"/>
    <mergeCell ref="B2:G4"/>
    <mergeCell ref="P3:AY3"/>
    <mergeCell ref="P4:R4"/>
    <mergeCell ref="AH4:AJ4"/>
    <mergeCell ref="AW4:AY4"/>
    <mergeCell ref="AK4:AM4"/>
    <mergeCell ref="F10:F12"/>
    <mergeCell ref="AN4:AP4"/>
    <mergeCell ref="AQ4:AS4"/>
    <mergeCell ref="AT4:AV4"/>
    <mergeCell ref="S4:U4"/>
    <mergeCell ref="V4:X4"/>
    <mergeCell ref="Y4:AA4"/>
    <mergeCell ref="AB4:AD4"/>
    <mergeCell ref="AE4:AG4"/>
    <mergeCell ref="N3:N5"/>
    <mergeCell ref="J3:J5"/>
    <mergeCell ref="I3:I5"/>
    <mergeCell ref="H3:H5"/>
    <mergeCell ref="K3:K5"/>
    <mergeCell ref="O3:O5"/>
    <mergeCell ref="D290:D296"/>
    <mergeCell ref="F102:F105"/>
    <mergeCell ref="F106:F110"/>
    <mergeCell ref="F111:F120"/>
    <mergeCell ref="F123:F127"/>
    <mergeCell ref="F128:F132"/>
    <mergeCell ref="F133:F135"/>
    <mergeCell ref="F138:F146"/>
    <mergeCell ref="F147:F153"/>
    <mergeCell ref="F154:F159"/>
    <mergeCell ref="F213:F221"/>
    <mergeCell ref="F222:F232"/>
    <mergeCell ref="F233:F235"/>
    <mergeCell ref="F256:F257"/>
    <mergeCell ref="F259:F260"/>
    <mergeCell ref="E204:E205"/>
    <mergeCell ref="E261:E266"/>
    <mergeCell ref="E102:E105"/>
    <mergeCell ref="E106:E110"/>
    <mergeCell ref="D222:D232"/>
    <mergeCell ref="F187:F190"/>
    <mergeCell ref="F192:F193"/>
    <mergeCell ref="E254:E255"/>
    <mergeCell ref="F351:F356"/>
    <mergeCell ref="E351:E356"/>
    <mergeCell ref="E324:E326"/>
    <mergeCell ref="F324:F326"/>
    <mergeCell ref="E327:E328"/>
    <mergeCell ref="F327:F328"/>
    <mergeCell ref="E329:E332"/>
    <mergeCell ref="F329:F332"/>
    <mergeCell ref="E333:E340"/>
    <mergeCell ref="F333:F340"/>
    <mergeCell ref="E341:E342"/>
    <mergeCell ref="F341:F342"/>
    <mergeCell ref="E346:E347"/>
    <mergeCell ref="D254:D255"/>
    <mergeCell ref="D256:D257"/>
    <mergeCell ref="G341:G342"/>
    <mergeCell ref="E270:E273"/>
    <mergeCell ref="E256:E257"/>
    <mergeCell ref="F280:F283"/>
    <mergeCell ref="F270:F273"/>
    <mergeCell ref="E274:E276"/>
    <mergeCell ref="F274:F276"/>
    <mergeCell ref="E277:E279"/>
    <mergeCell ref="F277:F279"/>
    <mergeCell ref="G285:G287"/>
    <mergeCell ref="G288:G289"/>
    <mergeCell ref="G290:G296"/>
    <mergeCell ref="F290:F296"/>
    <mergeCell ref="G256:G257"/>
    <mergeCell ref="G259:G260"/>
    <mergeCell ref="G261:G266"/>
    <mergeCell ref="G267:G269"/>
    <mergeCell ref="G270:G273"/>
    <mergeCell ref="G274:G276"/>
    <mergeCell ref="D280:D283"/>
    <mergeCell ref="D285:D287"/>
    <mergeCell ref="D288:D289"/>
    <mergeCell ref="B222:B258"/>
    <mergeCell ref="G346:G347"/>
    <mergeCell ref="F346:F347"/>
    <mergeCell ref="F261:F266"/>
    <mergeCell ref="E267:E269"/>
    <mergeCell ref="F267:F269"/>
    <mergeCell ref="F288:F289"/>
    <mergeCell ref="E290:E296"/>
    <mergeCell ref="E288:E289"/>
    <mergeCell ref="F321:F323"/>
    <mergeCell ref="E285:E287"/>
    <mergeCell ref="F285:F287"/>
    <mergeCell ref="G318:G320"/>
    <mergeCell ref="G321:G323"/>
    <mergeCell ref="G324:G326"/>
    <mergeCell ref="G327:G328"/>
    <mergeCell ref="G329:G332"/>
    <mergeCell ref="G333:G340"/>
    <mergeCell ref="E280:E283"/>
    <mergeCell ref="G277:G279"/>
    <mergeCell ref="G280:G283"/>
    <mergeCell ref="D261:D266"/>
    <mergeCell ref="D267:D269"/>
    <mergeCell ref="D270:D273"/>
  </mergeCells>
  <phoneticPr fontId="14" type="noConversion"/>
  <conditionalFormatting sqref="S204:S210 S290:S296 V290:V296 S350:S351 S318:S328 S211:T212 S213:S220 R221:S221 S6:S15 S123 N121:O122 N124:O124 S125 S127:S201 N126:O126 S222:S273 S329:T329 S330 S332:S340 V350:V351 V184:Y201 V202:V273 V6:V183 V332:V340 V331:W331 N357:O359 N360:N372 Y136:AW137 Y6:Y135 Y138:Y183 Y258:AW258 Y202:Y257 Y259:Y300 AB259:AW300 Y301:AW311 AB138:AW257 S312:V314 AB6:AW135 N290:P296 N350:P356 N341:V348 N202:S203 N331:S331 P6:P15 N123:P123 N125:P125 N6:O119 P102:P120 N318:P330 N332:P340 N274:V289 O349:P349 N204:Q212 N297:V311 N127:P201 N213:P273 N315:V315 N312:P314 U207:U209 S353:V356 R187 R192 R189:R190 R197 R199 R201 U187 U189:U190 S96:S120 P83:S95 P44:U82 U352:V352 AB312:AW356 N316:Q317 V316:V330 S316:T317 Y312:Y356 P16:U24 P25:T25">
    <cfRule type="expression" dxfId="113" priority="134">
      <formula>$L6="%"</formula>
    </cfRule>
  </conditionalFormatting>
  <conditionalFormatting sqref="R204:R209">
    <cfRule type="expression" dxfId="112" priority="131">
      <formula>$L204="%"</formula>
    </cfRule>
  </conditionalFormatting>
  <conditionalFormatting sqref="R210">
    <cfRule type="expression" dxfId="111" priority="130">
      <formula>$L210="%"</formula>
    </cfRule>
  </conditionalFormatting>
  <conditionalFormatting sqref="T204:T209">
    <cfRule type="expression" dxfId="110" priority="129">
      <formula>$L204="%"</formula>
    </cfRule>
  </conditionalFormatting>
  <conditionalFormatting sqref="U204:U205">
    <cfRule type="expression" dxfId="109" priority="128">
      <formula>$L204="%"</formula>
    </cfRule>
  </conditionalFormatting>
  <conditionalFormatting sqref="R211:R212">
    <cfRule type="expression" dxfId="108" priority="127">
      <formula>$L211="%"</formula>
    </cfRule>
  </conditionalFormatting>
  <conditionalFormatting sqref="U211:U212">
    <cfRule type="expression" dxfId="107" priority="126">
      <formula>$L211="%"</formula>
    </cfRule>
  </conditionalFormatting>
  <conditionalFormatting sqref="R290:R296">
    <cfRule type="expression" dxfId="106" priority="125">
      <formula>$L290="%"</formula>
    </cfRule>
  </conditionalFormatting>
  <conditionalFormatting sqref="Q290:Q296">
    <cfRule type="expression" dxfId="105" priority="124">
      <formula>$L290="%"</formula>
    </cfRule>
  </conditionalFormatting>
  <conditionalFormatting sqref="U290:U296">
    <cfRule type="expression" dxfId="104" priority="123">
      <formula>$L290="%"</formula>
    </cfRule>
  </conditionalFormatting>
  <conditionalFormatting sqref="T290:T296">
    <cfRule type="expression" dxfId="103" priority="122">
      <formula>$L290="%"</formula>
    </cfRule>
  </conditionalFormatting>
  <conditionalFormatting sqref="Q351:Q356">
    <cfRule type="expression" dxfId="102" priority="119">
      <formula>$L351="%"</formula>
    </cfRule>
  </conditionalFormatting>
  <conditionalFormatting sqref="R351:R356">
    <cfRule type="expression" dxfId="101" priority="118">
      <formula>$L351="%"</formula>
    </cfRule>
  </conditionalFormatting>
  <conditionalFormatting sqref="U351">
    <cfRule type="expression" dxfId="100" priority="117">
      <formula>$L351="%"</formula>
    </cfRule>
  </conditionalFormatting>
  <conditionalFormatting sqref="T351">
    <cfRule type="expression" dxfId="99" priority="116">
      <formula>$L351="%"</formula>
    </cfRule>
  </conditionalFormatting>
  <conditionalFormatting sqref="R349:R350 Q256:R258 Q254:Q255 Q233:R253 T222:T226 T227:U227 T256:U258 T254 T233:U253 S357:S359 V357:V359 Y357:Y359 AB357:AW359">
    <cfRule type="expression" dxfId="98" priority="115">
      <formula>#REF!="%"</formula>
    </cfRule>
  </conditionalFormatting>
  <conditionalFormatting sqref="U350">
    <cfRule type="expression" dxfId="97" priority="114">
      <formula>#REF!="%"</formula>
    </cfRule>
  </conditionalFormatting>
  <conditionalFormatting sqref="Q350">
    <cfRule type="expression" dxfId="96" priority="112">
      <formula>#REF!="%"</formula>
    </cfRule>
  </conditionalFormatting>
  <conditionalFormatting sqref="T350">
    <cfRule type="expression" dxfId="95" priority="111">
      <formula>#REF!="%"</formula>
    </cfRule>
  </conditionalFormatting>
  <conditionalFormatting sqref="Q318:Q328">
    <cfRule type="expression" dxfId="94" priority="110">
      <formula>$L318="%"</formula>
    </cfRule>
  </conditionalFormatting>
  <conditionalFormatting sqref="Q213:Q221">
    <cfRule type="expression" dxfId="93" priority="102">
      <formula>$L213="%"</formula>
    </cfRule>
  </conditionalFormatting>
  <conditionalFormatting sqref="T318:T328">
    <cfRule type="expression" dxfId="92" priority="108">
      <formula>$L318="%"</formula>
    </cfRule>
  </conditionalFormatting>
  <conditionalFormatting sqref="Q333:R340">
    <cfRule type="expression" dxfId="91" priority="107">
      <formula>$L333="%"</formula>
    </cfRule>
  </conditionalFormatting>
  <conditionalFormatting sqref="T333:U340">
    <cfRule type="expression" dxfId="90" priority="106">
      <formula>$L333="%"</formula>
    </cfRule>
  </conditionalFormatting>
  <conditionalFormatting sqref="R213:R220">
    <cfRule type="expression" dxfId="89" priority="105">
      <formula>$L213="%"</formula>
    </cfRule>
  </conditionalFormatting>
  <conditionalFormatting sqref="U213:U221">
    <cfRule type="expression" dxfId="88" priority="104">
      <formula>$L213="%"</formula>
    </cfRule>
  </conditionalFormatting>
  <conditionalFormatting sqref="T213:T221">
    <cfRule type="expression" dxfId="87" priority="103">
      <formula>$L213="%"</formula>
    </cfRule>
  </conditionalFormatting>
  <conditionalFormatting sqref="R184">
    <cfRule type="expression" dxfId="86" priority="89">
      <formula>$L184="%"</formula>
    </cfRule>
  </conditionalFormatting>
  <conditionalFormatting sqref="R191">
    <cfRule type="expression" dxfId="85" priority="88">
      <formula>#REF!="%"</formula>
    </cfRule>
  </conditionalFormatting>
  <conditionalFormatting sqref="R194">
    <cfRule type="expression" dxfId="84" priority="87">
      <formula>#REF!="%"</formula>
    </cfRule>
  </conditionalFormatting>
  <conditionalFormatting sqref="R195">
    <cfRule type="expression" dxfId="83" priority="86">
      <formula>$L195="%"</formula>
    </cfRule>
  </conditionalFormatting>
  <conditionalFormatting sqref="R196">
    <cfRule type="expression" dxfId="82" priority="85">
      <formula>#REF!="%"</formula>
    </cfRule>
  </conditionalFormatting>
  <conditionalFormatting sqref="R185">
    <cfRule type="expression" dxfId="81" priority="84">
      <formula>$L185="%"</formula>
    </cfRule>
  </conditionalFormatting>
  <conditionalFormatting sqref="R186">
    <cfRule type="expression" dxfId="80" priority="83">
      <formula>$L186="%"</formula>
    </cfRule>
  </conditionalFormatting>
  <conditionalFormatting sqref="R188">
    <cfRule type="expression" dxfId="79" priority="82">
      <formula>$L188="%"</formula>
    </cfRule>
  </conditionalFormatting>
  <conditionalFormatting sqref="R200">
    <cfRule type="expression" dxfId="78" priority="81">
      <formula>$L200="%"</formula>
    </cfRule>
  </conditionalFormatting>
  <conditionalFormatting sqref="R198">
    <cfRule type="expression" dxfId="77" priority="80">
      <formula>$L198="%"</formula>
    </cfRule>
  </conditionalFormatting>
  <conditionalFormatting sqref="R193">
    <cfRule type="expression" dxfId="76" priority="79">
      <formula>$L193="%"</formula>
    </cfRule>
  </conditionalFormatting>
  <conditionalFormatting sqref="U184">
    <cfRule type="expression" dxfId="75" priority="78">
      <formula>$L184="%"</formula>
    </cfRule>
  </conditionalFormatting>
  <conditionalFormatting sqref="U191">
    <cfRule type="containsText" dxfId="74" priority="77" operator="containsText" text="x">
      <formula>NOT(ISERROR(SEARCH("x",U191)))</formula>
    </cfRule>
  </conditionalFormatting>
  <conditionalFormatting sqref="U192">
    <cfRule type="containsText" dxfId="73" priority="76" operator="containsText" text="x">
      <formula>NOT(ISERROR(SEARCH("x",U192)))</formula>
    </cfRule>
  </conditionalFormatting>
  <conditionalFormatting sqref="U197">
    <cfRule type="containsText" dxfId="72" priority="75" operator="containsText" text="x">
      <formula>NOT(ISERROR(SEARCH("x",U197)))</formula>
    </cfRule>
  </conditionalFormatting>
  <conditionalFormatting sqref="U199">
    <cfRule type="containsText" dxfId="71" priority="74" operator="containsText" text="x">
      <formula>NOT(ISERROR(SEARCH("x",U199)))</formula>
    </cfRule>
  </conditionalFormatting>
  <conditionalFormatting sqref="U200">
    <cfRule type="containsText" dxfId="70" priority="73" operator="containsText" text="x">
      <formula>NOT(ISERROR(SEARCH("x",U200)))</formula>
    </cfRule>
  </conditionalFormatting>
  <conditionalFormatting sqref="U194">
    <cfRule type="expression" dxfId="69" priority="72">
      <formula>$L194="%"</formula>
    </cfRule>
  </conditionalFormatting>
  <conditionalFormatting sqref="U195">
    <cfRule type="containsText" dxfId="68" priority="71" operator="containsText" text="x">
      <formula>NOT(ISERROR(SEARCH("x",U195)))</formula>
    </cfRule>
  </conditionalFormatting>
  <conditionalFormatting sqref="U196">
    <cfRule type="expression" dxfId="67" priority="70">
      <formula>$L196="%"</formula>
    </cfRule>
  </conditionalFormatting>
  <conditionalFormatting sqref="U201">
    <cfRule type="expression" dxfId="66" priority="69">
      <formula>$L201="%"</formula>
    </cfRule>
  </conditionalFormatting>
  <conditionalFormatting sqref="U185">
    <cfRule type="expression" dxfId="65" priority="68">
      <formula>$L185="%"</formula>
    </cfRule>
  </conditionalFormatting>
  <conditionalFormatting sqref="U186">
    <cfRule type="expression" dxfId="64" priority="67">
      <formula>$L186="%"</formula>
    </cfRule>
  </conditionalFormatting>
  <conditionalFormatting sqref="U188">
    <cfRule type="expression" dxfId="63" priority="66">
      <formula>$L188="%"</formula>
    </cfRule>
  </conditionalFormatting>
  <conditionalFormatting sqref="U193">
    <cfRule type="containsText" dxfId="62" priority="65" operator="containsText" text="x">
      <formula>NOT(ISERROR(SEARCH("x",U193)))</formula>
    </cfRule>
  </conditionalFormatting>
  <conditionalFormatting sqref="U198">
    <cfRule type="containsText" dxfId="61" priority="64" operator="containsText" text="x">
      <formula>NOT(ISERROR(SEARCH("x",U198)))</formula>
    </cfRule>
  </conditionalFormatting>
  <conditionalFormatting sqref="T184:T201">
    <cfRule type="expression" dxfId="60" priority="63">
      <formula>$L184="%"</formula>
    </cfRule>
  </conditionalFormatting>
  <conditionalFormatting sqref="R259:R273">
    <cfRule type="expression" dxfId="59" priority="61">
      <formula>$L259="%"</formula>
    </cfRule>
  </conditionalFormatting>
  <conditionalFormatting sqref="Q259:Q273">
    <cfRule type="expression" dxfId="58" priority="60">
      <formula>$L259="%"</formula>
    </cfRule>
  </conditionalFormatting>
  <conditionalFormatting sqref="U259:U273">
    <cfRule type="expression" dxfId="57" priority="59">
      <formula>$L259="%"</formula>
    </cfRule>
  </conditionalFormatting>
  <conditionalFormatting sqref="T259:T273">
    <cfRule type="expression" dxfId="56" priority="58">
      <formula>$L259="%"</formula>
    </cfRule>
  </conditionalFormatting>
  <conditionalFormatting sqref="Q184:Q201">
    <cfRule type="expression" dxfId="55" priority="57">
      <formula>$L184="%"</formula>
    </cfRule>
  </conditionalFormatting>
  <conditionalFormatting sqref="R318:R328">
    <cfRule type="expression" dxfId="54" priority="56">
      <formula>$L318="%"</formula>
    </cfRule>
  </conditionalFormatting>
  <conditionalFormatting sqref="U318:U328">
    <cfRule type="expression" dxfId="53" priority="55">
      <formula>$L318="%"</formula>
    </cfRule>
  </conditionalFormatting>
  <conditionalFormatting sqref="U202:U203">
    <cfRule type="expression" dxfId="52" priority="54">
      <formula>$L202="%"</formula>
    </cfRule>
  </conditionalFormatting>
  <conditionalFormatting sqref="T202:T203">
    <cfRule type="expression" dxfId="51" priority="53">
      <formula>$L202="%"</formula>
    </cfRule>
  </conditionalFormatting>
  <conditionalFormatting sqref="R138:R183">
    <cfRule type="expression" dxfId="50" priority="52">
      <formula>$L138="%"</formula>
    </cfRule>
  </conditionalFormatting>
  <conditionalFormatting sqref="Q138:Q183">
    <cfRule type="expression" dxfId="49" priority="51">
      <formula>$L138="%"</formula>
    </cfRule>
  </conditionalFormatting>
  <conditionalFormatting sqref="T138:U183">
    <cfRule type="expression" dxfId="48" priority="50">
      <formula>$L138="%"</formula>
    </cfRule>
  </conditionalFormatting>
  <conditionalFormatting sqref="U329:U332">
    <cfRule type="expression" dxfId="47" priority="49">
      <formula>$L329="%"</formula>
    </cfRule>
  </conditionalFormatting>
  <conditionalFormatting sqref="T330:T332">
    <cfRule type="expression" dxfId="46" priority="48">
      <formula>$L330="%"</formula>
    </cfRule>
  </conditionalFormatting>
  <conditionalFormatting sqref="Q222:Q232">
    <cfRule type="expression" dxfId="45" priority="47">
      <formula>#REF!="%"</formula>
    </cfRule>
  </conditionalFormatting>
  <conditionalFormatting sqref="R222:R232">
    <cfRule type="expression" dxfId="44" priority="46">
      <formula>#REF!="%"</formula>
    </cfRule>
  </conditionalFormatting>
  <conditionalFormatting sqref="R254:R255">
    <cfRule type="expression" dxfId="43" priority="45">
      <formula>#REF!="%"</formula>
    </cfRule>
  </conditionalFormatting>
  <conditionalFormatting sqref="T228:T232">
    <cfRule type="expression" dxfId="42" priority="44">
      <formula>#REF!="%"</formula>
    </cfRule>
  </conditionalFormatting>
  <conditionalFormatting sqref="U222:U226">
    <cfRule type="expression" dxfId="41" priority="43">
      <formula>#REF!="%"</formula>
    </cfRule>
  </conditionalFormatting>
  <conditionalFormatting sqref="U228:U232">
    <cfRule type="expression" dxfId="40" priority="42">
      <formula>#REF!="%"</formula>
    </cfRule>
  </conditionalFormatting>
  <conditionalFormatting sqref="U254:U255">
    <cfRule type="expression" dxfId="39" priority="41">
      <formula>#REF!="%"</formula>
    </cfRule>
  </conditionalFormatting>
  <conditionalFormatting sqref="P27:U43 P26:T26">
    <cfRule type="expression" dxfId="38" priority="40">
      <formula>$L26="%"</formula>
    </cfRule>
  </conditionalFormatting>
  <conditionalFormatting sqref="P96:P101">
    <cfRule type="expression" dxfId="37" priority="39">
      <formula>$L96="%"</formula>
    </cfRule>
  </conditionalFormatting>
  <conditionalFormatting sqref="T83:U95">
    <cfRule type="expression" dxfId="36" priority="38">
      <formula>$L83="%"</formula>
    </cfRule>
  </conditionalFormatting>
  <conditionalFormatting sqref="S349:V349">
    <cfRule type="expression" dxfId="35" priority="37">
      <formula>$L349="%"</formula>
    </cfRule>
  </conditionalFormatting>
  <conditionalFormatting sqref="S352">
    <cfRule type="expression" dxfId="34" priority="36">
      <formula>$L352="%"</formula>
    </cfRule>
  </conditionalFormatting>
  <conditionalFormatting sqref="P122:U122">
    <cfRule type="expression" dxfId="33" priority="35">
      <formula>#REF!="%"</formula>
    </cfRule>
  </conditionalFormatting>
  <conditionalFormatting sqref="P121:U121">
    <cfRule type="expression" dxfId="32" priority="34">
      <formula>#REF!="%"</formula>
    </cfRule>
  </conditionalFormatting>
  <conditionalFormatting sqref="P124:U124">
    <cfRule type="expression" dxfId="31" priority="33">
      <formula>#REF!="%"</formula>
    </cfRule>
  </conditionalFormatting>
  <conditionalFormatting sqref="U125">
    <cfRule type="expression" dxfId="30" priority="32">
      <formula>#REF!="%"</formula>
    </cfRule>
  </conditionalFormatting>
  <conditionalFormatting sqref="P126:U126">
    <cfRule type="expression" dxfId="29" priority="31">
      <formula>#REF!="%"</formula>
    </cfRule>
  </conditionalFormatting>
  <conditionalFormatting sqref="N120:O120">
    <cfRule type="expression" dxfId="28" priority="30">
      <formula>$L120="%"</formula>
    </cfRule>
  </conditionalFormatting>
  <conditionalFormatting sqref="W339">
    <cfRule type="expression" dxfId="27" priority="28">
      <formula>$L339="%"</formula>
    </cfRule>
  </conditionalFormatting>
  <conditionalFormatting sqref="W340">
    <cfRule type="expression" dxfId="26" priority="26">
      <formula>$L340="%"</formula>
    </cfRule>
  </conditionalFormatting>
  <conditionalFormatting sqref="T101">
    <cfRule type="expression" dxfId="25" priority="25">
      <formula>$L101="%"</formula>
    </cfRule>
  </conditionalFormatting>
  <conditionalFormatting sqref="W232">
    <cfRule type="expression" dxfId="24" priority="24">
      <formula>$L232="%"</formula>
    </cfRule>
  </conditionalFormatting>
  <conditionalFormatting sqref="T255">
    <cfRule type="expression" dxfId="23" priority="23">
      <formula>$L255="%"</formula>
    </cfRule>
  </conditionalFormatting>
  <conditionalFormatting sqref="W255">
    <cfRule type="expression" dxfId="22" priority="22">
      <formula>$L255="%"</formula>
    </cfRule>
  </conditionalFormatting>
  <conditionalFormatting sqref="W257:W258">
    <cfRule type="expression" dxfId="21" priority="21">
      <formula>$L257="%"</formula>
    </cfRule>
  </conditionalFormatting>
  <conditionalFormatting sqref="W277">
    <cfRule type="expression" dxfId="20" priority="20">
      <formula>$L277="%"</formula>
    </cfRule>
  </conditionalFormatting>
  <conditionalFormatting sqref="Q349">
    <cfRule type="expression" dxfId="19" priority="19">
      <formula>$L349="%"</formula>
    </cfRule>
  </conditionalFormatting>
  <conditionalFormatting sqref="N349">
    <cfRule type="expression" dxfId="18" priority="18">
      <formula>$L349="%"</formula>
    </cfRule>
  </conditionalFormatting>
  <conditionalFormatting sqref="T352">
    <cfRule type="expression" dxfId="17" priority="17">
      <formula>$L352="%"</formula>
    </cfRule>
  </conditionalFormatting>
  <conditionalFormatting sqref="W352">
    <cfRule type="expression" dxfId="16" priority="16">
      <formula>$L352="%"</formula>
    </cfRule>
  </conditionalFormatting>
  <conditionalFormatting sqref="W223">
    <cfRule type="expression" dxfId="15" priority="15">
      <formula>$L223="%"</formula>
    </cfRule>
  </conditionalFormatting>
  <conditionalFormatting sqref="W6:W10">
    <cfRule type="expression" dxfId="14" priority="14">
      <formula>$L6="%"</formula>
    </cfRule>
  </conditionalFormatting>
  <conditionalFormatting sqref="W11:W13">
    <cfRule type="expression" dxfId="13" priority="13">
      <formula>$L11="%"</formula>
    </cfRule>
  </conditionalFormatting>
  <conditionalFormatting sqref="W14:W15">
    <cfRule type="expression" dxfId="12" priority="12">
      <formula>$L14="%"</formula>
    </cfRule>
  </conditionalFormatting>
  <conditionalFormatting sqref="W309:W310">
    <cfRule type="expression" dxfId="11" priority="11">
      <formula>$L309="%"</formula>
    </cfRule>
  </conditionalFormatting>
  <conditionalFormatting sqref="P357:P359">
    <cfRule type="expression" dxfId="10" priority="10">
      <formula>#REF!="%"</formula>
    </cfRule>
  </conditionalFormatting>
  <conditionalFormatting sqref="T357:T359">
    <cfRule type="expression" dxfId="9" priority="9">
      <formula>#REF!="%"</formula>
    </cfRule>
  </conditionalFormatting>
  <conditionalFormatting sqref="Q357:Q359">
    <cfRule type="expression" dxfId="8" priority="8">
      <formula>#REF!="%"</formula>
    </cfRule>
  </conditionalFormatting>
  <conditionalFormatting sqref="O363">
    <cfRule type="expression" dxfId="7" priority="7">
      <formula>#REF!="%"</formula>
    </cfRule>
  </conditionalFormatting>
  <conditionalFormatting sqref="O360">
    <cfRule type="expression" dxfId="6" priority="6">
      <formula>#REF!="%"</formula>
    </cfRule>
  </conditionalFormatting>
  <conditionalFormatting sqref="Z315:AA315">
    <cfRule type="expression" dxfId="5" priority="4">
      <formula>$L315="%"</formula>
    </cfRule>
  </conditionalFormatting>
  <conditionalFormatting sqref="X331">
    <cfRule type="expression" dxfId="4" priority="3">
      <formula>$L331="%"</formula>
    </cfRule>
  </conditionalFormatting>
  <conditionalFormatting sqref="AA331">
    <cfRule type="expression" dxfId="3" priority="2">
      <formula>$L331="%"</formula>
    </cfRule>
  </conditionalFormatting>
  <conditionalFormatting sqref="U26">
    <cfRule type="expression" dxfId="2" priority="136">
      <formula>$L25="%"</formula>
    </cfRule>
  </conditionalFormatting>
  <conditionalFormatting sqref="U25">
    <cfRule type="expression" dxfId="1" priority="1">
      <formula>$L24="%"</formula>
    </cfRule>
  </conditionalFormatting>
  <pageMargins left="0.70866141732283472" right="0.27559055118110237" top="3.937007874015748E-2" bottom="0.15748031496062992" header="0.31496062992125984" footer="0.31496062992125984"/>
  <pageSetup paperSize="5" scale="44" orientation="landscape" r:id="rId1"/>
  <colBreaks count="1" manualBreakCount="1">
    <brk id="27" max="372" man="1"/>
  </colBreaks>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Hoja1!$A$2:$A$18</xm:f>
          </x14:formula1>
          <xm:sqref>I341:I359 I202:I212 I222:I258 I274:I332 I6:I183</xm:sqref>
        </x14:dataValidation>
        <x14:dataValidation type="list" allowBlank="1" showInputMessage="1" showErrorMessage="1">
          <x14:formula1>
            <xm:f>[1]Hoja1!#REF!</xm:f>
          </x14:formula1>
          <xm:sqref>I333:I340 I184:I201 I259:I273</xm:sqref>
        </x14:dataValidation>
        <x14:dataValidation type="list" allowBlank="1" showInputMessage="1" showErrorMessage="1">
          <x14:formula1>
            <xm:f>[2]Hoja1!#REF!</xm:f>
          </x14:formula1>
          <xm:sqref>I213:I221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Hoja4</vt:lpstr>
      <vt:lpstr>Hoja1</vt:lpstr>
      <vt:lpstr>Metas Productos</vt:lpstr>
      <vt:lpstr>'Metas Productos'!Área_de_impresión</vt:lpstr>
      <vt:lpstr>'Metas Productos'!Títulos_a_imprimir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Felipe Gutiérrez López</dc:creator>
  <cp:keywords/>
  <dc:description/>
  <cp:lastModifiedBy>Familia Jácome</cp:lastModifiedBy>
  <cp:revision/>
  <cp:lastPrinted>2021-05-24T23:46:08Z</cp:lastPrinted>
  <dcterms:created xsi:type="dcterms:W3CDTF">2021-02-17T00:34:00Z</dcterms:created>
  <dcterms:modified xsi:type="dcterms:W3CDTF">2021-05-24T23:55:59Z</dcterms:modified>
  <cp:category/>
  <cp:contentStatus/>
</cp:coreProperties>
</file>