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427" activeTab="0"/>
  </bookViews>
  <sheets>
    <sheet name="Plan de Acción a dic-2020" sheetId="1" r:id="rId1"/>
  </sheets>
  <externalReferences>
    <externalReference r:id="rId4"/>
    <externalReference r:id="rId5"/>
  </externalReferences>
  <definedNames>
    <definedName name="_xlnm._FilterDatabase" localSheetId="0" hidden="1">'Plan de Acción a dic-2020'!$A$2:$FG$179</definedName>
    <definedName name="_xlnm.Print_Area" localSheetId="0">'Plan de Acción a dic-2020'!$A$1:$AP$178</definedName>
    <definedName name="BASE">'[1]CONSOLIDADO INDICADORES MME'!$B$10:$AI$297</definedName>
    <definedName name="_xlnm.Print_Titles" localSheetId="0">'Plan de Acción a dic-2020'!$1:$2</definedName>
  </definedNames>
  <calcPr fullCalcOnLoad="1"/>
</workbook>
</file>

<file path=xl/comments1.xml><?xml version="1.0" encoding="utf-8"?>
<comments xmlns="http://schemas.openxmlformats.org/spreadsheetml/2006/main">
  <authors>
    <author>DOLLY</author>
  </authors>
  <commentList>
    <comment ref="H137" authorId="0">
      <text>
        <r>
          <rPr>
            <b/>
            <sz val="9"/>
            <rFont val="Tahoma"/>
            <family val="2"/>
          </rPr>
          <t>DOLLY:</t>
        </r>
        <r>
          <rPr>
            <sz val="9"/>
            <rFont val="Tahoma"/>
            <family val="2"/>
          </rPr>
          <t xml:space="preserve">
aquie todos tenia 100</t>
        </r>
      </text>
    </comment>
  </commentList>
</comments>
</file>

<file path=xl/sharedStrings.xml><?xml version="1.0" encoding="utf-8"?>
<sst xmlns="http://schemas.openxmlformats.org/spreadsheetml/2006/main" count="4411" uniqueCount="2004">
  <si>
    <t>Dependencia</t>
  </si>
  <si>
    <t>Objetivo</t>
  </si>
  <si>
    <t>Acciones</t>
  </si>
  <si>
    <t>Proceso</t>
  </si>
  <si>
    <t>Objetivo Estratégico Sectorial</t>
  </si>
  <si>
    <t>Estrategias</t>
  </si>
  <si>
    <t>Dimensión MIPG</t>
  </si>
  <si>
    <t>Política MIPG</t>
  </si>
  <si>
    <t>Atender eficientemente los requerimientos de los ciudadanos, de la industria y partes interesadas, para el desarrollo y fortalecimiento del sector minero y energético a nivel nacional</t>
  </si>
  <si>
    <t>Comunicación institucional</t>
  </si>
  <si>
    <t>Información y Comunicación</t>
  </si>
  <si>
    <t xml:space="preserve">Transparencia, acceso a la información pública y lucha contra la corrupción </t>
  </si>
  <si>
    <t>Transformación sectorial</t>
  </si>
  <si>
    <t>Fortalecer la institucionalidad y la coordinación  del sector minero-energética, ambiental y social a nivel nacional y territorial</t>
  </si>
  <si>
    <t>Aumentaremos la transparencia de las entidades públicas para prevenir hechos de corrupción en la gestión administrativa del Estado</t>
  </si>
  <si>
    <t>Impulsaremos la transformación organizacional y cultural del sector para el logro de los objetivos de mediano y largo plazo, haciendo uso eficiente de los recursos económicos</t>
  </si>
  <si>
    <t>Linea Estratégica</t>
  </si>
  <si>
    <t>Ponderación
Indicador</t>
  </si>
  <si>
    <t>Línea Base</t>
  </si>
  <si>
    <t>Meta Vigencia</t>
  </si>
  <si>
    <t>Unidad
Medida</t>
  </si>
  <si>
    <t>Responsable</t>
  </si>
  <si>
    <t>Proyectos de Inversión
(Producto)</t>
  </si>
  <si>
    <t>Ejecución de políticas, proyectos y reglamentación sectorial</t>
  </si>
  <si>
    <t>Transformación Energética con responsabilidad socioambiental</t>
  </si>
  <si>
    <t>Fomentar el aprovechamiento ordenado y responsable de los recursos naturales no renovables, incentivando el desarrollo económico y social en el país</t>
  </si>
  <si>
    <t>Generaremos equidad y cierre brechas efocandonos en llevar los benerficios del sector minero energético a territorio, de forma que se generen mejores condiciones de vida para la población.</t>
  </si>
  <si>
    <t>Direccionamiento Estratégico y Planeación</t>
  </si>
  <si>
    <t>Planeación Institucional</t>
  </si>
  <si>
    <t>Formular y adoptar oportunamente políticas, planes, programas, proyectos, regulaciones y reglamentaciones para el sector minero y energético, de acuerdo con las directrices del Gobierno Nacional</t>
  </si>
  <si>
    <t>Seguimiento, vigilancia y control a políticas, planes, programas, proyectos y reglamentación sectorial</t>
  </si>
  <si>
    <t>Formulación y adopción de políticas, planes, programas, reglamentos y lineamientos sectoriales</t>
  </si>
  <si>
    <t>Armonizaremos la relación Nación, Territorio, sector público y privado para sumarlos como aliados del desarrollo del sector</t>
  </si>
  <si>
    <t>Control interno</t>
  </si>
  <si>
    <t>Gestión del conocimiento y la innovación</t>
  </si>
  <si>
    <t>Gestión documental</t>
  </si>
  <si>
    <t>Seguimiento y evaluación del desempeño institucional</t>
  </si>
  <si>
    <t>Participación ciudadana en la gestión pública</t>
  </si>
  <si>
    <t>Mejora normativa</t>
  </si>
  <si>
    <t>Servicio al ciudadano</t>
  </si>
  <si>
    <t>Defensa Jurídica</t>
  </si>
  <si>
    <t>Seguridad digital</t>
  </si>
  <si>
    <t>Gobierno digital TIC (para servicios, gobierno abierto y para la gestión)</t>
  </si>
  <si>
    <t xml:space="preserve">Fortalecimiento organizacional y simplificación de procesos </t>
  </si>
  <si>
    <t>Gestión Presupuestal y eficiencia del gasto público</t>
  </si>
  <si>
    <t>Integridad</t>
  </si>
  <si>
    <t>Gestión Estratégica del Talento Humano</t>
  </si>
  <si>
    <t>Control Interno</t>
  </si>
  <si>
    <t>Gestión del Conocimiento y la Innovación</t>
  </si>
  <si>
    <t>Evaluación de Resultados</t>
  </si>
  <si>
    <t>Gestión con Valores para Resultados</t>
  </si>
  <si>
    <t>Talento  Humano</t>
  </si>
  <si>
    <t>Generaremos un marco regulatorio claro que promueva el desarrollo del sector y contribuya a mejorar la competitividad del país</t>
  </si>
  <si>
    <t>Aseguraremos la disponibilidad energética para todos los colombianos en el corto, mediano y largo plazo</t>
  </si>
  <si>
    <t>Implementaremos las medidas necesarias para potenciar el sector, de forma que este sea competitivo y logre posicionarse a nivel internacional</t>
  </si>
  <si>
    <t>Adoptaremos un enfoque basado en la responsabilidad ambiental que fomente la inserción y uso de fuentes de energia no convencional y diversificación de la matriz energética</t>
  </si>
  <si>
    <t xml:space="preserve">Consolidar el sector mineroenergético como dinamizador del desarrollo del país
</t>
  </si>
  <si>
    <t>Promover las nuevas tendencias energéticas y el uso eficiente de la energía</t>
  </si>
  <si>
    <t>Reactivación del sector minero energético con responsabilidad socioambiental</t>
  </si>
  <si>
    <t>Asegurar la funcionalidad y el desempeño del sistema de gestión para lograr la mejora continua de los procesos de la entidad con criterios de eficacia, eficiencia y efectividad</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</si>
  <si>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</si>
  <si>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</si>
  <si>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Administración del sistema integrado de gestión</t>
  </si>
  <si>
    <t>Control interno disciplinario</t>
  </si>
  <si>
    <t>Direccionamiento estratégico y control institucional</t>
  </si>
  <si>
    <t>Gestión de Recursos Físicos</t>
  </si>
  <si>
    <t>Gestión del talento humano</t>
  </si>
  <si>
    <t>Gestión Financiera</t>
  </si>
  <si>
    <t>Gestión Jurídica</t>
  </si>
  <si>
    <t>Gestión tecnológica, de información y comunicación</t>
  </si>
  <si>
    <t>Ponderación Objetivo</t>
  </si>
  <si>
    <t>Ponderación Acción</t>
  </si>
  <si>
    <t>Clase de Indicador (Nivel)</t>
  </si>
  <si>
    <t>Tipo Indicador</t>
  </si>
  <si>
    <t>Objetivos de Calidad</t>
  </si>
  <si>
    <t>Estratégico</t>
  </si>
  <si>
    <t>Misional</t>
  </si>
  <si>
    <t>Apoyo</t>
  </si>
  <si>
    <t>Evaluación y Control</t>
  </si>
  <si>
    <t>Especiales</t>
  </si>
  <si>
    <t>Eficacia</t>
  </si>
  <si>
    <t xml:space="preserve">Eficiencia </t>
  </si>
  <si>
    <t>Efectividad</t>
  </si>
  <si>
    <t>Grupo Asuntos Legislativos</t>
  </si>
  <si>
    <t>Coordinar las relaciones entre el Congreso de la República y el Ministerio de Minas y Energía.</t>
  </si>
  <si>
    <t xml:space="preserve"> </t>
  </si>
  <si>
    <t>Ejercer control de cumplimento a los requerimientos y Derechos de Petición de Congresistas</t>
  </si>
  <si>
    <t>Informe de seguimiento de seguimiento a los requerimientos y derechos de petición de los Congresistas bajo la Ley 5 de 1992</t>
  </si>
  <si>
    <t>Sandra Paola Muñoz Sanders</t>
  </si>
  <si>
    <t>Ejercer control de cumplimiento a los requerimientos de control político radicados por el Congreso de la República en el Ministerio</t>
  </si>
  <si>
    <t>Informe de seguimiento de cumplimiento a los requerimientos de control Político radicados por el Congreso de la República en el Ministerio</t>
  </si>
  <si>
    <t>Revisar los proyectos de ley que se radiquen y cursen en el Congreso de la República que generen impacto en el sector minero energético</t>
  </si>
  <si>
    <t>Porcentaje de conceptos emitidos sobre Proyectos de Ley que tengan impacto en el sector Minero Energético</t>
  </si>
  <si>
    <t>Porcentaje</t>
  </si>
  <si>
    <t>Coadyuvar en la Optimización del Sistema de Control Interno del Ministerio de Minas Y Energía</t>
  </si>
  <si>
    <t>Analizar y auditar la gestión de los riesgos de los procesos del Ministerio de Minas y Energía</t>
  </si>
  <si>
    <t>N/A</t>
  </si>
  <si>
    <t>Cantidad</t>
  </si>
  <si>
    <t>Figueroa Moreno Norma Regina</t>
  </si>
  <si>
    <t>Calderon Salom Armando</t>
  </si>
  <si>
    <t>Asesorar la áreas organizacionales en la prevención de posibles incumplimientos y en el mejoramiento continuo del Sistema de Control Interno</t>
  </si>
  <si>
    <t xml:space="preserve">Atender los Entes Externos de control </t>
  </si>
  <si>
    <t>Castro Achury Sandra Milena</t>
  </si>
  <si>
    <t>Auditar y hacer seguimiento a las políticas, planes, programas, proyectos y procesos del Ministerio de Minas y Energía a través de la ejecución del Programa de Auditoría Interna Independiente</t>
  </si>
  <si>
    <t xml:space="preserve">Contribuir y acompañar el liderazgo estratégico en el Ministerio de Minas y Energía </t>
  </si>
  <si>
    <t>Documento</t>
  </si>
  <si>
    <t>Pendiente</t>
  </si>
  <si>
    <t>Brindar herramientas a las áreas del Ministerio para contribuir a una planeación integral orientada a resultados y a un esquema de seguimiento unificado</t>
  </si>
  <si>
    <t xml:space="preserve">Herramienta de gestión implementada para el seguimiento y control integral </t>
  </si>
  <si>
    <t>Número de talleres / mesas de trabajo en planeación y seguimiento a los responsables al interior del Ministerio</t>
  </si>
  <si>
    <t>Instrumento de seguimiento y control unificado para cumplimiento de metas</t>
  </si>
  <si>
    <t>Identificar y construir las sendas de valor estratégicas del Ministerio para fortalecer el sistema de gestión y contribuir a generar al proceso de transformación cultural</t>
  </si>
  <si>
    <t>Número de pilotos de sendas de valor intervenidos e implementados</t>
  </si>
  <si>
    <t xml:space="preserve">Número de procesos estratégicos identificados que pueden ser sujetos de intervención, readecuación e implementación </t>
  </si>
  <si>
    <t>Formular documentos de política del sector energético que contribuya al bienestar del país</t>
  </si>
  <si>
    <t>Identificar y evaluar diferentes alternativas, para establecer los objetivos de política a alcanzar con los proyectos normativos</t>
  </si>
  <si>
    <t>Proyectos normativos formulados</t>
  </si>
  <si>
    <t>Documentos normativos</t>
  </si>
  <si>
    <t>Proyectos piloto implementados de promoción de eficiencia energética</t>
  </si>
  <si>
    <t xml:space="preserve">Direccionamiento Estratégico y Planeación
</t>
  </si>
  <si>
    <t xml:space="preserve">Planeación Institucional
</t>
  </si>
  <si>
    <t>Documento de política elaborado con lineamientos de movilidad sostenible</t>
  </si>
  <si>
    <t>Documentos de lineamientos técnicos</t>
  </si>
  <si>
    <t>Revisar y definir la estrategia para la implementación de las recomendaciones de la Misión de Transfomación Energética - MTE.</t>
  </si>
  <si>
    <t>Actualizar el marco reglamentario para el uso seguro de los materiales nucleares y radiactivos</t>
  </si>
  <si>
    <t>Proyectos de Reglamentos remitidos para evaluación de otras autoridades</t>
  </si>
  <si>
    <t>Aumentar la producción anual de minerales e hidrocarburos y la generación de energía eléctrica</t>
  </si>
  <si>
    <t>Capacidad de generación de energía eléctrica a partir de Fuentes No Convencionales de Energía Renovable comprometida (SINERGIA)</t>
  </si>
  <si>
    <t>MW</t>
  </si>
  <si>
    <t xml:space="preserve">Identificar las necesidades de política energética que contribuyan al desarrollo económico y social del país de forma sostenible </t>
  </si>
  <si>
    <t>Realizar vigilancia estratégica permanente de las tendencias y cambios sectoriales en política energética a nivel local y mundial para valorar y definir necesidad de política y regulación energética en el país.</t>
  </si>
  <si>
    <t>Informe elaborado de requerimientos de políticas: Tendencias, problemáticas, cambios sectoriales y necesidades</t>
  </si>
  <si>
    <t>Documentos de investigación</t>
  </si>
  <si>
    <t>Proponer lineamientos de política pública para el cumplimiento de las metas transformacionales</t>
  </si>
  <si>
    <t>Estudio evaluado para determinar lineamientos técnicos en eficiencia energética</t>
  </si>
  <si>
    <t>Ejecutar políticas, proyectos y reglamentación relacionada con los usos pacíficos de la energía nuclear.</t>
  </si>
  <si>
    <t>Gestionar las solicitudes que realizan las contrapartes de los proyectos de cooperación técnica ante el Organismo Internacional de Energía Atómica - OIEA.</t>
  </si>
  <si>
    <t>Solicitudes tramitadas realizadas por las contrapartes de proyectos ante OIEA</t>
  </si>
  <si>
    <t>Priorizar y presentar para aprobación del OIEA, los portafolios de proyectos Nacionales y ARCAL, para ejecución en el ciclo 2022-2023</t>
  </si>
  <si>
    <t>Portafolio de Proyectos presentado al OIEA</t>
  </si>
  <si>
    <t>Elaborar los informes de cumplimiento de los acuerdos y tratados internacionales en materia nuclear con destino al Congreso de la República</t>
  </si>
  <si>
    <t>Informes elaborados de cumplimiento de acuerdos y tratados internacionales</t>
  </si>
  <si>
    <t>Realizar seguimiento, vigilancia y control a las polìticas, planes, programas, proyectos y reglamentación aplicable a los usuarios de la energía nuclear.</t>
  </si>
  <si>
    <t>Realizar control regulatorio a las instalaciones nucleares y radiactivas operadas por el Servicio Geológico Colombiano</t>
  </si>
  <si>
    <t>Trámites finalizados de Autorizaciones para Instalaciones nucleares y radiactivas operadas por el SGC</t>
  </si>
  <si>
    <t>Evaluación de resultados</t>
  </si>
  <si>
    <t>Inspecciones realizadas a las instalaciones nucleares y radiactivas operadas por el SGC</t>
  </si>
  <si>
    <t>Efectuar control regulatorio a las Empresas de Servicios Técnicos para usuarios de materiales nucleares y radiactivos</t>
  </si>
  <si>
    <t>Trámites finalizados de Autorizaciones  e inspecciones para Empresas de servicios de protección radiológica</t>
  </si>
  <si>
    <t>Efectuar seguimiento a las funciones delegadas de autorización, vigilancia y control</t>
  </si>
  <si>
    <t>Actividades de seguimiento y/o direccionamiento realizadas a la delegación de las funciones de autorización, vigilancia y control</t>
  </si>
  <si>
    <t xml:space="preserve">Realizar seguimiento de los proyectos regulatorios de energía eléctrica, gas y combustibles líquidos e identificar necesidades de regulación </t>
  </si>
  <si>
    <t>Garantizar la confiabilidad y bajos costos del sistema de energía eléctrica</t>
  </si>
  <si>
    <t>Índice de confiabilidad de suministro para la demanda: (OEF/DEM-1)</t>
  </si>
  <si>
    <t xml:space="preserve">Proyectos en operación comercial a tiempo del CxC o SLP </t>
  </si>
  <si>
    <t>Implementación de medición inteligente en el país AMI</t>
  </si>
  <si>
    <t>Equipos de medición inteligente instalada (SINERGIA)</t>
  </si>
  <si>
    <t>Oficina de Asuntos Regulatorios y Empresariales</t>
  </si>
  <si>
    <t>Grupo de Ejecución  Estratégica del Sector Estractivo GEESE</t>
  </si>
  <si>
    <t>Optimizar el funcionamiento del Sistema General de Regalías.</t>
  </si>
  <si>
    <t>Estructurar y elaborar documentos de ejecución en el marco del SGR</t>
  </si>
  <si>
    <t>Número de documentos requeridos para la puesta en marcha del sistema (Ley reforma SGR y Ley de presupuesto SGR)</t>
  </si>
  <si>
    <t>Edward Estrada L.</t>
  </si>
  <si>
    <t>Promover el flujo constante de recursos de regalías en el SGR evidenciando en los territorios los beneficios del sector extractivo.</t>
  </si>
  <si>
    <t>Acompañar a las Entidades Territoriales en la estructuración, y presentación  hasta su aprobación en los OCAD de proyectos financiados con IP.</t>
  </si>
  <si>
    <t>Número de proyectos de gran impacto aprobados con recursos del  Incentivo a la Producción</t>
  </si>
  <si>
    <t>Focalizar recursos de Regalías hacia proyectos que amplíen la cobertura domiciliaria de energía y gas.</t>
  </si>
  <si>
    <t>Acompañar a las Entidades Territoriales en la estructuración, ajuste y  presentación  hasta su aprobación en los OCAD de proyectos del sector.</t>
  </si>
  <si>
    <t>Número de usuarios de energía eléctrica en proyectos del SGR aprobados</t>
  </si>
  <si>
    <t>Número de usuarios de gas por redes en proyectos del SGR aprobados</t>
  </si>
  <si>
    <t>Pormover en los territorios la estructuración y formulación de proyectos de impacto socio-económico para ser financiados a través del SGR.</t>
  </si>
  <si>
    <t>Monto de los recursos de la Asignación Paz destinados a proyectos del sector (millones de pesos)</t>
  </si>
  <si>
    <t xml:space="preserve">Visibilizar los beneficios que obtiene la sociedad colombiana como resultados de los recursos que genera la extracción de recursos no renovables. </t>
  </si>
  <si>
    <t>Acompañar la entrega  de proyectos estrategicos a  las comunides en donde se muestre el origen de os recursos que financian sus vias, colegios, hospitales etc.</t>
  </si>
  <si>
    <t>Número de proyectos estratégicos en servicio de las comunidades</t>
  </si>
  <si>
    <t>Servicio al Ciudadano</t>
  </si>
  <si>
    <t>Auditoría y Evaluación</t>
  </si>
  <si>
    <t>Número</t>
  </si>
  <si>
    <t>Subdirección Talento Humano</t>
  </si>
  <si>
    <t xml:space="preserve">Transformar el Talento Humano de Min Energia para cumplir el  propósito principal y los valores </t>
  </si>
  <si>
    <t xml:space="preserve">Adoptar la cultura digital en la subdireccion de talento humano para
impulsar la transformacion cultural del Ministerio.
</t>
  </si>
  <si>
    <t>Sandra Milena Rodriguez Ramirez</t>
  </si>
  <si>
    <t>Gestión del Conocimiento</t>
  </si>
  <si>
    <t>Transformación digital de la Subdireción de Talento Humano para ofrecer los servicios y productos a la medida de las necesidades de los servidores y colaboradores del Ministerio</t>
  </si>
  <si>
    <t>Resultado Encuesta sobre los productos y servicios de Talento Humano</t>
  </si>
  <si>
    <t>Seguimiento al indice de productividad, competencias y gestión de cultura para la aplicacion de incentivos, reconocimiento y gestión de consecuencias</t>
  </si>
  <si>
    <t xml:space="preserve">Resultados de Medición de Lideres
Porcentaje de Cumplimiento de Metas Transformacionales x área 
Incentivos definidos y ejecutados </t>
  </si>
  <si>
    <t>Medir la satisfacción del talento humano sobre el clima laboral</t>
  </si>
  <si>
    <t xml:space="preserve">Medición de Clima
Encuesta de Satisfacción  </t>
  </si>
  <si>
    <t>Grupo de Jurisdicción Coactiva</t>
  </si>
  <si>
    <t>Gestionar el pago de las obligaciones a favor del Ministerio de Minas y Energía, a través de la jurisdicción coactiva</t>
  </si>
  <si>
    <t>Proceso de cobro coactivo por cada Título Ejecutivo Adelantado</t>
  </si>
  <si>
    <t>[Expedientes aperturados provenientes de los títulos ejecutivos recibidos]</t>
  </si>
  <si>
    <t>Roberto Leal Sarmiento</t>
  </si>
  <si>
    <t>Transformación Sectorial</t>
  </si>
  <si>
    <t>Recaudar la Cartera del Ministerio de Minas y Energía</t>
  </si>
  <si>
    <t>Verificar que sean consignados los dineros cobrados en las cuentas habilitadas</t>
  </si>
  <si>
    <t>Recursos en pesos de cartera del MME recaudados</t>
  </si>
  <si>
    <t>Pesos</t>
  </si>
  <si>
    <t>Grupo de Gestión de la información y Servicio Ciudadano</t>
  </si>
  <si>
    <t xml:space="preserve">Satisfacer las necesidades de la prestación del servicio a los usuarios internos y externos del Ministerio de Minas y Energía. </t>
  </si>
  <si>
    <t xml:space="preserve">Constituir la política de prestación de servicio para el Ministerio de Minas y Energía.   </t>
  </si>
  <si>
    <t xml:space="preserve">Conocimiento de la política de servicio en los servidores del Ministerio de Minas y Energía </t>
  </si>
  <si>
    <t>Jaime Alejandro Cifuentes</t>
  </si>
  <si>
    <t xml:space="preserve">Creación del portafolio de productos y  servicios que presta el Ministerio de Minas y Energía </t>
  </si>
  <si>
    <t xml:space="preserve">Portafolio de productos y servicios MinEnergía </t>
  </si>
  <si>
    <t>Simplificar los procesos de prestación del servicio al usuario interno y externo</t>
  </si>
  <si>
    <t xml:space="preserve">Disminución del porcentaje en tiempos de respuesta para los trámites 
</t>
  </si>
  <si>
    <t xml:space="preserve">Martha Jaime </t>
  </si>
  <si>
    <t>Transparencia, acceso a la información pública y lucha contra la corrupción</t>
  </si>
  <si>
    <t xml:space="preserve">Medir la satisfacción en la prestación del servicio del usuario interno y externo del Ministerio para la construcción de acciones de mejora del servicio </t>
  </si>
  <si>
    <t xml:space="preserve">Satisfacción del cliente </t>
  </si>
  <si>
    <t>Realizar ejercicios de innovación abierta centrados en el usuario, con el fin de mejorar el servicio y fomentar la participación ciudadana</t>
  </si>
  <si>
    <t># de ejercicios de innovación realizados</t>
  </si>
  <si>
    <t xml:space="preserve">Creación del programa de voluntariado de la nueva energía, como estrategia de sensibilización de vocación de servicio. </t>
  </si>
  <si>
    <t>Servicios prestados de voluntariado</t>
  </si>
  <si>
    <t xml:space="preserve">Martha Cecilia Ayala </t>
  </si>
  <si>
    <t xml:space="preserve">Transformación digital del proceso documental para la satisfacción del servicio al cliente interno y externo. </t>
  </si>
  <si>
    <t>Avance en la implementación del SGDEA</t>
  </si>
  <si>
    <t>Norma Gaona</t>
  </si>
  <si>
    <t>Satisfacer la experiencia de los servidores, colaboradores y usuarios del MME a  través de la transformación cultural y digital de los procesos financieros, administrativos y contractuales</t>
  </si>
  <si>
    <t>Digitalizar la totalidad de los  procesos de  pago de los contratistas</t>
  </si>
  <si>
    <t>100% de los procesos de pago de los contratistas gestionadas digitalmente</t>
  </si>
  <si>
    <t>Omar Caemona</t>
  </si>
  <si>
    <t>Mejorar la percepción de la Cultura de servicio del equipo de Tesorería en los usuarios.</t>
  </si>
  <si>
    <t>70% de los usuarios perciben positivamente los servicios prestados por el Equipo de Tesorería</t>
  </si>
  <si>
    <t xml:space="preserve">Realizar solicitudes de Certificados de Disponibilidad Presupuestal- CDP a través de herramienta tecnológica </t>
  </si>
  <si>
    <t>100% de los tramites de solicitudes de CDP gestionados digitalmente a traves de la herramienta tecnologica</t>
  </si>
  <si>
    <t>Claudia Sierra</t>
  </si>
  <si>
    <t>Mejorar la percepción de los  servicios generados por el Grupo de Presupuesto</t>
  </si>
  <si>
    <t>70% de lOs usuarios del Grupo de Presupuesto tengan una percepción positiva de los servicios prestados</t>
  </si>
  <si>
    <t>70%</t>
  </si>
  <si>
    <t>Mejorar la percepción de la cultura de servicio en los usuarios del Grupo de Gestión Financiera y Contable</t>
  </si>
  <si>
    <t>70% de los usuarios perciben positivamente los servicios prestados por el Grupo  de Gestión Financiera y Contable.</t>
  </si>
  <si>
    <t>Juan Esteban Rodriguez</t>
  </si>
  <si>
    <t>Lograr la difusión y utilización de la herramienta  para la generación automatizada del proceso de Supervisión y Recibo a Satisfacción de los contratistas.</t>
  </si>
  <si>
    <t xml:space="preserve">Total de solicitudes automáticas expedidas/Total de solicitud de usuarios </t>
  </si>
  <si>
    <t>Grupo de Gestión Financiera</t>
  </si>
  <si>
    <t xml:space="preserve">Apropiación de la transformación cultural a través de la mejora espacios físicos del Ministerio de Minas y Energía </t>
  </si>
  <si>
    <t>Espacios intervenidos y encuesta de satisfacción de servicio.</t>
  </si>
  <si>
    <t>Claudia Liliana Martínez Melo</t>
  </si>
  <si>
    <t>Digitalización de procesos administrativos</t>
  </si>
  <si>
    <t xml:space="preserve">
Funcionalidad y uso de la aplicación movil </t>
  </si>
  <si>
    <t>Angelica Maria Bermudez</t>
  </si>
  <si>
    <t>Impulsar la movilidad sostenible en el Ministerio de Minas y Energía como contribución a la reducción de huella de carbono a través de alianzas de cooperación con empresas del sector
 .</t>
  </si>
  <si>
    <t xml:space="preserve"># Gestiones  y campañas de movilidad sostenible realizadas
</t>
  </si>
  <si>
    <t xml:space="preserve">Apropiación de la cultura del Ministerio de Minas y Energía a través del uso eficiente de los recursos y servicios públicos y aprovechamiento de los residuos sólidos </t>
  </si>
  <si>
    <t>Campañas realizadas</t>
  </si>
  <si>
    <t>Reducción de consumo</t>
  </si>
  <si>
    <t>Apropiación de la cultura digital en el equipo administrativo para la productividad, transparencia y eficiencia en los procesos y servicios</t>
  </si>
  <si>
    <t>Encuesta de satisfacción</t>
  </si>
  <si>
    <t>Grupo de Servicios Administrativos</t>
  </si>
  <si>
    <t>Grupo de Gestión Contractual</t>
  </si>
  <si>
    <t xml:space="preserve">Satisfacer la experiencia de los servidores, colaboradores y usuarios del MME a  través de la transformación cultural y digital de los procesos financieros, administrativos y contractuales
</t>
  </si>
  <si>
    <t>Realizar Estructuratones conjuntas y colectivas de procesos precontractuales con las dependencias que ejecutan recursos del presupuesto de la entidad mediante contratación pública, previa ó durante la radicación de solicitudes de las necesidades contempladas en el Plan de Abastecimiento Estrtégico.</t>
  </si>
  <si>
    <t>N° X de Estructuratones
1 Encuesta semestral de calidad del servicio</t>
  </si>
  <si>
    <t>Transformar culturalmente el equipo contractual y de supervision de la entidad, mediante servicios de asesoría y retroalimentación cliente interno - prestador del servicio.</t>
  </si>
  <si>
    <t>Percepción de los colaboradores del MinEnergía,  sobre los servicios prestados por la oficina contractual</t>
  </si>
  <si>
    <t>Constituir un protocolo para garantizar el optimo cumplimiento de los proyectos contratados y su debida ejecución de los recursos.</t>
  </si>
  <si>
    <t xml:space="preserve">
Conocimiento y aplicación del protocolo de supervisión</t>
  </si>
  <si>
    <t>Implementar una herramienta que permita realizar seguimiento en tiempo real a los procesos contractuales</t>
  </si>
  <si>
    <t>Porcentaje de avance del diseño de la herramienta de sguimiento</t>
  </si>
  <si>
    <t>Grupo de Control Interno Disciplinario</t>
  </si>
  <si>
    <t>Promover la legalidad, la integridad y la transparencia, como parámetros de transformación cultural de la organización, bajo un enfoque de vocación de servicio público.</t>
  </si>
  <si>
    <t>Coadyuvar a las dependencias del MinEnergía bajo un esquema de trabajo colaborativo, en la creación, difusión y ejecución de campañas internas y externas de prevención de la ilegalidad, así como promoción de la integridad y la transparencia.</t>
  </si>
  <si>
    <t>Acciones, campañas y actividades realizadas</t>
  </si>
  <si>
    <t>Juan Carlos Barragan</t>
  </si>
  <si>
    <t>Consolidar espacios con las autoridades disciplinarias del sector de minas y energía, con el fin de formular y hacer seguimiento a la ejecución de estrategias que promuevan la gestión institucional de las entidades adscritas, en el marco de la legalidad, la integridad y la transparencia.</t>
  </si>
  <si>
    <t xml:space="preserve">Sesiones e iniciativas desarrolladas </t>
  </si>
  <si>
    <t>Realizar jornadas de formación y capacitación a los servidores públicos que integran la entidad, buscando fortalecer el concepto de gestión institucional a través de los principios de legalidad y trasparencia, así como de reducir el índice de acaecimiento de conductas con alcance disciplinario en el marco de sus funciones.</t>
  </si>
  <si>
    <t xml:space="preserve">Jornadas de formación y capacitación </t>
  </si>
  <si>
    <t>Formular y ejecutar estrategias eficientes a cargo de un equipo capacitado para brindar soluciones y proponer iniciativas que procuren una eficiente gestión de los asuntos disciplinarios de competencia del Ministerio.</t>
  </si>
  <si>
    <t>Gestionar las actuaciones disciplinarias en virtud de los canales de denuncia, quejas, reportes e informes de conductas relacionadas con corrupción o que atenten contra la legalidad, la integridad y la trasparencia.</t>
  </si>
  <si>
    <t>Actuaciones disciplinarias realizadas</t>
  </si>
  <si>
    <t>Formular estrategias jurídicas que garanticen la eficiencia, legalidad y oportunidad en el desarrollo de los procesos disciplinarios en primera instancia, a través de un comité de impulso.</t>
  </si>
  <si>
    <t>Sesiones del comité de impulso</t>
  </si>
  <si>
    <t>Consolidar alianzas estratégicas con autoridades disciplinarias del sector, entes de control y organizaciones de la sociedad civil, que permitan definir iniciativas y contar con herramientas adecuadas para la lucha contra la corrupción, el fortalecimiento de la investigación, la promoción de la legalidad, la integridad y la transparencia.</t>
  </si>
  <si>
    <t xml:space="preserve">Alianzas e iniciativas estratégias consolidadas </t>
  </si>
  <si>
    <t>Fortalecer la gestión del control disciplinario a través de la formación técnica, tecnológica y jurídica de los miembros del GCID.</t>
  </si>
  <si>
    <t>Espacio de formación</t>
  </si>
  <si>
    <t>Ampliar la cobertura del servicio de energía eléctrica en las zonas rurales del país</t>
  </si>
  <si>
    <t>Tener  una base de datos consolidada con proyección de usuarios conectados y en ejecución del MME, Sistema General de Regalías, Plan Todos Somos Pazcífico, Diseñar Dashboard de seguimiento y control operando y hacer Seguimiento mensual</t>
  </si>
  <si>
    <t>Nuevos usuarios con servicio de energía eléctrica (usuarios conectados en 2020 con recursos públicos)</t>
  </si>
  <si>
    <t>Juan Camilo Ramirez</t>
  </si>
  <si>
    <t>FAZNI, FAER</t>
  </si>
  <si>
    <t>Realizar comités para asignación de recursos por el fondo FAER para beneficiar 12.618 nuevos usuarios y gestionar la celebración de contratos con los operadores de red</t>
  </si>
  <si>
    <t>Nuevos usuarios con recursos asignados y con contratos firmados FAER</t>
  </si>
  <si>
    <t>Realizar comités para asignación de recursos por el fondo FAZNI  para beneficiar 10.708 nuevos usuarios, realizar el proceso de licitación publica y adjudicar contratos.</t>
  </si>
  <si>
    <t>Nuevos usuarios con recursos asignados y con contratos firmados FAZNI</t>
  </si>
  <si>
    <t>Hacer seguimiento trimestral a los operadores de red para que estos reporten oportunamente los nuevos usuarios conectados.</t>
  </si>
  <si>
    <t>Nuevos usuarios con servicio de energía eléctrica conectados con recursos privados</t>
  </si>
  <si>
    <t>Lina Vega</t>
  </si>
  <si>
    <t>Formular un plan e implementar un grupo de modelos para la universalización del acceso al servicio de energía eléctrica en Colombia</t>
  </si>
  <si>
    <t>Expedir resolución y decreto de redes logisticas y contratar experimento de acceso</t>
  </si>
  <si>
    <t>Plan de universalización del acceso a la energia en Colombia y de cumplimiento del ODS7 diseñado y en implementacipon</t>
  </si>
  <si>
    <t>Digitalizar los datos del sistema de subsidios y sistematizar los procesos de la administración de los fondos de subsidios del sector electrico</t>
  </si>
  <si>
    <t>Digitalizar la base de datos de los fondos de FOES, FSSRI SIN y FSSRI ZNI</t>
  </si>
  <si>
    <t xml:space="preserve">% de avance de la digitalización base de datos </t>
  </si>
  <si>
    <t>Andrés Rodriguez</t>
  </si>
  <si>
    <t xml:space="preserve">Sistematizar los procesos de administración de FOES, FSSRI SIN y FSSRI ZNI </t>
  </si>
  <si>
    <t>% de avance en la sistematización de los procesos de administración de subsidios del sector electrico</t>
  </si>
  <si>
    <t>Grupo de Comunicaciones y Prensa</t>
  </si>
  <si>
    <t>Impactar el objetivo estrategico del Sector de Minas y Energia, a través de las diferentes dimensiones de la comunicación, (interna, pedagogica y estrategica, mediatica, y publica y para el desarrollo), para posicionar el sector como lider de politica publica en desarrollo sostenible del sector minero-energetico.</t>
  </si>
  <si>
    <t>Mantener comunicación efectiva con funcionarios del ministerio de minas y energia atraves de los canales de comunicación internos.</t>
  </si>
  <si>
    <t>Servicio de divulgación del sector Minero Energetico</t>
  </si>
  <si>
    <t>Comunicar de manera efectiva la importancia del sector minero energetico en la vida diaria de los colombianos asi como su aporte economico y de transformacion del sector.</t>
  </si>
  <si>
    <t>Alcance, en millones de personas, de la campaña de posicionamiento del sector minero energético</t>
  </si>
  <si>
    <t>Maria Fernanda Martinez</t>
  </si>
  <si>
    <t>Ruben Ramirez</t>
  </si>
  <si>
    <t>Fortalecer la comunicación pedagogica y didactica  hacia los distintos actores externos, de acuerdo a la gestion adelantada por el Ministerio de Minas y Energia,frente a la transformacion energitica y  la transformacion cultural del sector.</t>
  </si>
  <si>
    <t>% de personas encuestadas por medio de plataformas digitales gratuitas (de manera virtual o directa), que reconoce la importancia de la Transición Energética y la apuesta actual de país. Público priorizado: jóvenes y adultos entre 18 y 45 años.</t>
  </si>
  <si>
    <t>Desarrollar herramientas para facilitar la comunicación publica del sector</t>
  </si>
  <si>
    <t>Número de herramientas desarrolladas y socializadas para facilitar la Comunicación Pública del sector</t>
  </si>
  <si>
    <t>Shirley Acosta</t>
  </si>
  <si>
    <t>Estandares para fortalecer el desarrollo competitivo de la industria minera realizados</t>
  </si>
  <si>
    <t>Plinio Enrique Bustamante Ortega</t>
  </si>
  <si>
    <t xml:space="preserve"> Documentos de lineamientos técnicos</t>
  </si>
  <si>
    <t>Lineamientos de política para el desarrollo competitivo y la promoción del subsector carbón, teniendo en cuenta el nuevo panorama mundial y nacional y la oportunidad presente en las reservas existentes del mineral elaborados</t>
  </si>
  <si>
    <t>Estrategia para la generación de valor agregado y encadenamientos productivos para el desarrollo local de los territorios con potencial minero elaborado</t>
  </si>
  <si>
    <t xml:space="preserve">Anllela Marsela Castillo Rey </t>
  </si>
  <si>
    <t xml:space="preserve"> Servicio de asistencia técnica para la innovación y el desarrollo tecnológico en la minería</t>
  </si>
  <si>
    <t>Procedimiento para la definición de los criterios de los Proyectos de Interes Regional y Estrategicos -PIRES realizado</t>
  </si>
  <si>
    <t>Miguel Angel Alfonso Arias</t>
  </si>
  <si>
    <t>Agenda interinstitucional para la gestión de proyectos de la DME diseñada e implementada</t>
  </si>
  <si>
    <t>Seguimiento a la función de Conocimiento y Cartografía Geologica delegada en el Servicio Geologico Colombiano realizado</t>
  </si>
  <si>
    <t>Luz Marina Preciado Ramírez</t>
  </si>
  <si>
    <t>Recursos SGR - Fiscalización</t>
  </si>
  <si>
    <t>Seguimiento a la Fiscalizacion minera delegada en la Agencia Nacional de Minería y Gobernación de Antioquia realizado</t>
  </si>
  <si>
    <t>Luz Marina Preciado Ramirez</t>
  </si>
  <si>
    <t>Estrategia de mejora del proceso de fiscalización minera elaborado</t>
  </si>
  <si>
    <t>Sensibilizaciones a la Agencia Nacional de Minería,  y Gobernación de Antioquia de acuerdo con las funciones delegadas realizadas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</si>
  <si>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</si>
  <si>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</si>
  <si>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</si>
  <si>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</si>
  <si>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Toneladas</t>
  </si>
  <si>
    <t>Priorización de zonas para profundizar en el conocimiento geológico</t>
  </si>
  <si>
    <t>Proceso de asignación estructurado para áreas estratégica minera</t>
  </si>
  <si>
    <t>Mineros adicionales usando servicios bancarios.</t>
  </si>
  <si>
    <t>Rafael Eduardo García Molano</t>
  </si>
  <si>
    <t>Servicio de divulgación del sector minero</t>
  </si>
  <si>
    <t>Empresas mineras nuevas en el mercado de capitales colombiano.</t>
  </si>
  <si>
    <t>Promedio móvil de la inversión extranjera directa en minería (SINERGIA)</t>
  </si>
  <si>
    <t>Producción de carbón (SINERGIA)</t>
  </si>
  <si>
    <t>Producción de oro en títulos mineros (SINERGIA)</t>
  </si>
  <si>
    <t>Acciones y compromisos adquiridos en desarrollo de la gestión del sector en territorio realizados</t>
  </si>
  <si>
    <t>Eficiencia</t>
  </si>
  <si>
    <t xml:space="preserve"> Servicio de divulgación del sector minero</t>
  </si>
  <si>
    <t>Instrumento para la toma de decisiones de la Dirección de Minería Empresarial gestionado</t>
  </si>
  <si>
    <t>Consolidar al sector minero como impulsor del desarrollo sostenible del país, con responsabilidad social y ambiental.</t>
  </si>
  <si>
    <t xml:space="preserve">Aumentar la producción anual de minerales e hidrocarburos y la generación de energía eléctrica
</t>
  </si>
  <si>
    <t>Fortalecer el posicionamiento de la actividad mineroenergética a nivel territorial e internacional</t>
  </si>
  <si>
    <t>Fortalecimiento de la transformación digital en el Ministerio de Minas y Energía Nacional</t>
  </si>
  <si>
    <t>Adquirir una solución de copia de seguridad para el respaldo en medios magnéticos de la plataforma de servidores del Ministerio</t>
  </si>
  <si>
    <t>Solución de Copias de Seguridad de Respaldo en Medios Magnéticos Implementada</t>
  </si>
  <si>
    <t>Carlos J. Osorio B.</t>
  </si>
  <si>
    <t xml:space="preserve"> Equipos De Hardware Adquiridos</t>
  </si>
  <si>
    <t>Construir generadores de aplicaciones (App) para uso interno de la entidad</t>
  </si>
  <si>
    <t>Generadores de Aplicaciones Apps Construidos</t>
  </si>
  <si>
    <t>Gina Nore</t>
  </si>
  <si>
    <t>Sistemas de Información Implementados</t>
  </si>
  <si>
    <t>Implementar solución para analítica y minería de datos, incluyendo bodega de datos y modelo de gestión y gobierno de información</t>
  </si>
  <si>
    <t>Servicios de Información Implementados</t>
  </si>
  <si>
    <t>Adquirir licencias de Suite Colaborativa</t>
  </si>
  <si>
    <t>Herramienta Colaborativa Implementada</t>
  </si>
  <si>
    <t>Dioselina Romero</t>
  </si>
  <si>
    <t xml:space="preserve">Conformar la Infraestructura de Datos Espaciales (IDE) </t>
  </si>
  <si>
    <t>Geovisor actualizado</t>
  </si>
  <si>
    <t>Sistemas de Información Actualizados</t>
  </si>
  <si>
    <t xml:space="preserve">Actualizar el Portal WEB del Ministerio </t>
  </si>
  <si>
    <t>Portal WEB actualizado</t>
  </si>
  <si>
    <t>Gloria Marin</t>
  </si>
  <si>
    <t>Asesorar y/o conceptuar sobre asuntos de competencia de este Ministerio, tanto al interior de éste como a las partes interesadas.</t>
  </si>
  <si>
    <t>Apoyar la reglamentación de temas relacionados con las metas transformacionales del Plan Nacional de Desarrollo</t>
  </si>
  <si>
    <t>Proyectos normativos, regulatorios y legislativos del sector minero energético</t>
  </si>
  <si>
    <t>Cubillos Sierra Bertha Adriana</t>
  </si>
  <si>
    <t xml:space="preserve">Revisar y/o elaborar de minutas y actos administrativos </t>
  </si>
  <si>
    <t>Modificación resolución "Por la cual se establece y desarrolla el mecanismo de las convocatorias públicas para la ejecución de los proyectos definidos en en el Plan de Expansión de Transmisión del Sistema Interconectado Nacional"</t>
  </si>
  <si>
    <t>Conceptuar sobre temas del sector minero energético.</t>
  </si>
  <si>
    <t>Conceptos emitidos</t>
  </si>
  <si>
    <t>Brindar seguridad jurídica a las actuaciones del  Ministerio de Minas y Energía</t>
  </si>
  <si>
    <t>Realizar las actuaciones procesales y extraprocesales, mediante la implementación y puesta en marcha de la estrategía del litigio de alto impacto.</t>
  </si>
  <si>
    <t>Actuaciones procesales y extraprocesales realizadas</t>
  </si>
  <si>
    <t>Estrategía de colaboración armonica</t>
  </si>
  <si>
    <t xml:space="preserve">Piloto audiencias virtuales </t>
  </si>
  <si>
    <t>Implementar el litigio de alto impacto en el Ministerio de Minas y Energía</t>
  </si>
  <si>
    <t>Realizar control, seguimiento y alimentación del sistema de información jurídica.</t>
  </si>
  <si>
    <t>Sistema de Información para recolección, seguimiento y control de datos relacionados con la defensa judicial del Ministerio</t>
  </si>
  <si>
    <t xml:space="preserve">Asesorar Legalmente a las autoridades territoriales y comunidades. </t>
  </si>
  <si>
    <t xml:space="preserve">
Sensibilización a Autoridades territoriales y comunidades asesoradas legalmente Realizadas  a través del proyecto de inversión "Implementar del litigio de alto impacto" </t>
  </si>
  <si>
    <t>Servicio de Educación Informal para la Gestión Administrativa</t>
  </si>
  <si>
    <t>Ejecutar acciones de carácter jurídico-administrativo en los procesos que tenga parte sector Minero Energético, en el marco del litigio de alto impacto.</t>
  </si>
  <si>
    <t xml:space="preserve">Documento de acciones de carácter jurídico-administrativo a implementar  en los procesos que tenga parte sector Minero Energético, en el marco del litigio de alto impacto </t>
  </si>
  <si>
    <t xml:space="preserve">Resoluciones que resuelven solicitudes y recursos de reposición de aplazamiento de fecha de entrada en operación de proyectos sector eléctrico </t>
  </si>
  <si>
    <t>Sistema de información  para seguimiento a los proyectos de transmisión y distribución de energía en desarrollo</t>
  </si>
  <si>
    <t>Fortalecer la articulación entre las autoridades ambientales, entes territoriales y el SME hacia la planeación sectorial en las regiones</t>
  </si>
  <si>
    <t>Construcción de modelos de intergración territorial a diferentes escalas</t>
  </si>
  <si>
    <t>Documento de Investigación que sirve de soporte técnico y jurídico para la gestión ambiental del sector minero-energético realizado (páramos)</t>
  </si>
  <si>
    <t>Fortalecimiento de la gestión Sectorial, hacia la Integración de las actividades del Sector Minero Energético, en la planificación ambiental y territorial para el Sector Minero Energético en el territorio nacional</t>
  </si>
  <si>
    <t>Modelo de ocupación territorial armonizado con la actividad del sector mineroenergético concertado con administración territorial</t>
  </si>
  <si>
    <t>Esquemas de ordenamiento territorial aprobados o en proceso de formulación que han armonizado las actividades minero-energéticas (Jericó y Buriticá)</t>
  </si>
  <si>
    <t>Gestión y trámites y cuello de botellas en isntancias interistitucionales (CIIPE)</t>
  </si>
  <si>
    <t>Esquema de seguimiento a proyectos priorizados, trámites y cuellos de botella</t>
  </si>
  <si>
    <t xml:space="preserve"> Establecer mecanismos y estrategias de articulación institucional, financieras, entre otras, que permitan la implementación del PIGCCme</t>
  </si>
  <si>
    <t>• Metas indicativas PROURE definidas para hidrocarburos, térmicas y gran minería de carbón
• Metas cuantitativas para el componente de adaptación del PIGCCme definidas
• Proyectos de adaptación basada en ecosistemas en los municipios de Paz de Ariporo y Urrá diseñados y listos para implementación 
• Tres acuerdos voluntarios con empresas establecidos
• Mesas de trabajo con las empresas del sector minero energético desarrolladas</t>
  </si>
  <si>
    <t>% de avance en la implementación de las acciones de corto plazo del PIGCCme (30 acciones 2019-2020)</t>
  </si>
  <si>
    <t xml:space="preserve">
Generar herramientas que permitan la actualización periódica del plan frente a los avances que se generen a nivel mundial en temas de reducción de emisiones y adaptación</t>
  </si>
  <si>
    <t>Documento de Actualización del Plan Integral de Gestión del Cambio Climatico, elaborado</t>
  </si>
  <si>
    <t xml:space="preserve">Expedición del acto administrativo </t>
  </si>
  <si>
    <t>Reglamentación  de emisiones fugitivas expedida</t>
  </si>
  <si>
    <t>Aceptación por parte de la autoridad ambiental para el registro en la plataforma</t>
  </si>
  <si>
    <t>Toneladas de reducción de emisiones registradas en plataforma nacional RENARE del sector minero energético</t>
  </si>
  <si>
    <t>Hoja de ruta para la implementación del piloto diseñada</t>
  </si>
  <si>
    <t>Piloto de gestión activa de la demanda diseñado y listo para implementación en un municipio priorizado</t>
  </si>
  <si>
    <t xml:space="preserve">Afianzar la presencia institucional y su relación entre las comunidades, gobierno e industria minero energética </t>
  </si>
  <si>
    <t>Modelo de resolución de conflictos para la Provincia de Soto Norte diseñado y entregado</t>
  </si>
  <si>
    <t>Modelo de resolución de conflictos diseñado y ejecutado para relacionamiento territorial Provincia de Soto Norte</t>
  </si>
  <si>
    <t xml:space="preserve">*Subcomité social de YNC instalado y con plan de trabajo definido   
*  de monitoreo social para los PPII definidos y en marcha   
* Programa de pedagogía y apropiación social de conocimiento científico para los PPII definido y en funcionamiento   
* Informe de desarrollo del componente social de los PPII que incluya primeras mediciones de instrumentos de monitoreo  
</t>
  </si>
  <si>
    <t>Componentes del esquema de participación y diálogo social de los Proyectos Piloto de Investigación Integral puestas en marcha</t>
  </si>
  <si>
    <t xml:space="preserve">Divulgación con las comunidades Wayúu de las FNCER.
</t>
  </si>
  <si>
    <t xml:space="preserve">*Línea base sobre la vinculación laboral de las mujeres en empresas del sector minero energético.           
                                                                              *Documento con Lineamientos de género para el sector minero energético formulado.                
                                                                         *Mesas con gremios para la concertación del plan de acción para implementar los lineamientos de género para el sector minero energético.
*Identificación y Visibilización de buenas prácticas que contribuyan con la modificación progresiva de una cultura libre de sexismo, que fomenten la inclusión y la diversidad.
</t>
  </si>
  <si>
    <t>Herramienta para la implementación y seguimiento a los lineamientos de género para el sector minero energético</t>
  </si>
  <si>
    <t xml:space="preserve">* Línea base sobre la participación laboral (funcionarios y contratistas) de las mujeres en el Ministerio y Adscritas. 
*Acompañamiento técnico a dependencias del Ministerio para la inclusión de la variable de género en los proyectos a ser formulados y/o implementados. 
*Plan de acción para el fortalecimiento institucional de género. 
</t>
  </si>
  <si>
    <t xml:space="preserve"> Acciones orientadas a garantizar la igualdad de derechos de mujeres y hombres acordadas e implementadas en cada una de las direcciones y oficinas del MME </t>
  </si>
  <si>
    <t>Coordinación y concurrencia con entidades territoriales en la definición y determinación de áreas de interés de hidrocarburos y de minería</t>
  </si>
  <si>
    <t>Instrumentos de coordinación con autoridades municipales o distritales (SINERGIA)</t>
  </si>
  <si>
    <t xml:space="preserve">Cumplimiento y seguimiento de acuerdos. </t>
  </si>
  <si>
    <t>Cumplimiento de acuerdos en materia de Minas contemplados en el Cumbre Agraria. (MININTERIOR)</t>
  </si>
  <si>
    <t>Fortalecimiento de la gestión Sectorial, hacia la Integración de las actividades del Sector Minero Energético, en la planificación ambiental y territorial para el Sector Minero Energético en el territorio nacional.</t>
  </si>
  <si>
    <t>Incorpor la Gestión de Riesgo de Desastres en el Sector Minero Energético para contribuir en la reduccion de factores que contribuyen a generar conflictividad en territorio</t>
  </si>
  <si>
    <t>Generar un documento técnico que brinde lineamientos para la incorporación de la GRD en los instrumentos y reglamentos del sector Minero Energético</t>
  </si>
  <si>
    <t>Documento Técnico de lineamientos para la incorporación de la GRD en los instrumentos y reglamentos del sector Minero Energético elaborado</t>
  </si>
  <si>
    <t>Impulsar el abastecimiento de gas en el país.</t>
  </si>
  <si>
    <t>Ampliar la cobertura de servicios públicos domiciliarios de gas asegurando su sostenibilidad y eficiencia.</t>
  </si>
  <si>
    <t>Usuarios con el servicio de gas combustible  por redes (SINERGIA)</t>
  </si>
  <si>
    <t>Sara Vélez</t>
  </si>
  <si>
    <t>Asignado a la función del grupo de gas</t>
  </si>
  <si>
    <t>Usuarios que dejan de usar leña para cocinar (SINERGIA)</t>
  </si>
  <si>
    <t>Expedir el plan de abastecimiento de gas.</t>
  </si>
  <si>
    <t>Actualizar las normas de los combustibles líquidos derivados del petróleo para fortalecer calidad.</t>
  </si>
  <si>
    <t>Proyecto de resolución modificando el parámetro de contenido (PPM) de azufre en el diésel elaborado</t>
  </si>
  <si>
    <t>Luisa Fernanda García</t>
  </si>
  <si>
    <t>Asignado a la función del grupo de Downstream</t>
  </si>
  <si>
    <t>Reducir el impacto ambiental del uso de combustibles fósiles, a partir de la mejora en la calidad de los mismos.</t>
  </si>
  <si>
    <t>Proyecto de resolución modificando el parámetro de contenido (PPM) de azufre en la gasolina elaborado</t>
  </si>
  <si>
    <t>Formular el programa de QA/QC calidad y cantidad de combustibles líquidos</t>
  </si>
  <si>
    <t>Aumentar la confiabilidad y garantizar el abastecimiento de combustibles líquidos derivados del petróleo</t>
  </si>
  <si>
    <t>Iniciar el proceso de transformación  y medición de la operatividad del Sistema de la cadena de distribución de combustibles líquidos derivados del petróleo.</t>
  </si>
  <si>
    <t>Índice de satisfacción del usuario SICOM respecto del servicio prestado.</t>
  </si>
  <si>
    <t>Flexibilizar de política de precios para la Gasolina Motor Corriente (GMC)</t>
  </si>
  <si>
    <t>Proyecto de resolución de flexibilización de precios de Gasolina Motor Corriente (GMC)</t>
  </si>
  <si>
    <t>Definir el Plan de Expansión de poliductos y el Plan de Continuidad de combustibles líquidos para la ejecución oportuna de proyectos prioritarios de transporte y almacenamiento estratégico según recomendaciones del Plan Indicativo de Abastecimiento de la UPME.</t>
  </si>
  <si>
    <t>Concepto sobre la revisión del Plan Indicativo de abastecimiento elaborado</t>
  </si>
  <si>
    <t>Proyecto de resolución del plan de expansión de poliductos y plan de continuidad elaborado</t>
  </si>
  <si>
    <t>Mantener la vida media de las  reservas probadas de crudo</t>
  </si>
  <si>
    <t>Dar continuidad a la promoción de inversiones en las actividades de exploración y producción.</t>
  </si>
  <si>
    <t>Jorge Alirio Ortiz</t>
  </si>
  <si>
    <t>Asignado a la función del grupo de Upstream</t>
  </si>
  <si>
    <t>Asignado a la función del grupo de Uptream</t>
  </si>
  <si>
    <t>Promover la confiabilidad e integridad de los medios de transporte de crudo en el país</t>
  </si>
  <si>
    <t xml:space="preserve">Revisar los protocolos de respuesta ante eventos de emergencia y/o situaciones que afecten el abastecimiento de hidrocarburos en el país. </t>
  </si>
  <si>
    <t>Salomón Bechara</t>
  </si>
  <si>
    <t>Asignado a la función del grupo de (No hay sugerencias)</t>
  </si>
  <si>
    <t xml:space="preserve">Realizar seguimiento a los mecanismos de control y vigilancia a las actividades de transporte de hidrocarburos en el país. </t>
  </si>
  <si>
    <t>Mejorar los mecanismos de supervisión y vigilancia de los oleoductos del país por medio de la evaluación de su integridad y seguridad .</t>
  </si>
  <si>
    <t>Matriz de riesgos de la integridad y seguridad de oleoductos Elaborada</t>
  </si>
  <si>
    <t>Efectuar la revisión, análisis y propuesta de mejora a la metodología de fijación de tarifas de transporte por oleoducto.</t>
  </si>
  <si>
    <t>Estudio para la revisión, análisis y propuesta de mejora a la metodología de fijación de tarifas de transporte por oleoducto Realizado</t>
  </si>
  <si>
    <t>Asignado a la función del grupo de MIdstream</t>
  </si>
  <si>
    <t>Diseñar e implementar un programa de fomento minero con visión de negocio</t>
  </si>
  <si>
    <t>Adoptar el modelo de Fomento Minero</t>
  </si>
  <si>
    <t>Modelo de fomento diseñado y en implementación</t>
  </si>
  <si>
    <t>Sandra Milena Sanchez Zuluaga</t>
  </si>
  <si>
    <t>Documento de lineamientos técnicos</t>
  </si>
  <si>
    <t>Desarrollar el capítulo étnico dentro del modelo de fomento minero que involucre el tratamiento diferencial a comunidades</t>
  </si>
  <si>
    <t>Capítulo creado  de fomento minero especial para comunidades negras afrocolombianas raizales y palenqueras (Anual) (NARP)</t>
  </si>
  <si>
    <t>Ader Arias</t>
  </si>
  <si>
    <t>Actualización de los reglamentos técnicos de seguridad minera a cielo abierto y subterránea</t>
  </si>
  <si>
    <t>Acto administrativo elaborado para adoptar los reglamentos técnicos</t>
  </si>
  <si>
    <t>Manuel Acevedo</t>
  </si>
  <si>
    <t>Facilitar la adopción de procesos de tecnificación e innovación en la industria minera</t>
  </si>
  <si>
    <t>Proyecto tipo estructurado</t>
  </si>
  <si>
    <t>Generar insumos para el ordenamiento minero ambiental del territorio</t>
  </si>
  <si>
    <t>Diseñar el programa de reconversión o reubicación para operaciones mineras en zonas de páramos</t>
  </si>
  <si>
    <t>Acto administrativo elaborado para adoptar el programa de reconversión o reubicación</t>
  </si>
  <si>
    <t>Diseñar e implementar la Política de Minería de Subsistencia</t>
  </si>
  <si>
    <t>Adoptar la Política de Minería de Subsistencia</t>
  </si>
  <si>
    <t>Política para la Minería de Subsistencia adoptada mediante acto administrativo</t>
  </si>
  <si>
    <t>Carlos Bermúdez</t>
  </si>
  <si>
    <t>Diseñar e implementar una estrategias de mercado y de desarrollo social para la minería de subsistencia</t>
  </si>
  <si>
    <t>Piloto de intervención realizado</t>
  </si>
  <si>
    <t>Documento de investigación</t>
  </si>
  <si>
    <t xml:space="preserve">Diseñar e implementar una estrategia de depuración de registro de mineros de subsitencia </t>
  </si>
  <si>
    <t>Número de regiones con registro de mineros de subsistencia depurado</t>
  </si>
  <si>
    <t>Aumentar el grado legalidad ambiental de la actividad minera</t>
  </si>
  <si>
    <t xml:space="preserve">Brindar acompañamiento s los pequeños mineros para la implementación de los medios de legalidad ambiental
</t>
  </si>
  <si>
    <t xml:space="preserve">Número de procesos acompañados para la  legalidad ambiental de  pequeños mineros </t>
  </si>
  <si>
    <t>Ercilia Monroy</t>
  </si>
  <si>
    <t>Brindar acompañamiento a los pequeños mineros para el trasnito a la legalidad minera</t>
  </si>
  <si>
    <t xml:space="preserve">Numero de procesos de acompañamiento generados  para la legalidad minera </t>
  </si>
  <si>
    <t xml:space="preserve">Estructurar un modelo de negocio minero sostenible con enfoque diferencial para grupos étnicos dedicados a la actividad minera.           
           </t>
  </si>
  <si>
    <t xml:space="preserve">Un modelo de negocio minero sostenible con enfoque diferencial para grupos étnicos dedicados a la actividad minera.   </t>
  </si>
  <si>
    <t>Oficina Asuntos Ambientales y Sociales</t>
  </si>
  <si>
    <t>Servicios de apoyo para la gestión de procesos de participación, colaboración, y transparencia del sector minero energético</t>
  </si>
  <si>
    <t xml:space="preserve">Servicios de apoyo para la gestión de procesos de participación, colaboración, y transparencia del sector minero energético
</t>
  </si>
  <si>
    <t>Servicios de información implementados</t>
  </si>
  <si>
    <t>Juan Pablo Parra</t>
  </si>
  <si>
    <t>Jhon Fitzgerald Lozano</t>
  </si>
  <si>
    <t>Guillermo Pinilla</t>
  </si>
  <si>
    <t>Oficina de Control Interno</t>
  </si>
  <si>
    <t>Oficina de Planeación y Gestión Internacional</t>
  </si>
  <si>
    <t>Oficina Jurídica</t>
  </si>
  <si>
    <t>Dirección  Hidrocarburos</t>
  </si>
  <si>
    <t>Dirección de Energía</t>
  </si>
  <si>
    <t>Dirección de Minería Empresarial</t>
  </si>
  <si>
    <t>Dirección de Formalización Minera</t>
  </si>
  <si>
    <t>Manuel Alejandro Calero Lopez</t>
  </si>
  <si>
    <t>Mauricio Hernando Mañosca</t>
  </si>
  <si>
    <t xml:space="preserve">Melisa Pestana </t>
  </si>
  <si>
    <t>Procesos de consulta previa estratégicos protocololizados  (Dos líneas de transmisión - GEB)</t>
  </si>
  <si>
    <t>No identificado</t>
  </si>
  <si>
    <t>No Identificado</t>
  </si>
  <si>
    <t>Servicio de seguimiento y evaluación de la Gestión institucional</t>
  </si>
  <si>
    <t>Documentos de Planeación</t>
  </si>
  <si>
    <t>ID</t>
  </si>
  <si>
    <t>COM-01</t>
  </si>
  <si>
    <t>COM-02</t>
  </si>
  <si>
    <t>COM-03</t>
  </si>
  <si>
    <t>COM-04</t>
  </si>
  <si>
    <t>GAL-01</t>
  </si>
  <si>
    <t>GAL-02</t>
  </si>
  <si>
    <t>GAL-03</t>
  </si>
  <si>
    <t>OPGI-01</t>
  </si>
  <si>
    <t>OPGI-02</t>
  </si>
  <si>
    <t>OPGI-03</t>
  </si>
  <si>
    <t>OPGI-04</t>
  </si>
  <si>
    <t>OPGI-05</t>
  </si>
  <si>
    <t>OAAS-01</t>
  </si>
  <si>
    <t>OAAS-02</t>
  </si>
  <si>
    <t>OAAS-03</t>
  </si>
  <si>
    <t>OAAS-04</t>
  </si>
  <si>
    <t>OAAS-05</t>
  </si>
  <si>
    <t>OAAS-06</t>
  </si>
  <si>
    <t>OAAS-07</t>
  </si>
  <si>
    <t>OAAS-08</t>
  </si>
  <si>
    <t>OAAS-09</t>
  </si>
  <si>
    <t>OAAS-10</t>
  </si>
  <si>
    <t>OAAS-11</t>
  </si>
  <si>
    <t>OAAS-21</t>
  </si>
  <si>
    <t>OAAS-22</t>
  </si>
  <si>
    <t>OAAS-23</t>
  </si>
  <si>
    <t>DEE-01</t>
  </si>
  <si>
    <t>DEE-02</t>
  </si>
  <si>
    <t>OARE-01</t>
  </si>
  <si>
    <t>OARE-02</t>
  </si>
  <si>
    <t>OARE-03</t>
  </si>
  <si>
    <t>OARE-04</t>
  </si>
  <si>
    <t>OARE-05</t>
  </si>
  <si>
    <t>OARE-06</t>
  </si>
  <si>
    <t>OARE-07</t>
  </si>
  <si>
    <t>OARE-08</t>
  </si>
  <si>
    <t>OARE-09</t>
  </si>
  <si>
    <t>OARE-21</t>
  </si>
  <si>
    <t>OARE-22</t>
  </si>
  <si>
    <t>GEESE-01</t>
  </si>
  <si>
    <t>GEESE-02</t>
  </si>
  <si>
    <t>GEESE-03</t>
  </si>
  <si>
    <t>GEESE-04</t>
  </si>
  <si>
    <t>GEESE-05</t>
  </si>
  <si>
    <t>GEESE-06</t>
  </si>
  <si>
    <t>OAJ-01</t>
  </si>
  <si>
    <t>OAJ-02</t>
  </si>
  <si>
    <t>OAJ-03</t>
  </si>
  <si>
    <t>OAJ-04</t>
  </si>
  <si>
    <t>OAJ-05</t>
  </si>
  <si>
    <t>OAJ-06</t>
  </si>
  <si>
    <t>OAJ-07</t>
  </si>
  <si>
    <t>OAJ-08</t>
  </si>
  <si>
    <t>DH-01</t>
  </si>
  <si>
    <t>DH-02</t>
  </si>
  <si>
    <t>DH-05</t>
  </si>
  <si>
    <t>DH-06</t>
  </si>
  <si>
    <t>DH-08</t>
  </si>
  <si>
    <t>DH-09</t>
  </si>
  <si>
    <t>DH-21</t>
  </si>
  <si>
    <t>DH-22</t>
  </si>
  <si>
    <t>DEE-03</t>
  </si>
  <si>
    <t>DEE-04</t>
  </si>
  <si>
    <t>DEE-05</t>
  </si>
  <si>
    <t>DEE-06</t>
  </si>
  <si>
    <t>DEE-07</t>
  </si>
  <si>
    <t>DME-01</t>
  </si>
  <si>
    <t>DME-02</t>
  </si>
  <si>
    <t>DME-03</t>
  </si>
  <si>
    <t>DME-04</t>
  </si>
  <si>
    <t>DME-05</t>
  </si>
  <si>
    <t>DME-06</t>
  </si>
  <si>
    <t>DME-07</t>
  </si>
  <si>
    <t>DME-08</t>
  </si>
  <si>
    <t>DME-21</t>
  </si>
  <si>
    <t>DME-22</t>
  </si>
  <si>
    <t>DFM-01</t>
  </si>
  <si>
    <t>DFM-02</t>
  </si>
  <si>
    <t>DFM-03</t>
  </si>
  <si>
    <t>DFM-04</t>
  </si>
  <si>
    <t>Implementar instrumentos  que permitan realizar seguimiento, control y mediciones articuladas de la planeación integral de la entidad</t>
  </si>
  <si>
    <t>COM-21</t>
  </si>
  <si>
    <t>OCI-21</t>
  </si>
  <si>
    <t>OCI-22</t>
  </si>
  <si>
    <t>OCI-23</t>
  </si>
  <si>
    <t>OCI-24</t>
  </si>
  <si>
    <t>OCI-25</t>
  </si>
  <si>
    <t>OCI-26</t>
  </si>
  <si>
    <t>OCI-27</t>
  </si>
  <si>
    <t>OAAS-41</t>
  </si>
  <si>
    <t>OAAS-42</t>
  </si>
  <si>
    <t>OARE-41</t>
  </si>
  <si>
    <t>OARE-23</t>
  </si>
  <si>
    <t>OARE-24</t>
  </si>
  <si>
    <t>OARE-25</t>
  </si>
  <si>
    <t>OARE-26</t>
  </si>
  <si>
    <t>OARE-27</t>
  </si>
  <si>
    <t>OARE-28</t>
  </si>
  <si>
    <t>OARE-29</t>
  </si>
  <si>
    <t>OARE-30</t>
  </si>
  <si>
    <t>OARE-31</t>
  </si>
  <si>
    <t>OARE-42</t>
  </si>
  <si>
    <t>OAJ-21</t>
  </si>
  <si>
    <t>OAJ-22</t>
  </si>
  <si>
    <t>OAJ-23</t>
  </si>
  <si>
    <t>OAJ-24</t>
  </si>
  <si>
    <t>DH-41</t>
  </si>
  <si>
    <t>DH-42</t>
  </si>
  <si>
    <t>DH-24</t>
  </si>
  <si>
    <t>DH-25</t>
  </si>
  <si>
    <t>DH-26</t>
  </si>
  <si>
    <t>DH-29</t>
  </si>
  <si>
    <t>DME-23</t>
  </si>
  <si>
    <t>DME-24</t>
  </si>
  <si>
    <t>DME-25</t>
  </si>
  <si>
    <t>DME-26</t>
  </si>
  <si>
    <t>DME-27</t>
  </si>
  <si>
    <t>DME-28</t>
  </si>
  <si>
    <t>DME-29</t>
  </si>
  <si>
    <t>DME-41</t>
  </si>
  <si>
    <t>DME-42</t>
  </si>
  <si>
    <t>DME-43</t>
  </si>
  <si>
    <t>DME-30</t>
  </si>
  <si>
    <t>DME-31</t>
  </si>
  <si>
    <t>DFM-41</t>
  </si>
  <si>
    <t>DFM-21</t>
  </si>
  <si>
    <t>DFM-22</t>
  </si>
  <si>
    <t>DFM-23</t>
  </si>
  <si>
    <t>DFM-24</t>
  </si>
  <si>
    <t>DFM-25</t>
  </si>
  <si>
    <t>DFM-42</t>
  </si>
  <si>
    <t>GTIC-21</t>
  </si>
  <si>
    <t>GTIC-22</t>
  </si>
  <si>
    <t>GTIC-23</t>
  </si>
  <si>
    <t>GTIC-24</t>
  </si>
  <si>
    <t>GTIC-25</t>
  </si>
  <si>
    <t>GTIC-26</t>
  </si>
  <si>
    <t>STH-21</t>
  </si>
  <si>
    <t>STH-22</t>
  </si>
  <si>
    <t>STH-23</t>
  </si>
  <si>
    <t>STH-24</t>
  </si>
  <si>
    <t>GJC-21</t>
  </si>
  <si>
    <t>GJC-22</t>
  </si>
  <si>
    <t>GGISC-21</t>
  </si>
  <si>
    <t>GGISC-22</t>
  </si>
  <si>
    <t>GGISC-23</t>
  </si>
  <si>
    <t>GGISC-24</t>
  </si>
  <si>
    <t>GGISC-25</t>
  </si>
  <si>
    <t>GGISC-26</t>
  </si>
  <si>
    <t>GGISC-27</t>
  </si>
  <si>
    <t>GGF-21</t>
  </si>
  <si>
    <t>GGF-22</t>
  </si>
  <si>
    <t>GGF-23</t>
  </si>
  <si>
    <t>GGF-24</t>
  </si>
  <si>
    <t>GGF-25</t>
  </si>
  <si>
    <t>GGF-26</t>
  </si>
  <si>
    <t>GSA-21</t>
  </si>
  <si>
    <t>GSA-22</t>
  </si>
  <si>
    <t>GSA-23</t>
  </si>
  <si>
    <t>GSA-24</t>
  </si>
  <si>
    <t>GSA-25</t>
  </si>
  <si>
    <t>GSA-26</t>
  </si>
  <si>
    <t>GGC-21</t>
  </si>
  <si>
    <t>GGC-22</t>
  </si>
  <si>
    <t>GGC-23</t>
  </si>
  <si>
    <t>GGC-24</t>
  </si>
  <si>
    <t>GCID-21</t>
  </si>
  <si>
    <t>GCID-22</t>
  </si>
  <si>
    <t>GCID-23</t>
  </si>
  <si>
    <t>GCID-24</t>
  </si>
  <si>
    <t>GCID-25</t>
  </si>
  <si>
    <t>GCID-26</t>
  </si>
  <si>
    <t>GCID-27</t>
  </si>
  <si>
    <t>Realizar seguimiento y construir procesos estratégicos para la entidad, a partir de la identificación de sendas de valor que contribuyan a la transformación cultural</t>
  </si>
  <si>
    <t>DH-30</t>
  </si>
  <si>
    <t>DH-31</t>
  </si>
  <si>
    <t>Impacto en la comunicación para la cohesión como parte de la transformacion cultural del Min. Energia</t>
  </si>
  <si>
    <t>Valor Ejecutado</t>
  </si>
  <si>
    <t>Descripción</t>
  </si>
  <si>
    <t>Primer Trimestre</t>
  </si>
  <si>
    <t>Cuarto Trimestre</t>
  </si>
  <si>
    <t>Se cuenta con propuesta del BID, la cual contiene ajuste institucional, con su correspondiente sistema de gobernanza, el portafolio de servicios  y la ruta de implementación del modelo,actualmente se está socializando a diferentes partes interesadas; en proceso de elaboración del documento que contiene el detalle del modelo.</t>
  </si>
  <si>
    <t>Para la construcción del capítulo étnico y dadas las particularidades de las comunidades, se plantearon talleres de construcción colectiva en territorio, las cuales están siendo replanteadas dada la coyuntura actual.
No obstante lo anterior, se está llevando a cabo un ejercicio con información secundaria, de tal manera que nos permita identificar aspectos requeridos que deben ser involucrados en el capitulo diferencial del modelo de fomento minero.</t>
  </si>
  <si>
    <t>Se estan llevando a cabo las gestiones correspondientes relacionadas con la revision de los documentos tecnicos por parte los interesados</t>
  </si>
  <si>
    <t>Se estructuró el arbol de problemas, se establecio el alcance del proyecto y se envió para su revisión y aprobación al DNP.</t>
  </si>
  <si>
    <t>Ya se llevó a cabo el sondeo de mercado, teniendo en cuenta las condiciones particulares de la actual contingencia
A la espera del análisis financiero por parte de la subdirección financiera para continuar con el proceso contractual</t>
  </si>
  <si>
    <t>Avance dentro de lo programado, indicador programado para el cierre de la vigencia.</t>
  </si>
  <si>
    <t>Se encuentra en proceso de estudio de mercado para la contratación de convenios interadministrativos para el acompañamiento y/o asesoria para la legalidad ambiental.</t>
  </si>
  <si>
    <t>Fueron realizadas 120 visitas en los departametos de Boyacá, Cauca, Bolivar y Valle del Cauca. Se construyó en el mes de marzo una estrategia de regularización virtual en el marco de la contingencia sanitaria por el COVID -19 para realizar el acompañamiento de forma remota.</t>
  </si>
  <si>
    <t>Se estan desarrollando los tramites contractuales que permitiran contratar el equipo de trabajo para el desarrollo del modelo.</t>
  </si>
  <si>
    <t>En febrero se conectaron: 824 nuevos usuarios por FAER, 1 nuevo usuario por FAZNI y 533 nuevos usuarios por PTSP. En el mes de marzo se conectaron 505 usuarios de un contrato FAZNI en condoto Choco.</t>
  </si>
  <si>
    <t>A marzo 31 se han radicado en MME 7 proyectos que equivalen a 5223 usuarios</t>
  </si>
  <si>
    <t>A marzo 31 se han radicado en MME 21 proyectos que equivalen a 5745 usuarios</t>
  </si>
  <si>
    <t>Los OR reportan trimestre vencido</t>
  </si>
  <si>
    <t>No se reporta avance, todo el equipo se encuentra volcado a las medidas que esta tomando el estado para mediante los subsidios, garantizar la prestación de los usuarios en pro de la salud pública, por lo anterior esta meta queda aplazada momentaneamente.</t>
  </si>
  <si>
    <t>De acuerdo con el reporte que entregaron las empresas distribuidoras de este servicio, correspondiente al cuarto trimesre de 2019, a nivel nacional se cuenta con 10.075.547 usuarios de gas combustible por redes (gas natural y GLP por red).</t>
  </si>
  <si>
    <t>El Ministerio de Minas y Energía se encuentra avanzando en la formulación de un proyecto de inversión que permita efectuar conversiones de hogares que usan leña para cocinar por GLP, teniendo en cuenta las recomendaciones de las consultorías de la UPME y el DNP.</t>
  </si>
  <si>
    <t>En cumplimiento de lo señalado en el numeral 8 del artículo 8 de la Ley 1437 de 2011, en concordancia con lo previsto en el inciso 2 del artículo 2.1.2.1.14 del Decreto 1081 de 2015, sustituido por el artículo 1 del Decreto 270 de 2017 y las resoluciones 4 0310 y 4 1304 de 2017, se públicó para participación ciudadana el Proyecto de Proyecto de Resolución “Por la cual se adopta el Plan de Abastecimiento de Gas Natural y se adoptan otras disposiciones”.</t>
  </si>
  <si>
    <t>Revision de todos  los comentarios luego de la ultima presentación realizada</t>
  </si>
  <si>
    <t>Se adjudico consultoria el 16 de marzo de 2020</t>
  </si>
  <si>
    <t>El Análisis de Impacto Normativo fue publicado a comentarios de la ciudadanía entre el 12 y el 26 de marzo de 2020. Los comentarios fueron resueltos por ambos Ministerios.</t>
  </si>
  <si>
    <t>En revisión por Oficinas Asesoras Jurídicas de los Ministerios de Minas y Energía y Ambiente y Desarrollo Sostenible, así como su memoria justificativa y su análisis de impacto normativo.</t>
  </si>
  <si>
    <t xml:space="preserve">Se revisó el estudio realizado para el MME y planteó cronograma para la implementación del programa QA/QC </t>
  </si>
  <si>
    <t>De acuerdo con la adaptación por parte del nuevo operador del sistema y los procesos de migración de la plataforma, se tuvo atención en la plataforma y aplicativos de manera permanente. El índice de satisfacción por parte de los usuarios fue del 86%, es de anotar que durante los tres primeros meses no se tenía una oblogación por parte del contratista</t>
  </si>
  <si>
    <t>Se presentó propuesta por grupo técnico de ambos ministerios a los Ministro del Diseño del esquema de flexibilización.</t>
  </si>
  <si>
    <t>Debido a la contingencia del COVID-19, se realizaron comentarios de ajuste al documento por parte de la DH, sobre las proyecciones y estimaciones de varios indicadores.</t>
  </si>
  <si>
    <t>Se requierió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</si>
  <si>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 xml:space="preserve">En Conjunto con Ecopetrol, a partir del 1o de febrero de 2020 con información de la Vicepresidencia de Operaciones y Logística de Transporte (VOL) de Ecopetrol S.A. en cabeza de la Gerencia de Apoderamiento (GAH) se consolindan los infomes de  Guías Únicas de Transporte para los agentes de la cadena de distribución de combustibles líquidos derivados del petróleo y Ecopetrol. Basado en lo anterior, se recibe el informe de la gestión de Ecopetrol de la autorización de la emisión, así como del control de las guías. De igual manera se incluye la información del mes de enero de 2020 del uso y legalización de las guías de los agentes autorizados y Ecopetrol, detallando las novedades encontradas, con el fin que se definan en conjunto las acciones y controles a implementar. </t>
  </si>
  <si>
    <t>Se requirió de los transportadores autorizados del paìs sus planes de manejo de riesgo y atención de desastres en conjunto con la Oficina de asuntos sociales y ambientales.  Y se recibió información de:  Oxy, ODL-Bicenetenario, MANSAROVAR, EQUIÒN, ECOPETROL, CEPSA, CENIT, OCENSA, GEOPARK.</t>
  </si>
  <si>
    <t>Se aseguraron recursos (CDP, PLC) y se realizaron y ajustaron de acuerdo a comentarios los Estudios Previos</t>
  </si>
  <si>
    <t>Se realizaron reuniones con la ANM, la Agencia de Cooperación Alemana GIZ y Viceministra para definir estándares a realizar (presa de relaves y drenajes ácidos), así como definir el alcance de los mismos.</t>
  </si>
  <si>
    <t>Se elaboro el documento "LINEAMIENTOS DE POLITICAPARA EL PLAN DE ACCIÓN DEL CARBÓN EN COLOMBIA"</t>
  </si>
  <si>
    <t>Se estra construyendo el plan de acción para la aestrategia de encadenamientos productivos</t>
  </si>
  <si>
    <t xml:space="preserve">Se construyó proyecto de Resolución con el procedimiento 
que fue remitido a la Oficina Asesora jurídica para su revisión con Rad. 3-2020-004213 21-02-2020. </t>
  </si>
  <si>
    <t>RUTA MINERA - 30 de enero Dpto de Bolívar. Actividades suspendidas por contingencia.
 COMITÉ EXPLOSIVOS - Paso a paso construido y en edición por oficina de prensa.
SALINAS - 3-2020-004523 27-02-2020, se envió a la OAJ solicitud de concepto jurídico para la viabilidad de aplicar el Articulo 40 de la Ley del PND saneamiento de bienes afectos
COMITÉ EFICIENCIA Y MODOS - DNP - Reunion el 11-03</t>
  </si>
  <si>
    <t xml:space="preserve">Se elaboró el informe de supervisión al convenio 379 de 2016 suscrito con el SGC, correspondiente al primer trimestre del año 2020. El informe se encuentra en revisión y aprobación </t>
  </si>
  <si>
    <t>• Elaboración informes de seguimiento ANM IV trimestre 2019, II semestre 2019, anual 2019
• Revisiones documentales de tipo técnico 74 y revisiones documentales jurídicas 130
• Se revisó el informe del primer bimestre 2020 de ANM, se realizaron las observaciones
• Distribución de expedientes revisión técnica y jurídica  ANM y GA (ingenieros y abogados)
• Elaboración de plan de visitas de inspección</t>
  </si>
  <si>
    <t xml:space="preserve">Se formuló y valido plan de mejoramiento para las delegadas. Se solicalizó con delegadas oportunidades de mejora y resultados del seguimiento efectuado
</t>
  </si>
  <si>
    <t>Se  formuló plan de  sensibilización para delegadas.</t>
  </si>
  <si>
    <t>En desarrollo de las actividades para lograr las metas</t>
  </si>
  <si>
    <t>Actividades programasdas para posteriores trimestres</t>
  </si>
  <si>
    <t>Se inicia proceso para establecer línea base</t>
  </si>
  <si>
    <t>Meta con rezago aún no se tiene el reporte</t>
  </si>
  <si>
    <t>Se esta estructurando la estrategia de intervención territorial para el mes de junio</t>
  </si>
  <si>
    <t>Se espera contar con el intrumento para la toma de decisiones durante el segundo semestre de 2020</t>
  </si>
  <si>
    <t xml:space="preserve">Se avanzado en la definición de alcances, con la finalidad de construir los insumos necesarios para la elaboración del documento de investigación. </t>
  </si>
  <si>
    <t>Debido a las medidas tomadas por el gobierno nacional por el Covid - 19, las administraciones locales de Buriticá y Jericó, no facilitaron la información para el análisis del estado de los esquemas de ordenamiento territorial de esos municipios, razón por la cual no se podido armonizar las actividades minero energeticas.</t>
  </si>
  <si>
    <t xml:space="preserve">
(i) Se avanzo en la contratación del profesional por parte de la OAAS, y se coordinó con el equipo intra e inter institucional para seguimientos de proyectos del Sector.
(ii)Se cuenta con la herramienta diseñada y en funcionamiento para el seguimiento de PINES Y de Mesas de alto nivel, la cual se construyó por parte de Presidencia a través DNP.
(iii) Se ha realizado mesas colaborativas de trabajo con GEB.
(iv) Se ha participado en dos espacios de PINES y CIIPE., y se ha identificado alertas y se ha gestionado trámites para proyectos priorizados.
(v) Se adelantaron mesas interinstitucionales con Autoridades Ambientales del orden nacional y regional.  (PINES y sesión CIIPE realizada el 20 de abril.)
</t>
  </si>
  <si>
    <t xml:space="preserve">
Se avanzó en la validación de los resultados de los estudios de eficiencia energética, las metas cuantitativas de adaptación y el portafolio de medidas de adaptación basada en ecosistemas de Paz de Ariporo. Adicionalmente, se trabajó en formalizar tres manifestaciones de interés de acuerdos voluntarios (ACOLGEN, ACP y XM). También se programaron cuatro mesas de cambio climático para inicio del mes de Mayo</t>
  </si>
  <si>
    <t>Proceso en desarrolo, se avanza en la generación de un Convenio de Asociación 2020, Convenio que esta en proceso</t>
  </si>
  <si>
    <t>Se avanzó en los estudios técnicos de la reglamentación, así como el estado de arte de la misma. También se seleccionó el consultor internacional que realizará la propuesta de reglamentación.</t>
  </si>
  <si>
    <t>Se identificaron los proyectos que serán registrados en la plataforma RENARE. Adicionalmente, se esta preparando la información para el registro.</t>
  </si>
  <si>
    <t>Se identificaron tres posible municipios en los que se puede desarrollar un piloto de gestión activa de la demanda</t>
  </si>
  <si>
    <t xml:space="preserve">(i) Se instaló el comité de relacionamiento territorial de Soto Norte (DMN, DFN, OAAS, ANM), y se recogieron insumos para la elaboración del diagnóstico.  Posteriormente se inició la elaboración del diagnóstico, actualmente está en proceso de ajustes. </t>
  </si>
  <si>
    <t xml:space="preserve">
(i) Se avanzó en la instalación del Subcomité de manera informal, durante el primer trimestre se ha sesionado una vez. El Decreto 328 asignó la responsabilidad de ejercer la Secretaría técnica del Subcomité a MinInterior, la OAAS realizó el respectivo empalme. 
(ii) Se ha avanzado en la metodología de conformación de las mesas y se encuentra pendiente la expedición de un nuevo decreto que amplíe los plazos definidos por el Decreto 328 del 2020. De manera preliminar, si se dan las condiciones se tiene previsto instalar las mesas para el mes de agosto de 2020.
</t>
  </si>
  <si>
    <t xml:space="preserve">Debido a las medidas tomadas por el gobierno nacional por causa del Covid 19, los procesos de Consulta Previa se han postergado viéndose afectada su ejecución. </t>
  </si>
  <si>
    <t>(i) Se construyó la línea base preliminar para la implementación de la herramienta y se construyeron los lineamientos de género para el sector minero energetico.</t>
  </si>
  <si>
    <t xml:space="preserve">(i) Se recopiló información respecto a la participación de las mujeres (funcionarias y contratistas), y se construyó línea base (adscritas) vigencia enero - marzo 2020. 
(ii) Se realizó acompañamiento técnico a dependencias del Ministerio para la inclusión de la variable de género en los proyectos formulados y/o implementados: Se ha avanzado en la implementación del enfoque de género en proyectos de la Dirección de (Hidrocarburos).
(iii) Por fuerza mayor relacionado con las medidas de contención COVID 19, no se ha podido convocar el comité. Sin embargo, este tema está en la agenda del Despacho de la Ministra para citar a la primera sesión del comité.
</t>
  </si>
  <si>
    <t xml:space="preserve">Se avanzó en la coordinación con autoridades  municipales y se llevaron a cabo  los siguientes espacios de coordinación y concurrencia: 
Total primer trimestre 2020  - 19 espacios de coordinación y Concurrencia
</t>
  </si>
  <si>
    <t xml:space="preserve">
(i) Se consolidó el equipo de trabajo encargado de planear, diseñar y hacer seguimiento a las actividades relacionadas para la elaboración del lineamiento técnico. 
(ii)Se estableció contacto con PNUD a fin de realizar una alianza estratégica y conseguir apoyo para la elaboración del documento.  Como resultado de este proceso, se acordó la suscripción de un convenio. 
(iv) Se elaboró un documento de marco lógico para el desarrollo del lineamiento técnico.
</t>
  </si>
  <si>
    <t>Durante el primer trimestre  de 2020 se recibieron y tramitaron catorce (14)) solicitudes de revision de proyectos normativos, regulatorios y legislativos</t>
  </si>
  <si>
    <t>Actividad programada para el iv trimestre</t>
  </si>
  <si>
    <t>Durante el primer trimestre de 2020 se recibieron y tramitaron cuatro (4) solicitudes de aplazamiento de fecha de entrada en operación de proyectos sector eléctrico</t>
  </si>
  <si>
    <t>Durante el trimestre de 2020 se recibieron  y tramitaron cuatro (4) solicitudes de declaratoria de utilidad pública e interés social proyectos eléctricos y áreas  necesarias para su construcción y protección</t>
  </si>
  <si>
    <t>Durante el primer trimestre  de 2020 se recibieron  treinta y cinco (35) solicitudes de conceptos juridicos y dp, de las cuales se tramitaron treinta y dos</t>
  </si>
  <si>
    <t xml:space="preserve">Durante el primer trimestre  de 2020 los apoderados atendieron ciento veintiocho (128) actuaciones procesales en los procesos en los que es parte el ministerio de minas y energia                </t>
  </si>
  <si>
    <t>Actividad programada para el ii y iv trimestre</t>
  </si>
  <si>
    <t>Documento de acciones de carácter jurídico-administrativo a implementar en los procesos que tenga parte sector minero energético, en el marco del litigio de alto impacto</t>
  </si>
  <si>
    <t>Creacion del plan de comunicaciones para la transformacion cultural
Lanzamiento de la transformacion cultural (La Nueva Energia)
Medicion inicial del lanzamiento de la tranformacion cultural</t>
  </si>
  <si>
    <t>Produccion de videos y contenidos para redes sociales, relacionados con la importancia del sector minero energetico en la vida de los Colombianos.
 Medicion del alcance de las publicaciones durante el primer trimestre del 2020</t>
  </si>
  <si>
    <t>Creacion de un mapa de medios nacionales y regionales, con sus respectivas audiencias según estudios de Medios.
 Registro mes a mes de las publicaciones mediaticas del Ministerio con su correspondiente impacto, en terminis de audiencia.</t>
  </si>
  <si>
    <t>Divulgacion de contenidos pedagojicos sobre la transicion energetica de colombia, a la ciudadania en general, a traves de las plataformas del ministerior</t>
  </si>
  <si>
    <t xml:space="preserve">Insumos existentes revisados y mapeo de ejemplos de protocolo de comunicacion publica de sectores similares al nuestro (Nacionales e iternancionales)
</t>
  </si>
  <si>
    <t>El Ministerio de Minas y Energía ha recibido un total  51 requerimientos de los cuales 21 son de Senado y 30 de Camara, de estos se ha dado respuesta a 45 a 17 de Senado y 28 de Camara. Se encuentran 6 en vistos buenos de las areas misionales. en relacion a los enviados se evidencia la trazabilidad por aplicativo p8 y Drive de Seguimiento de la oficina.</t>
  </si>
  <si>
    <t>En realación a los requerimientos de control politico es de aclarar que teniendo en cuenta la emergencia COVID 19, Y por los distintos planes de contingencia no se realizo ninguna citación ni debate en relación al Congreso de la Republica y la cartera de Minas y Energia.</t>
  </si>
  <si>
    <t>El Ministerio de minas y energia en lo que va del 2020 ha realizado los avances y solicitudes en relacion a los conceptos de Impacto del Sector Mineroenergetico, de lo mencionado se trabajo sobre 4 conceptos de los cuales a dos se le emitio el respectivo concepto por parte de esta cartera, teniendo en cuenta lo anterior los dos pendientes se encuentran en solicitud de insumos segun corresponda bien sea a las entidades adscritas o a las areas Misionales.</t>
  </si>
  <si>
    <t>En el primer trimestre se radicó la "solicitud de procedencia y oportunidad del trámite de Consulta Previa del proyecto de Ley". Asi mismo se iniciaron las socializaciones en territorio logrando un avance del 90% aprox, sin embargo las medidas adoptadas por el Gobierno Nacional y Locales por la emergencia imposibilitaron la finalización de la consulta y radicación del proyecto de Ley .
Por lo anterior el 30 de marzo  los Ministros de Energía, Hacienda e Interior presentaron ante el  Congreso un oficio informando el avance de la consulta y las medidas adoptadas por las cuales no fue posible radicar el proyecto de Ley, resaltando el compromiso de continuar con los trámites pendientes en el marco de la normativa vigente.</t>
  </si>
  <si>
    <t xml:space="preserve">Duante el primer trimestre fue Aprobado el proyecto "Ampliación de redes eléctricas de media y baja tensión en la zona rural dispersa del municipio de Tauramena (Casanare) $5900 millones 282 nuevos usuarios. </t>
  </si>
  <si>
    <t>En el primer trimestre se aprobaron proyectos con recursos de asignación para la paz y asignaciones directas en donde se logró la conexión de 3865 nuevos usuarios de energía en en los municipios de Dibulla y Fonseca (La Guajira), Puerto Libertador (Córdoba), Acandí (Chocó), Tauramena (Casanare) y VistaHermosa (Meta)</t>
  </si>
  <si>
    <t>En el primer trimeste se aprobaron poryectos con recusos del  SGR, en donde se logró la conexión de 985 nuevos usuarios de gas por redes en el municipio de Canalete (Córdoba ) y 8713 en otros municipios a nivel  nacional.</t>
  </si>
  <si>
    <t>En el primer trimestre se aprobaron recursos de Asignación Paz para los proyectos en los municipio de  Dibulla y Fonseca (La Guajira) , Puerto Libertador (Córdoba), Acandí (Chocó), VistaHermosa (Meta),Vigia del Fuerte (Antioquia),  Cartagena del Chaira y San Vicente del Caguan (Caqueta).</t>
  </si>
  <si>
    <t>Por la contingencia, no se cuenta con el tiempo para hacer el acompañamiento a lo proyectado. Se podrán proyectar 1 o 2 entregas x mes de proyectos estratégicos en servicio de las comunidades. Pensando que a partir de Julio se retomen actividades, se proyectan 6 acompañamientos.</t>
  </si>
  <si>
    <t>Durante el primer trimestre de 2020 se ejecutaron satisfactoriamente las actividades que se tenian programadas, por tanto la ejecución general del Plan Estratégico de Talento Humano está en un 16% y el cumplimiento respecto a la meta del trimestre fue de 16.84%</t>
  </si>
  <si>
    <t xml:space="preserve">Para el I trimestre no corresponde avance, pues el resultado de la encuesta está previsto en el IV trimestre, de acuerdo con la programación.
</t>
  </si>
  <si>
    <t xml:space="preserve">Para el I trimestre no corresponde avance, pues  la definición de incentivos está prevista en el IV trimestre, de acuerdo con la programación.
</t>
  </si>
  <si>
    <t xml:space="preserve">Para el I trimestre no corresponde avance, porque la medición de clima está prevista en el IV trimestre, de acuerdo con la programación.
</t>
  </si>
  <si>
    <t>Se aperturaron los expedientes 401-01-299 y 401-01-300</t>
  </si>
  <si>
    <t>Se recaudaron $61.809.512,26</t>
  </si>
  <si>
    <t>Se desarrolla la Actualización de la Política del Servicio al Ciudadano, se prepara una primera versión del documento y se programa para el mes de abril 2020 una retroalimentación de parte de todos los miembros del GGISC para contemplar un desarrollo holístico del documento base del plan de la vigencia 2020.</t>
  </si>
  <si>
    <t>Se programa dar inicio a la actualización del portafolio de productos y servicios del MinEnergía, una vez se tenga completo el avance de la Política de Servicio alCiudadano; con el fin de permitir el enlace adecuado de los dicumentos.</t>
  </si>
  <si>
    <t>A continuacion se describe el proceso de racionalizacion de tramites y servisios: del levantamiento  inicial de información para determinar otros trámites y servicios que se solicitan ante Ministerio de Minas y Energía se identificaron los siguientes: 
De 31 tramites y servicios del levantamiento de información del sistema P8,  luego de revisión de la normatividad  al detalle,  se agruparon en  19 servicios (descripción, requisitos para solicitud, tiempos, productos).
Se diseñaron plantillas para solictud de los ciudadnos en busca que la informacion este normalizada y se puieda hacer seguimiento.  
Luego de identificar las limitantes para este seguimiento se configuro en el CRM, la opción de tramites y Servicios, fecha de asignación, radicado de respuesta P8, fecha de respuesta y Gestor a cargo. 
Se proyectó memorando para envio de insumos a planeación para oficializar trámites y servicios de los identificados.</t>
  </si>
  <si>
    <t>Se están revisando las bases de datos de los grupos de valor de la Dirección de Energía Eléctrica, para realizar el proceso de medición de la satisfacción, se está adelantando la gestión de la mano de la Dirección de Energía para la construcción de elementos como el diseño muestral, el diseño del instrumento de recolección de la información.</t>
  </si>
  <si>
    <t>Se adelantó todo el proceso contractual, nos encontramos estructurando el estudio previo y un sondeo de mercado con el fin de conocer el valor para Contratar la implementación y puesta en marcha de acciones de innovación y sensibilización encaminadas al mejoramiento del servicio del Ministerio de Minas y Energía y el planteamiento de soluciones a retos propios de la dinamicidad del sector minero energético.</t>
  </si>
  <si>
    <t>A la fecha se tiene planteada la estrategia basando la evaluación del equipo de acuerdo con los cuatro grupos de perfiles: orientado a mantener, orientado a hacer, orientado a pensar y orientado a cambiar. Se realizará un taller en la primera semana de junio para identificar los perfiles del equipo y de aucerdo con los resultados iniciar el trabajo de análisis de orientación a resultados de acuerdo con la cadena de valor</t>
  </si>
  <si>
    <t>Si bien para el primer trimestre no fue definido avance requerido, dado que la ejecución del proceso contractual soporte de la adquisición del SGDEA se prevé iniciar a partir del segundo semestre de 2020. Se reportan los siguientes avances frente al objetivo previsto:
- Se adelantó la contratación del equipo base para la formulación del pliego licitatorio tendiente a adquirir el software SGDEA y servicios conexos.
- Se formularon los documentos técnicos base para la viabilización de la contratación. Actualmente en evaluación por parte del Grupo de Gestión Contractual.
Dada la contingencia derivada de la crisis de salubridad, se anticipó la difusión de procesos y tramites en soporte digital, apoyados inicial y temporalmente, por el aplicativo soporte de correspondencia, permitiendo dar continuidad a la operación y prestación de servicios por parte del Ministerio, mediante el uso de los canales digitales y soporando la documentación, particularmente las comunicaciones oficiales (internas, externas y sus anexos )  en el aplicativo P8.</t>
  </si>
  <si>
    <t>Se ha gestionado el 70%  del desarrollo de la herramiento de pago digital a los contratistas a través de la herramienta Neón</t>
  </si>
  <si>
    <t>Gestión pendiente programada para el ultimo trimestre de 2020</t>
  </si>
  <si>
    <t>Se adelantaron las gestiones para la sistematizacion del procesos de solicitudes de CDP en el sistema Neon</t>
  </si>
  <si>
    <t>Actividad pendiente a desarrollarse en el segundo semestre del año 2020</t>
  </si>
  <si>
    <t>La herramienta inicia su  etapa de produccion a apartir del mes de MAYO de 2020</t>
  </si>
  <si>
    <t>- Se realizó una modificacion al grupo de Estratégico del Sector Extractivo para obtener una mejor sensación de espacio, aumento de 5 puestos de trabajo y una mejor circulación del aire. Adicionalmente se dotó de ventiladores.
-Se mejoró y acondicionó un espacio de co working para la carrera 50, donde se adecúo una sala de espera, se dotó con televisión, y tablero para presentaciones.
-Se adecúo un espacio de co working en el tercer piso, Subdirección Administrativa y Financiera , dotado con mesas, sillas, puntos de red, video beam, ventilador e iluminación.
- Se trasladó la sala de conductores dandoles más espacio, donde se adecuó sala de descanso, se dotó de puntos de red, computadores, y televisión.
-Se intervino la sala de juntas del Depacho de la Ministra, mejorando iluminación,  pintura, tableros de pared</t>
  </si>
  <si>
    <t>Para el primer trimestre no se tenía proyectado ningún avance.</t>
  </si>
  <si>
    <t>- El día 20 de Marzo se adjudico el contrato cao 003 de 2020 a la empresa ALCSETEC SAS, para la adquisición de bicicletas estándar y eléctricas con sus accesorios
de protección y seguridad y kit de despinche.
- Se realizarán campaña a partir del mes de Mayo para fomentar el uso de la bicicleta como medio de transporte alternativo y sostenible, se comenzara generado expectativa y fomentado su uso de la bicicleta por medio de piezas enviadas a los correos institucionales con el apoyo de la oficina de comunicaciones .
- El día 24 de febrero nos comunicamos por medio de Instagram con la empresa Grimm, el día 25 de febrero con la empresa voom vía por medio de correo electrónico  y el día 20 de marzo con la empresa Consmic por medio de correo electrónico, donde las tres nos informan que la alcaldía limito su operación y por ende no podía realizar la instalación de los patineteros, pero que estaban trabajando en la ampliación de la cobertura de funcionamiento, el día 26 de marzo se solicito a Secretaria de Movilidad por medio del radicado No. 476572020, la validación de esta información que nos daban las empresas y nos informaron que para la prestación del servicio las empresas deben cumplir con una serie de requerimientos previos a la autorización.</t>
  </si>
  <si>
    <t xml:space="preserve">Durante el Primer trimestre del año 2020 se logro realizar 5 campañas con la finalidad de reducir los consumo del Ministerio, </t>
  </si>
  <si>
    <t>Energía: Para el primer trimestre de la vigencia 2020 se observa una reducción del 2,5 % en el consumo de energía respecto al consumo total de la vigencia 2019, de igual manera al realizar un análisis más detallado se puede identificar que al comparar los meses de enero, febrero y marzo del año 2020 con los de años anteriores en promedio la reducción del consumo ha sido de un 15 % mensual.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y de un 0,6 % con respecto al consumo de la vigencia 2019.
Papel: Durante el primer trimestre de la vigencia 2020 se presentó un aumento del 14 % con respecto al mismo periodo de la vigencia 2019, en un análisis más amplio durante la vigencia 2020 se habiendo trascurrido el 25% del año, el Ministerio ha consumido el 20 % de papel respecto a las vigencias anteriores, que en general se podría ver como un ahorro del 5%.</t>
  </si>
  <si>
    <t xml:space="preserve">En el mes de marzo se elaboro la encuesta de satisfacción de servicio con la cual se medirá, la eficiencia y efectividad de los servicios presetados por el Grupo de Servicios Administrativos a los funcionarios y contratistas del Ministerio </t>
  </si>
  <si>
    <t>No se presenta novedad dentro de la programación de este periodo</t>
  </si>
  <si>
    <t>Correo electrónico febrero 7, Agradecimiento por disposición y apoyo para los procesos de la Dirección de Formalización Minera</t>
  </si>
  <si>
    <t xml:space="preserve">Se desarrollaron dos (2) campañas de prevención en el primer trimestre. 1. Campaña de publicación de resultados del buzón de Línea Ética a través de Vivo energía. 2. Se realizó una campaña (1) en la cual se conformó del grupo de Líderes de Transparencia y ya se están desarrollando las capacitaciones en temas de corrupción con los integrante. </t>
  </si>
  <si>
    <t>Se realizó una (1) sesion de la red de asuntos disciplinarios del sector minero energético el 16 de febreroen la cual se presentó la resolución oficial de conformación de la red firmada por la Ministra, tal como esta proyectado en el plan de acción para el primer trimestre.  De igual forma se cumplió con una (1) iniciativa consitente en la creación formala a traves de la resolución 4 0060 del 11 de febrero de 2020 firmada por la Ministra de Minas y Energía en la cual se crea formalmente la red de asuntos displinarios del sector de minas y energía</t>
  </si>
  <si>
    <t>El 31 de marzo se realizó la primera (1) capacitación a los líderes de transparencia e integridad del MinEnergía en la cual se expuso el conflicto de interés en el servicio público y la efectiva denuncia en el buzón de línea ética.</t>
  </si>
  <si>
    <t>Se firmaron las cinco (5) actuaciones disciplinarias proyectadas en el plan de acción 2020.</t>
  </si>
  <si>
    <t>Se realizaron cinco (5) comités de impulso procesal y 1 comité de impulso extraordinario en el primer trimestre como fue proyectado en el plan de acción.</t>
  </si>
  <si>
    <t>Se consolidó una (1) alianza estratégica con transparencia por Colombia en el primer trimestre de 2020 por medio del acuerdo marco de entendimiento entre el MinEnergía y la Organización.</t>
  </si>
  <si>
    <t>Se realizó una (1) capacitación con el tema de "In Dubio Pro Disciplinario " a cargo de la funcionaria Valeria Alejandra Guillen, se capacitó efectivamente a los miembros del Grupo en temas de gran importancia para la función disciplinaria.</t>
  </si>
  <si>
    <t>El primer trimestre se avanzó en reuniones y enlaces con el DNP, para la firma de un convenio interadministrativo , con el objetivo de adquirir la herramienta tecnológica SISGESTION. Este será el instrumento de gestión que se implementará en el año 2020</t>
  </si>
  <si>
    <t>A la fecha no se han realizado talleres o mesas de trabajo porque estas se encuentran planeadas para realizarse a partir del mes de junio del presente año</t>
  </si>
  <si>
    <t>Durante el priimer trimestre se trabajó en el diseño y construcción de un instrumento, para realizar el seguimiento a indicadores, el cual en conjunto con la Unidad de Resultados se ha ido adecuando a las necesidades de la entidad. Este ya se encuentra listo para migrar a Office 365</t>
  </si>
  <si>
    <t>Se están adelantando acciones para contar con un grupo que realice los pilotos de las sendas de valor a intervenir. Se estima contar en el mes de junio con este equipo de trabajo para definir el plan de trabajo a desarrollar durante el segundo semestre</t>
  </si>
  <si>
    <t>Esta acción está prevista una vez se conforme el equipo y se establezca el plan de trabajo, previsto para el mes de junio</t>
  </si>
  <si>
    <t>Se establecieron las características técnicas de la solución a implementar, la cual está en proceso.</t>
  </si>
  <si>
    <t>La contatación de los ingenieros de Desarrollo, se tiene contemplada para el segundo trimestre</t>
  </si>
  <si>
    <t>Se inició el trabajo de la App "Comparto Mi Energía" a través del cual se  hacen donaciones para ayudar a las personas de estratos 1, 2, 3, y 4 en el pago del consumo de energía</t>
  </si>
  <si>
    <t>Para este periodo se estuvo trabajando con la herramienta actual Google Apps, mientras se hacía análisis comparativo  para la adquisición de Microsoft Office 365, la cua lse preve tener implementada en mayo de 2020.</t>
  </si>
  <si>
    <t>No se reporta avance</t>
  </si>
  <si>
    <t>No se reporta nada, pues el Portal hoy día es competencia de Oficna de Prensa y Comunicaciones</t>
  </si>
  <si>
    <t>Se elaboró Informe de seguimiento – Atención a Entes Externos de Control, con corte a 31 de marzo de 2020, donde se registra la atención a los requerimientos y la atención de la auditoría por el ente de control fiscal.</t>
  </si>
  <si>
    <t>Se elaboró avance del Programa de Auditoría Interna Independiente, con corte a 31 de marzo de 2020, el cual se encuentra en revisión para su postrerior publicación en el Portal Web de la entidad.</t>
  </si>
  <si>
    <t>Las Mesas de Análisi y valoración de Riesgos, están programadas para el segundo, tercer y cuarto trimestre de 2020.</t>
  </si>
  <si>
    <t>La auditoria del sistema de administración de riesgos del MME esta programada para el tercer trimestre de 2020</t>
  </si>
  <si>
    <t>Se efectuó Mesa de Mejoramiento &amp; Prevención de Riesgos, sobre la revisión del flujo para la expedición de actos administrativos a través de resolución, el 5 de febrero de 2020, con el Grupo de Gestión de Información y Servicio al Ciudadano.</t>
  </si>
  <si>
    <t>Las Mesas de Seguimiento a la Gestión por Área Organizacional, están programadas para el tercer y cuarto trimestre de 2020.</t>
  </si>
  <si>
    <t>La Oficina de Control Interno elaboró el Programa de Auditoría Interna Independiente - PAII 2020, el 21 de febrero de 2020. Este documento es suceptible de modificaciones.</t>
  </si>
  <si>
    <t xml:space="preserve">Ejecutado </t>
  </si>
  <si>
    <t>Avance por dependencia</t>
  </si>
  <si>
    <t>Seguimiento trimestral a la ejecución del Plan Estratégico de Talento Humano vigencia 2020</t>
  </si>
  <si>
    <t>Se ha dado atención a la totalidad de solicitudes que las contrapartes nacionales realizan a OIEA</t>
  </si>
  <si>
    <t>En el mes de febrero, se remitió al OIEA el portafolio de Proyectos ARCAL.
En fecha 6 de mayo, se realizó el Comité de Priorización de Proyectos.</t>
  </si>
  <si>
    <t>En 25-feb-2020, se remitió a OIEA informe de Salvaguardias correspondiente a trimestre 1. En 7-abr-2020, se remitió a la Oficina de Planeación el reporte correspondiente a 1er trimestre.</t>
  </si>
  <si>
    <t>Se expidió Licencia de operación al Almacén de fuentes radiactivas en desuso - Almacén 1. Se otorgó prórroga a Instalación Centralizada para la Gestión de Desechos Radiactivos , ICGDR - Almacén 2.</t>
  </si>
  <si>
    <t>Se inspeccionó la Instalación Centralizada para la Gestión de Desechos Radiactivos, ICGDR-Almacén 2</t>
  </si>
  <si>
    <t>En fecha 11-feb-2020, se cerró un proceso de solicitud por información inconsistente. Actualmente, se atiende nueva solicitud realizada por la misma Instalación, cuyo objeto es la calibración de detectores de radiación.</t>
  </si>
  <si>
    <t>Como parte del seguimiento a la delegación de funciones, el MME adelanta acciones para que la información del SGC sea almacenada en servidores del MME. El SGC remitió informe de delegación al cual el MME realizó requerimientos</t>
  </si>
  <si>
    <t>Los proyectos de reglamentos están en discusión con Ministerio de Transporte y MinCIT</t>
  </si>
  <si>
    <t>Grupo de Infraestructura Tecnologica</t>
  </si>
  <si>
    <t>Valor Ejecutado a Mayo</t>
  </si>
  <si>
    <t>A 31 de mayo se registraron 1245 nuevos usuarios:75 nuevos usuarios en Bolívar, 764 nuevos usuarios en Casanare, 210 nuevos usuarios en Chocó, 135 nuevos usuarios en Córdoba y 61 nuevos usuarios La Guajira; financiados con recursos del SGR</t>
  </si>
  <si>
    <t>Se asignaron recursos FAER a un total de 7512 usuarios, de los cuales 7249 son nuevos usuarios</t>
  </si>
  <si>
    <t>Se asignaron recursos FAZNI a 7965 usuarios</t>
  </si>
  <si>
    <t>En el primer trimeste de 2020 los OR reportaron los diguientes usuarios: 1 electrocaqueta, 592 EPM, 117 EPSA, 35 EEP S.A, 143 codensa, 28 EMCALI, 323 electrohuila, 344 ESSA, 28 CEO, 588 EBSA, 1 EEBP, 340 CENS, 50 ENERGUAVIARE, 13 EMEESA, 387 CHEC</t>
  </si>
  <si>
    <t>En junio se realizará la presentación de los insumos del PIEC, No se reporto avance en el mes de mayo, el decreto sigue en la OAJ. Debido a esto se trabajo en la actualización de cronograma, El borador se envio a OAJ con los últimos comentarios, desde entonces no se tiene respuesta.</t>
  </si>
  <si>
    <t>El 27 de mayo estuvo listo el Dasboard de visualización de FOES e inmediatamente iniciaron el proceso de diseño del FSSRI-SIN</t>
  </si>
  <si>
    <t>No ha iniciado debido a que primero debian enviar el cronograma a TICS</t>
  </si>
  <si>
    <t xml:space="preserve">ABRIL: Se llevó a cabo una (1) campaña de transparencia en el marco del Mes de la "Integridad y transparencia "a través de piezas publicadas en Vivo Energía en las cuales se presentó un diccionario transparente con definiciones de delitos contra la administración y se presentó el trámite dado a los reportes recibidos por medio de buzón de Línea Ética. MAYO: A través de los personeros de las zonas de frontera, se remitió por medio de folletos publicitarios la información del Buzón de Línea Ética del Min Energía con el propósito de incentivar las denuncias en zonas criticas donde se podría presentar corrupción. </t>
  </si>
  <si>
    <t>ABRIL: El 30 de abril se realizó una (1) reunión de la red sectorial de asuntos disciplinarios del sector Minera Energético con la participación de todas las autoridades desliñarías de sector. En esta oportunidad se presentó la colaboración con transparencia por Colombia y se definieron puntos fundamentales en el desarrollo del reglamento interno de la red. MAYO: En mayo se firmó por parte de todas las autoridades del sector,  la iniciativa del reglamento interno de la Red de Asuntos Disciplinarios del sector minero energético</t>
  </si>
  <si>
    <t xml:space="preserve">MAYO: Se realizó capacitación sobre el servicio de lo público con la Subdirección de Talento Humano con la participación de la doctora Sandra Rodríguez. </t>
  </si>
  <si>
    <t xml:space="preserve">Teniendo en cuenta la suspensión de términos procesales decretada por el estado de emergencia a raíz del COVID 19, no se firmaron actuaciones disciplinarias en el mes de abril y mayo. </t>
  </si>
  <si>
    <t>ABRIL: Se realizó (1) sesión de comité de impulso procesal para revisar la función disciplinaria desarrollada en la emergencia sanitaria decretada por el Gobierno Nacional. MAYO: Se realizaron (3) sesión de comité de impulso procesal para revisar la función disciplinaria desarrollada en la emergencia sanitaria decretada por el Gobierno Nacional.</t>
  </si>
  <si>
    <t>Teniendo en cuenta la emergencia sanitaria, se suspendieron las comunicaciones con las alianzas en el mes de abril y mayo.</t>
  </si>
  <si>
    <t>Los integrantes del Grupo asistieron a la capacitación "Impacto del código general disciplinario en la jurisdicción y derecho disciplinario del abogado en época de pandemia" realizada por el Consejo Superior de la Judicatura el 4 de mayo de 2020.</t>
  </si>
  <si>
    <t xml:space="preserve">Avance dentro de lo planeado, se cuenta con análisis actual y de prospectiva de las expectativas del sector y de su relación con los actores implicados, así como las perspectivas de la ciudadanía y de las instituciones y entes relacionados. </t>
  </si>
  <si>
    <t>Avance dentro de lo programado, indicador programado para el cierre de la vigencia. Se cuenta con cronograma de capacitaciones a alcaldes par ser implementado en coordinación con la ANM en 53 municipios</t>
  </si>
  <si>
    <t>Durante los meses de abril y mayo se ejecutaron a satisfacción las actividades que se tenian programadas, la ejecución para estos dos meses fue de 9,50%</t>
  </si>
  <si>
    <t xml:space="preserve">Para los meses de abril y mayo no corresponde avance, pues el resultado de la encuesta está previsto en el IV trimestre, de acuerdo con la programación.
</t>
  </si>
  <si>
    <t xml:space="preserve">Para los meses de abril y mayo no corresponde avance, pues  la definición de incentivos está prevista en el IV trimestre, de acuerdo con la programación.
</t>
  </si>
  <si>
    <t xml:space="preserve">Para los meses de abril y mayo no corresponde avance, porque la medición de clima está prevista en el IV trimestre, de acuerdo con la programación.
</t>
  </si>
  <si>
    <t>Durante este mes se realizó: 
1. Redefinición del alcance de la consultoría para la estrategia enfocada solamente en la elaboración de los lineamientos técnicos de política de buenas prácticas para la estandarización de los procesos de minería relacionados con Presas de relaves y Drenajes Ácidos (En explotaciones mineras y presas de relaves).
2. Elaboración de los documentos para el estudio de mercado (Ficha de necesidades) para el proceso de contratación de la consultoría de la elaboración de propuesta de lineamientos técnicos de política de buenas prácticas para la estandarización de los procesos de minería relacionados con Presas de relaves y Drenajes Ácidos (En explotaciones mineras y presas de relaves). Este documento fue enviado al Grupo de Gestión Contractual.
3. Inicio del proceso de la solicitud de contratación mediante la publicación en el SECOP-II de la solicitud de información para la cotización de la consultoría, desde el 21 de mayo de 2020 hasta el 8 de junio de 2020.
4. Elaboración de los documentos de los estudios previos para el proceso de contratación de la consultoría, conjuntamente con la abogada del Grupo de Gestión Contractual.</t>
  </si>
  <si>
    <t>1- Presentacion documento final de " LINEAMIENTOS PARA EL PLAN DE ACCIONDEL CARBON EN COLOMBIA", se remitio documento y presentacion a la Viceministra de Minas y Director de Mineria Empresarial, pendiente socializacion con los gremios ACM y FENALCARBON (Radicado 3-2020-007967)</t>
  </si>
  <si>
    <t>Se tiene preliminar de matriz que contiene el plan de acción para la estrategia de la generación de valor agregado y encadenamientos productivos para el sector minero.</t>
  </si>
  <si>
    <t>Mediante Memorando 3-2020-008013 22-05-2020, la OAJ da respuesta al analisis del proyecto de resolución indicando que no es viable por competencias del Ministerio. Se propone construir un Programa que determine el procedimiento para definir los criterios para selecccionar y actuar sobre estos proyectos, para que posteriormente sea adoptado por resolución. En proceso de construcción del documento.</t>
  </si>
  <si>
    <t>* RUTA MINERA - Se retomen las rutas mineras, se programa para el día 12 de junio llevar a cabo de manera virtual la RM del Cauca.
* COMITÉ EXPLOSIVOS - Paso a paso fue aprobado por la Viceministra y publicado por el Grupo de Comunicaciones.
* SALINAS - Mediante 3-2020-007779 15-05-2020, se dío respuesta a la SAF informando que no es posible usar recursos de regalias para  saneamiento de bienes afectos. Se Plantea modificar o liquidar el convenio interadministrativo.
* COMITÉ EFICIENCIA Y MODOS - DNP - No se ha programado reunión.</t>
  </si>
  <si>
    <t xml:space="preserve">Los informes de supervisión al convenio 379 de 2016, se elaboran trimestralmente, próximo informe corresponde al segundo trimestre y se realizará en el mes de de junio.  </t>
  </si>
  <si>
    <t xml:space="preserve">• Elaboración informes de seguimiento ANM I trimestre 2020
• Revisiones y definición de nuevos indicadores para los proyectos de Recursos y Reservas, Archivo Digital y Control de Producción
• Se realizó la revisón de 200 documentos de tipo técnico  y 371 de tipo jurídico
</t>
  </si>
  <si>
    <t xml:space="preserve">* Presentación del modelo de seguimiento implementará la ANM para realizar las visitas de inspección en época de pandemia
*A la espera de designación de funcionarios por parte de Gobernación de Antioquia, para iniciar concertadamente la  implementación de acciones de mejora.
</t>
  </si>
  <si>
    <t>*En espera validación acciones covid-19 para reprogramar fechas de inspeccion ocular.
*Se re-formulará el plan de sensibilización de acuerdo a la situacion de emergéncia sanitaria con ocasión del covid-19</t>
  </si>
  <si>
    <t>Suspensión de actividades de audiencias por Coyuntura nacional. Cronograma de trabajo integrado entre delimitación y Trámite de Licenciamiento Ambiental del proyecto sera presentado en CIIPE del 02-06-2020. Debe darse estricto cumplimiento a cronograma.</t>
  </si>
  <si>
    <t xml:space="preserve">Suspensión de actividades de campo por Coyuntura nacional.Segunda visita esta priorizada por ANLA para realizar una vez termine la cuarentena nacional. </t>
  </si>
  <si>
    <t>El 11 de mayo, empresa retomo actividades de campo bajo protocolos de bioseguridad. En evaluación efectos de suspensión en cronograma de reasentamiento.</t>
  </si>
  <si>
    <t>Suspensión de actividades de campo por Coyuntura nacional. ANLA y empresa concertaron protocolo para visita virtual guiada. Esta en proceso elaboración de Auto de Inicio para poder programar visita.</t>
  </si>
  <si>
    <t>Se cuenta con documento de acciones de corto, mediano y largo plazo. Dentro del temas de corto plazo se tienen las acciones tomadas en el corto plazo. Así mismo, se esta trabajando en el documento de política para el fortalecimineto de la exploración en el país, con acciones de corto, mediano y largo plazo.</t>
  </si>
  <si>
    <t>El 22 de mayo se realizó reunión con la Agencia Nacional de Minería y el servicio Geológico Colombiano con el fin de que se rpesentaran los avances a la fecha del proceso de asignaciñon de áreas estraégicas mineras que se enciuentra en cabeza de la Agencia Nacional de Minería. En la misma se informó que estña terminando de estructurar los términos de referencia para la contrataciñon del consultor que los ayudará a elaborar los documentos para la asignación de las áreas</t>
  </si>
  <si>
    <t>A junio de 2020 se han realizado diferentes actividades para lograr la inclusión bancaria de los mineros: El 13-05-2020 Se logó establecer una línea directa con la ANM para que las entidades financieras consulten sobre el cumplimiento de los requisitos de los titulares mineros, esto como un primer paso Antes de la implementación del Mecanismo único de Verificación. Así mismo 1. El proceso de contratación con el BID para el piloto de trazabilidad inició en el mes de mayo. Por otra parte el convenio del banco agrario se encuentra en revisión del Banco y de la ANM. El banco agrario en 2019 ha abierto 23 cuentas al sector minero. Así mismo, se están generando iniciativas de Apoyo financiero a los mineros por afectaciones de COVID, que se harían a través de la banca y permitirían aumentar el número de mineros bancarizados. Se está adelantando articulación con diferentes entidades (banca de las oportunidades, banco de Bogotá) para establecer los mineros que se encuentran bancarizados y los que se bancaricen para el cumplimiento de la meta</t>
  </si>
  <si>
    <t xml:space="preserve">A raíz de la emergencia del covid, en el mes de Abril se llevaron a cabo acercamientos y propuestas con la BMC para generar liquidez al sector: 1. Registro de facturas y 2. REPOS con CDM. Ambas propuestas se encuentran en desarrollo. A la fecha no se ha podido concretar citas con empresarios para continuar con el proceso del modelo de negociaciones SPOT y de Cesiones. Con bolsa de valores se trabajó en la posibilidad de concretar citas con empresarios para para validar productos de bonos y titularización. En el segundo semestre se hará el proceso de contratación de la consultoría para establecer el modelo de operación para el sector minero </t>
  </si>
  <si>
    <t>Durante el mes de mayo el Ministerio de Minas y Energía continua adelantado gestiones con los proyectos PINES, los cuales continúan implementando sus protocolos para poder operar. De acuerdo con la emergencia sanitaria se provee afectaciones en las metas.</t>
  </si>
  <si>
    <t xml:space="preserve">Durante el mes de mayo el Ministerio de Minas y Energía continuo adelantado gestiones con los proyectos PINES, los cuales continúan implementando sus protocolos para poder operar. De acuerdo con la emergencia sanitaria se provee afectaciones en las metas </t>
  </si>
  <si>
    <t>Se esta construyendo la estrategia de intervención territorial, cuyos pilotos se van desarrollando en los departamentos de Santander y Antioquia</t>
  </si>
  <si>
    <t>Se encuentra estructurando el el instrumento para poder tener a partir de tableros de control la información estrategica de la DME</t>
  </si>
  <si>
    <t>Desde el 30 de abril se implementó en producción el proceso digital de pago en el sistema Neón de todos los contratistas del MME.</t>
  </si>
  <si>
    <t>Esta medición esta proyectada para entregarse al cierre del ultimo trimestre de 2020,</t>
  </si>
  <si>
    <t>Se cuenta con prototipo en revisión</t>
  </si>
  <si>
    <t xml:space="preserve"> - Se realizo la señalización de la circulación en pasillos y escaleras.
- Se realizo la instalación de nuevos bici parqueaderos para el uso de los funcionarios.
- Se realizo la instalación de señalización, de orden de entrada a las instalaciones
</t>
  </si>
  <si>
    <t>Para este periodo no se tenía proyectado ningún avance.</t>
  </si>
  <si>
    <t>Se acordó con el Grupo de Comunicaciones y Prensa realizar el lanzamiento del nuevo servicio de préstamo de bicicletas a los funcionaros, el cual se lanzara el día 3 de junio día internacional de la bicicleta</t>
  </si>
  <si>
    <t>Durante este periodo se logro realizar 1 campaña para sencibilizar el uso de la bicicleta.</t>
  </si>
  <si>
    <t>Energia: Para la vigencia 2020 se observa una reducción del 8.3 % en el consumo de energía respecto al consumo total de la vigencia 2019, de igual manera al realizar un análisis más detallado se puede identificar que al comparar los meses de enero, febrero, marzo, abril y mayo del año 2020 con los de años anteriores la reducción del consumo ha sido en promedio de un 28 % y una reducción del 10.5 % con respecto a la vigencia 2018.
Agua: El consumo que se observa en la gráfica muestra cómo se venía presentando un aumento en el consumo del 24 % para la vigencia 2020 respecto a la vigencia 2019 esto debido al aumento del número de contratistas y los periodos de vacaciones de los funcionarios, para el mes de marzo debido medida del teletrabajo y cuarentena nacional como medida de control contra la emergencia del COVID-19, en el mes de marzo se presentó una reducción del 45 % respecto al mes anterior.
Para el mes de abril y mayo se observa una reducción aproximada del 89 % el consumo con respecto al mismo periodo de la vigencia 2019 debido a la medida de teletrabajo.
Papel: 
Para el mes de mayo se presenta una reducción del 96 % al comprarlo con el consumo del mismo mes en vigencias pasadas esto debido a la medida de teletrabajo y el manejo de medios virtuales como medida ante el COVID-19, el consumo el consumo del mes de mayo se debe a los documentos que estrictamente deben ser manejados en físico.
Al realizar una vista más amplia de los consumos se pude identificar que para el periodo entre enero y mayo se logró un ahorro promedio del 48 % contra las vigencias anteriores y un ahorro del 17% total anual contra las vigencias anteriores, ya que trascurrido el 41% de año se ha consumido en promedio el 24% de lo consumido en 2017, 2018 y 2019.
Estas reducciones demuestran el gran impacto positivo que puede generar el uso de medios digitales como cambio de la cultura del uso del papel.</t>
  </si>
  <si>
    <t>Se tiene contemplado para el mes de junio enviar una encuesta de Como te fue al ingresar nuevamente al Ministerio para los funcionarios que han visitado el Ministerio durante la cuarentena.</t>
  </si>
  <si>
    <t>En el mes de mayo no llegarón Títulos Ejecutivos, motivo por el cual no se aperturaron expedientes coactivos.</t>
  </si>
  <si>
    <t>No se evidencia el reporte del mes de abril de 2020, por lo que se acumula ese reporte al de este mes. En abril se recaudaron $22.139.837,80 y em mayo no hubo recaudo</t>
  </si>
  <si>
    <t>NA: La cobertura se reporta de forma trimestral, por lo tanto no se tienen avances mensuales</t>
  </si>
  <si>
    <t>Se reportan 2.019 usuarios que usaban leña y usaron GLP en el mes de mayo</t>
  </si>
  <si>
    <t>La UPME presentó a la Ministra los análisis. Se solicitó hacer el documento consolidado y prsentar el cronograma de la planta de regasificación</t>
  </si>
  <si>
    <t>Se continua revisando por la oficina jurídica del Ministerio de Ambiente y Desarrollo Sostenible para tener la versión final y poder enviar a comentarios de la OMC y continual con su expedición.</t>
  </si>
  <si>
    <t xml:space="preserve">Se está elaborando el contrato que realizará el estudio de la implementación del programa que analizará en mejor medida los impactos económicos en toda la cadena, junto con la oficina contractual. </t>
  </si>
  <si>
    <t>el índice de cumplimiento del indicador de satisfacción del cliente estuvo cumplido, bajo la atención prestada a través de la mesa de ayuda para sicom liquidos y GNCV</t>
  </si>
  <si>
    <t>Debido a solicitud de Presidencia y de la Señora Ministra este proyecto debe reestructurarse, y aplazar para meses próximos .</t>
  </si>
  <si>
    <t>El documento de la UPME se le hicieron ajustes por parte de la DH, en cuanto a la estimación del almacenamiento de los combustibles en el pais.</t>
  </si>
  <si>
    <t>Modificación de la ultima versión del proyecto de reglamento técnico, de acuerdo con los comentarios y nuevas apreciaciones.</t>
  </si>
  <si>
    <t>Metodologia de desarrollo, recopilación de la información, entrevistas con empresas y diferentes entidades.</t>
  </si>
  <si>
    <t>Diseño de formularios para solicitud de información de eventos (meta 2º trimestre) que haya afectado la infraestructura 2015-2020</t>
  </si>
  <si>
    <t xml:space="preserve">Informe de Guías de Marzo 2020 con ECOPETROL. </t>
  </si>
  <si>
    <t>Estudios previos definitivos remitidos. Aprobación en comité de contratación del Ministerio</t>
  </si>
  <si>
    <t xml:space="preserve">Se construyó un documento preliminar de estudio de mercado sobre los lineaminetos del proyecto de sustitución de las atreas intervenidas por las actividades mineras </t>
  </si>
  <si>
    <t xml:space="preserve">Se construyo documento de análisis del estado de Ordemnamiento Territorial de Jericó y Buritica </t>
  </si>
  <si>
    <t>Se realizaron mesas de trabajo colaborativo con Ecopetrol y
se realizó mesa de alto nivel y se adelantaron dos mesas PINES</t>
  </si>
  <si>
    <t>Se elaboró el informe de la quinta mesa de Cambio Climático,
 se está idefiniendo la estrategia de PIGCCme para el fortalecimiento de capacidades</t>
  </si>
  <si>
    <t>Proceso en desarrollo, se avanza en la generación de un Convenio de Asociación 2020, Convenio que esta en proceso</t>
  </si>
  <si>
    <t>El consultor avanza con el borrador de reglamentación de emisiones fugitivas y cumple con el cronograma</t>
  </si>
  <si>
    <t xml:space="preserve">Se esta preparando la información para registrar en la Plataforma de Registro Nacional de Reducción de Emisiones </t>
  </si>
  <si>
    <t xml:space="preserve">Proceso en desarrollo, se avanza en la generación de un Convenio de Asociación 2020, Convenio que esta en proceso
</t>
  </si>
  <si>
    <t>Se cuenta con el diagnostico de conflictividad en la provincia de Soto Norte y se está trabajando en la metología de la propuesta de resolución de conflictos</t>
  </si>
  <si>
    <t>Se generó un documento de diagnóstico sobre los términos de referencia para licencia ambiental de los PPI ha ser publicados por el MADS</t>
  </si>
  <si>
    <t xml:space="preserve">Teniendo en cuenta la emergencia COVID 19 este indicador no se podrá cumplir, razón por la cual se modificó por el siguiente indicador: Se hace la propuesta de modificación: Dibulgación de las FNCER implenetada con las autoridades locales, la comunidad Wayúu, este reporte se realizó al equipo de seguimiento de las líneas estratégicas del despacho de la Ministra. </t>
  </si>
  <si>
    <t>Se elaboro el documanto con los liniamientos de Genero para el sector minero energetico y se hizo el lanzamiento del mismo en un conversatorio con Natalia Ponce de Leon</t>
  </si>
  <si>
    <t xml:space="preserve">
(i) Se realizó acompañamiento técnico a dependencias del Ministerio para la inclusión de la variable de género en los proyectos formulados y/o implementados: Se ha avanzado en la implementación del enfoque de género en proyectos de la Dirección de (Hidrocarburos).
(ii) Por fuerza mayor relacionado con las medidas de contención COVID 19, no se ha podido convocar el comité. Sin embargo, este tema está en la agenda del Deispacho de la Ministra para citar a la primera sesión del comité.</t>
  </si>
  <si>
    <t>Se avanzó en la coordinación con autoridades  municipales y se llevaron a cabo  los siguientes espacios de coordinación y concurrencia: 
Total mes de mayo 2020  - 7 espacios de coordinación y Concurrencia</t>
  </si>
  <si>
    <t xml:space="preserve">Actualmente no se ha podido adelantar gestión respecto de los acuerdos adquiridos en materia de minas con la mesa Agraria , toda vez  que quien lidera la mesa es el Ministerio del Interior, se espera que cite a sesión con el fin de continuar el cumplimiento de dichos compromisos </t>
  </si>
  <si>
    <t xml:space="preserve">Se continuaron con los procesos contractuales. Se realizaron reuniones técnicas para definición de alcance, productos, contenidos. Se elaboró estudio previo, documento técnico del convenio, acuerdo de financiación y se preparo la información correspondiente para el comite de contratación. </t>
  </si>
  <si>
    <t>Proyecto de Resolución " Por la cual se prorrogan los plazos de que trata el artículo 6° de la Resolución 40072  de 2018, modificados por el artículo 2° de la Resolución 40483 de 2019"
Se emitió la Resolución 40142 el 21-05-2020
Por la cual se prorrogan los plazos de que trata el artículo 6 de la Resolución 40072 de 2018, modificados por el artículo 2 de la Resolución 40483 de 2019.</t>
  </si>
  <si>
    <t xml:space="preserve"> En Monteria se tienen avances en obra  en un 95% en el colegio en el cual se esta imlementando medidas de eficiencia energetica, pasto y Fusagasuga obras paradas por contingencia</t>
  </si>
  <si>
    <t>Se esta trabajando en el indice de la estrategia de transporte sostenible y en el plan de acción con la MITS</t>
  </si>
  <si>
    <t>La actividad está programada para los meses siguientes. Se está en proceso la contratación del apoyo externo para el análisis regulatorio y legal.</t>
  </si>
  <si>
    <t>Esta actividad no tenía programada meta para este mes</t>
  </si>
  <si>
    <t xml:space="preserve">En abr-1, se remitió proyecto de norma para el Transporte de MR a Mintransporte y en may-7, se reiteró solicitud de concepto. Por otra parte a MinCIT, el 23 de abril se reiteró solicitud de concepto de la norma para importación/exportación de MR y en mayo 20 se remitieron ajustes discutidos en reunión de mayo 19. </t>
  </si>
  <si>
    <t>Se registra la entrada en operación de la planta Celsia solar Espinal de 9,9 MW el 31 de mayo de 2020.
En el mes de mayo se adelantaron reuniones de seguimiento de toda la estrategia gubernamental, con objetivo de hacer seguimiento a los compromisos adquiridos para el desarrollo de los proyectos FNCER en La Guajira. producto de este trabajo se han tenido los siguientes hitos: publicación de la resolución de MinTransporte que reglamenta el trámite para las autorizaciones de que trata el artículo 140 de la ley 2008 de 2019.
El segundo hito fue la culminación de los TRD para la contratación de la consultoria que permita la elaboración de estudios, diseños y viabilización de un proyecto doble propósito para definir el esquema de suministro de agua potable mediante el modelo de pilas públicas a la población y por su parte, suministro de agua no potable mediante puntos de abastecimiento a los complejos de desarrollo de los parques eólicos
En general de los 110 compromisos de las mesas de trabajo se han cumplido 68 compromisos y 23 han mostrado avance; compromisos necesarios para eliminar las barreras y que se han trabajado de la mano de Presidencia y Vicepresidencia de la Republica, DNP, MinTransporte, MinVivienda, MinAmbiente, MinDefensa, MinEducación, entidades como DIAN, UPME, SENA entre otras y los promotores de los proyectos FNCER en La Guajira</t>
  </si>
  <si>
    <t>Esta actividad no tenía programada meta para este mes. Se tiene definido plan de acción para gestionar las barreras</t>
  </si>
  <si>
    <t>Se elaboró documento que sirvió de memoria justificativa de Resolución 40142 de 2020 con la que se prorrogaron los plazos de que trata el artículo 6 de la Resolución 40072 de 2018, modificados por el artículo 2 de la Resolución 40483 de 2019.</t>
  </si>
  <si>
    <t>Se está desarrollando dashboard de tarifas de energía y gas, con información sectorial y con información de paises comparables</t>
  </si>
  <si>
    <t>Ficha aprobada por gestión contractual se realizo el sondeo de mercado</t>
  </si>
  <si>
    <t>Se trabaja en los lineamientos de politica en temas de infraestructura de carga de VE y tarifa de carga de VE, para impulsar la transición a VE</t>
  </si>
  <si>
    <t>Bajo el rol de Oficina Nacional de Enlace, se han atendido las actividades correspondientes ante el OIEA.</t>
  </si>
  <si>
    <t xml:space="preserve">El comité para priorización de proyectos se realizó en mayo 6. Se definió el portafolio de proyectos que iniciará trámite de formulación ante el OIEA. </t>
  </si>
  <si>
    <t>En fecha 7 de abril, se remitió a la Oficina de Planeación el reporte correspondiente al primer trimestre.</t>
  </si>
  <si>
    <t>La Licencia AFD-002 y la prórroga a la Licencia ICGDR-001-M1, fueron gestionadas en el primer trimestre.</t>
  </si>
  <si>
    <t>La inspección se adelantó los días 21 y 24 de febrero.</t>
  </si>
  <si>
    <t>En fecha 14 de abril, RADPROCT radicó respuesta a los requerimientos formulados por MME, a los mismos se dio respuesta en mayo 7 y se invitó a reunión técnica que se relizó en mayo 13.</t>
  </si>
  <si>
    <t>En el mes de abril el SGC informó la estrategia para atención de la Delegación de funciones ante la emergencia sanitaria. Se gestionó ante grupo TIC la asignación de servidores para almacenar la información que posee el SGC sobre la ejecución de las funciones delegadas.</t>
  </si>
  <si>
    <t>Se actualizó la demanda del mes de mayo (5.642 GWh-mes) evidenciándose un reducción con respecto a la proyección de UPME (6.246 GWh-mes), lo cual mejoró el indice.
El resto de consideraciones quedan igual que el mes anterior</t>
  </si>
  <si>
    <t>Esta actividad no tenía programada meta para este mes. Se tiene definido plan de acción para gestionar limitantes</t>
  </si>
  <si>
    <t>Se expidió resolución 40142 del 21 de mayo de 2020 donde se prorrogan los plazos al 30 de noviembre de 2020 para establecer las condiciones de implementación de la infraestructura de medición avanzada en el servicio público domiciliario de energía eléctrica en el Sistema Interconectado Nacionales y en las Zonas No Interconectadas. Adicional se inició el diseño y desarrollo de un sistema de reporte para que los operadores registren información de avance en la implementación de medición avanzada.</t>
  </si>
  <si>
    <t>En definición del portafolio de servicios, estructuración del conceptual del modelo de fomento (Lineas estrategicas, alcance de cada linea, estructura de lineamientos de fomento) y análisis del modelo de sostenibilidad económica.</t>
  </si>
  <si>
    <t>Se realizó la estructuración del contenido del capítulo y se inicio su desarrollo con base en lo que se tiene actualmente sobre el modelo de fomento.</t>
  </si>
  <si>
    <t>Reglamento para minería subterránea: En revisión de la jurídica de Min trabajo.
Reglamento para minería a cielo abierto: A la espera de que Min Salud autoricela publicación de matriz de observaciones - Min Trabajo ya autorizó.</t>
  </si>
  <si>
    <t>En proceso de elaboración de linea base, identificación de población beneficiada y selección del municipio piloto. Matriz MGA en desarrollo.</t>
  </si>
  <si>
    <t>El 8 de junio fue aprobado en comité de contratación el convenio con la UPTC, a través del cual se obtendrán los insumos para el programa de reconversión y/o reubicación.</t>
  </si>
  <si>
    <t xml:space="preserve">Resoluciones Ejecutivas que declara de utilidad pública e interés social proyectos eléctricos y áreas  necesarias para su
construcción y protección. </t>
  </si>
  <si>
    <t>Durante los meses de abril y mayo de 2020 se revisaron sesenta y nueve (69)  proyectos normativos, regulatorios y/o legislativos, a solicitud de dependencias del MME o expedidos dentro del marco del estado de emergencia económica, social y ecológica</t>
  </si>
  <si>
    <t>Durante los meses de abril y mayo de 2020 no se recibieron ni tramitaron solicitudes de aplazamiento de fecha de entrada en operación de proyectos sector eléctrico</t>
  </si>
  <si>
    <t>Durante los meses de abril y mayo de 2020 no se recibieron  ni tramitaron  solicitudes de declaratoria de utilidad pública e interés social proyectos eléctricos y áreas  necesarias para su construcción y protección</t>
  </si>
  <si>
    <t>Durante los meses de abril y mayo de 2020 se recibieron diez (10) solicitudes de conceptos juridicos y dp,  las cuales se tramitaron</t>
  </si>
  <si>
    <t xml:space="preserve">Durante los meses de abril y mayo de 2020 los apoderados atendieron noventa y siete (97) actuaciones procesales en los procesos en los que es parte el ministerio de minas y energia                </t>
  </si>
  <si>
    <t>Durante los meses de abril y mayo de 2020 se elaboraron dos (2) documento de acciones de carácter jurídico-administrativo a implementar en los procesos que tenga parte sector minero energético, en el marco del litigio de alto impacto</t>
  </si>
  <si>
    <t>Para la radicación del proyecto de Ley ante el Congreso, se requiere culminar el proceso de consulta previa el cual fue suspendio con ocasión de la emergencia generada por el Covid-19.  A la fecha se están realizando las gestiones correspondientes para activar el proceso.</t>
  </si>
  <si>
    <t>Recursos de Fondos de Compensación Regional del proyecto de Cumbal, Guachucal y Potosí (Nariño). A la fecha de se presentan aun dificultades en trabajos de campo por cuenta de la emergencia sanitaria que han presentado atrasos  en la formulación (3520 nuevos usuarios en mayo)</t>
  </si>
  <si>
    <t>Recursos de Asignación Paz para los proyectos de Ciénaga (Magadalena), Puerto Concordia (Meta), Policaparca (Nariño) y Montelíbano (Córdoba). ($22.637 millones en mayo)</t>
  </si>
  <si>
    <t>En conjunto con el Grupo de comunicaciones se planteó una nueva estrategia de entregas de proyectos de manera virtual y se programó la primera entrega virtual como piloto del ejercicio con el Municipio de Ovejas -Sucre en donde se ejecutó un proyecto Fotovoltaico. La fecha es 8/06/2020.</t>
  </si>
  <si>
    <t>A la fecha se encuentra publicado en SECOPII , los 5 Contratos Interadministrativos</t>
  </si>
  <si>
    <t>Con la implementación de la estrategia de regularización virtual en el marco de la contingencia sanitaria por el COVID -19  a la fecha se han intervenido 717 procesos asociaciados a la modalidad de formalización de mineria tradicional con los cuales se han intervenido  5634 mineros y se han logrado contactar 241 solicitantes.</t>
  </si>
  <si>
    <t>A la fecha se encuentra en la fase pre contractual se espera que para finales del mes de junio se ponga en marcha el diseño del modelo de negocio del Chocó</t>
  </si>
  <si>
    <t xml:space="preserve"> En el mes de abril se recibieron 35requerimientos 20 de Camara 15 de Senado, de los anteriores se dio tramite de traslado  a 17 de Camara y 11 de Senadoo - En el mes de mayo se recibieron un total 37 requerimientos 25 de Camara y 12 de Senado, de lo anterior se ha dado respuesta 15 de Camara y 8 de senado, los pendientes se encuentran en la oficina juridica esperando su revisión para los vistos buenos y firmas finales, la trazabilidad se encuentra por P8 Y Drive de la oficina.</t>
  </si>
  <si>
    <t>En relación a esto y por la emergencia COVID 19 no se realizo ningina citación presencial sin embargo a los debates de Control politico se cito, virtualmente asistiendo a tres debates y haciendo seguimiento a plenarias en todas las comisiones Camara y Senado.</t>
  </si>
  <si>
    <t>Para el mes de mayo los dos Conceptos pendientes aún se encuentran pendientes de los insumos según corresponda.</t>
  </si>
  <si>
    <t>Se efectuo documento levantamiento requerimientos tecnicos y firma acta de formalizacion alcance del proyecto</t>
  </si>
  <si>
    <t>La encuesta  se tiene prevista para desarrollar en el tercer trimestre</t>
  </si>
  <si>
    <t>Consolidar la Información clave base, actualizada para la vigencia 2020, para la generación final de la Infografía final de divulgación ciudadana y a nivel Ministerio para dar paso a la generación de la encuesta de medición del conocimiento de la misma de parte de todos los colaboradores del Ministerio de Minas y Energía.</t>
  </si>
  <si>
    <t>Consolidación de las ideas de desarrollo del portafolio para la vigencia 2020, reunión de documentación de referencia y consolidación de la misma en el Google Drive.</t>
  </si>
  <si>
    <t>Finalizada la segunda fase del levantamiento de información de procesos o servicios que el Ministerio de Minas Presta a los ciudadanos, se comparte con el grupo de Planeación y Gestión Internacional, para que sean ellos quienes validen con las áreas técnicas, los requisitos y tiempos de los procesos y servicios que sean aptos para convertirse en trámites. Mediante memorando No 3-2020-0008737 de 08 de junio de 2020. 
https://minenergiacol-my.sharepoint.com/:b:/g/personal/mijaime_minenergia_gov_co/ERlsorSlN2FPuCrCA3YwmisBKrhg_uR4yZ7_O6srL5WwQA?e=dwi03G</t>
  </si>
  <si>
    <t>Definición de las preguntas para la encuesta de medición del índice de satisfacción de las empresas relacionadas con el Sistema de Interconexión Nacional (SIN) y las Zonas No Interconectadas (ZNI), grupo de valor escogido por el Grupo de Subsidios de la Dirección de Energía Eléctrica; se solicitan las bases de datos para programar el envío de la encuesta y se solicita la creación de la ficha de divulgación ciudadana de la encuesta.</t>
  </si>
  <si>
    <t>Se estructuro el estudio del sector para realizar una contratación por concurso de méritos, se recibieron 11 cotizaciones oficiales de empresas que estaban interesadas en el proceso para realizar la implementación y puesta en marcha de acciones de innovación y sensibilización encaminadas al mejoramiento del servicio y el planteamiento de soluciones a retos propios de la dinamicidad del sector minero energético.</t>
  </si>
  <si>
    <t>Se realizó el taller de evaluación de perfiles con el equipo y se tiene planeada la siguiente actividad para la tercera semana de junio donde cada integrante del equipo identificará cómo plantear sus funciones desde su perfil.</t>
  </si>
  <si>
    <t>Se estructuró técnica, financiera y jurídicamente el proceso contractual correspondiente a la adquisición del SGDEA, publicado el día Lunes 8 de junio de 2020 en la plataforma SECOP II bajo el código LP-01-2020, el cual se estima adjudicar finalizando el mes de Julio para garantizar la implementación y aprehensión del sistema, en el Ministerio durante la vigencia 2020.
De acuerdo a la planeación del proyecto para la presente vigencia, se presenta un avance del 4,53%. con corte a 30 de mayo 2020.</t>
  </si>
  <si>
    <t>porcentaje</t>
  </si>
  <si>
    <t>Se da incio a partir del segundo semestre (Diseño - III Trim y Ejecución IV Trim )</t>
  </si>
  <si>
    <t>Pendiente unas solicitudes de contratistas muy particulares (liquidacion anticipada o cesion entre otros)</t>
  </si>
  <si>
    <t>Las Mesas de Análisis de Riesgos y Controles, están programadas para el segundo (2), tercer (2) y cuarto  trimestre (2) de 2020.</t>
  </si>
  <si>
    <t>Se hicieron Mesas de Asesoría &amp; Prevención, sobre identificación de los Grupos de Valor, el 12 de mayo de 2020, con el GGISC; y sobre análisis de cierre de Plan de Mejora y apertura de observación, el 12 de mayo de 2020, con la STH</t>
  </si>
  <si>
    <t>El siguiente Informe de Seguimiento de Atención al Ente Externo de Control Fiscal, Contraloría General de la República - CGR, está programado para el tercer trimestre de 2020.</t>
  </si>
  <si>
    <t>Se elaboró avance del Programa de Auditoría Interna Independiente, con corte a 31 de marzo de 2020.</t>
  </si>
  <si>
    <t>El Programa de Auditoría Interna Independiente - PAII 2020, se cumplió y reportó en el primer trimestre de 2020. El PAII fue ajustado el 30 de abril de 2020.</t>
  </si>
  <si>
    <t>se plantea la primera encuesta a los funcionarios del ministerio para realizarce en la segunda semana del mes de junio del 2020</t>
  </si>
  <si>
    <t>Produccion de videos y contenidos para redes sociales, relacionados con la importancia del sector minero energetico en la vida de los Colombianos.
se realiza solicitud de modificacion de alcance de acuerdo a la coyuntura presentada por el Covid-19</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</si>
  <si>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</si>
  <si>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Divulgacion de contenidos pedagojicos sobre la transicion energetica de colombia, a la ciudadania en general, a traves de las plataformas del ministerio</t>
  </si>
  <si>
    <t>Estructuraccion del equipo de trabajo para el desarrollo del protocolo de Comunicación.</t>
  </si>
  <si>
    <t>Se hizo Mesas de Seguimiento a la Gestión por Área Organizacional, al Grupo de Energías No Convencionales y Asuntos Nucleares, el 22 de mayo de 2020.
Las demás están programadas para el tercer y cuarto trimestre de 2020, las cuales tendrán un énfasis en el PAA, PND, Bases 2018-2022, SINERGIA, Metas Transformacionales.</t>
  </si>
  <si>
    <t>Se enviaron los documentos al DNP para avanzar en la construcción de los estudios previos, de forma que se pueda firmar el acuerdo de entrega del aplicativo en el mes de junio</t>
  </si>
  <si>
    <t>A finales del mes de mayo se realizó la migración de los datos a Office 365, entonces el instrumento de seguimiento está en ajustes para poder tener una versión final que responda a las necesidades de la entidad</t>
  </si>
  <si>
    <t>Se definió la firma que llevará a cabo el proceso de leventamiento de sendas de valor, se evaluó la propuesta y se estima contratar dicha firma en el mes de junio</t>
  </si>
  <si>
    <t>Una vez se firme el contrato en el mes de junio, se identificarán las sendas de valor a intervenir en el proceso señalado</t>
  </si>
  <si>
    <t>No se reporta avance por ahora</t>
  </si>
  <si>
    <t>Contratación realizada a Inicios de Junio de 2020</t>
  </si>
  <si>
    <t>App "Comparto Mi Energía", en producción</t>
  </si>
  <si>
    <t>Ingeniero contratado. Levantamiento de información e identificacions de requerimientos</t>
  </si>
  <si>
    <t>No se reporta nada, pues el Portal hoy día es competencia de Oficina de Prensa y Comunicaciones</t>
  </si>
  <si>
    <t>Herramienta colaborativa Microsoft Office 365, Implmentada y puesta en produccción</t>
  </si>
  <si>
    <t>Programación 
II</t>
  </si>
  <si>
    <t>En el mes de Junio la Secretaria General en calidad de autoridad disciplinaria del Ministerio de Minas y Energía, firmó cinco (5) autos de apertura de indagación preliminar.</t>
  </si>
  <si>
    <t>Se realizaron cinco (5) comités de impulso procesal en el segundo trimestre como fue proyectado en el plan de acción. Cada comité tiene acta firmada por los asistentes.</t>
  </si>
  <si>
    <t>En el segundo trimestre del 2020 el Grupo de Asuntos Disciplinarios y Promoción de la Integridad en colaboración con el asesor de transparencia, Diego José Ortega, inició la comunicación con la Secretaria de Transparencia de la Presidencia para implementar el sistema RITA en el Ministerio de Minas y Energía. Este sistema hace parte de la estrategia anticorrupción del Gobierno Nacional.</t>
  </si>
  <si>
    <t xml:space="preserve">1) Se llevó a cabo campaña de transparencia en el marco del Mes de la "Integridad y transparencia "a través de piezas publicadas en Vivo Energía en las cuales se presentó un diccionario transparente con definiciones de delitos contra la administración y se presentó el trámite dado a los reportes recibidos por medio de buzón de Línea Ética. 
2) A través de los personeros de las zonas de frontera, se remitió por medio de folletos publicitarios la información del Buzón de Línea Ética del Min Energía con el propósito de incentivar las denuncias en zonas criticas donde se podría presentar corrupción.
</t>
  </si>
  <si>
    <t xml:space="preserve">1) El 30 de abril se realizó reunión de la red sectorial de asuntos disciplinarios del sector Minera Energético con la participación de todas las autoridades desliñarías de sector. En esta oportunidad se presentó la colaboración con transparencia por Colombia y se definieron puntos fundamentales en el desarrollo del reglamento interno de la red 
2) En mayo se firmó por parte de todas las autoridades del sector,  la iniciativa del reglamento interno de la Red de Asuntos Disciplinarios del sector minero energético. 
3) El día 25 de junio esta programada la reunión mensual de la red de asuntos disciplinarios del sector de minas y energía
</t>
  </si>
  <si>
    <t>05/05: Segunda capacitación lideres de integridad y transparencia "integridad y construcción de lo público" 
07/05: Capacitación "integridad y construcción de lo público" con los funcionarios de la Subdirección de Talento Humano.
09/05: Capacitación "integridad y construcción de lo público" con los funcionarios del Grupo de Gestión Documental y Servicio al Ciudadano.</t>
  </si>
  <si>
    <t>Durante el mes de Junio se ejecutaron a satisfacción las actividades que se tenian programadas, la ejecución para este mes es de 10.97%</t>
  </si>
  <si>
    <t>Para el mes de junio no corresponde avance, pues el resultado de la encuesta esta previsto en el IV trimestre de acuerdo a la programación</t>
  </si>
  <si>
    <t>Para el mes de junio no corresponde avance, pues la definición d incentivos esta previsto en el IV trimestre de acuerdo a la programación</t>
  </si>
  <si>
    <t>Para el mes de junio no corresponde avance, pues la medición de clima esta prevista en el IV trimestre de acuerdo a la programación</t>
  </si>
  <si>
    <t xml:space="preserve"> Este indicador solo se reporta trimestral  y con un desface de tres(3). En el este caso para el primer trim de 2020, se incorporaron 100.178 nuevos usuarios. El avance acumulado del indicador, así como las metas se modificarán una vez el DNP apruebe la actualización de línea base</t>
  </si>
  <si>
    <t>Se reportan 1796 usuarios que usaban leña y usaron GLP en el mes de junio. El valor para reportar en Sinergia se encuentra en este momento en discusión entre la DH, la OPGI y el DNP</t>
  </si>
  <si>
    <t>El documento fue revisado por las oficinas jurídicas de los ministerios, con los ajustes solicitados por los Ministros para ser publicado por segunda vez en la primera semana de julio.</t>
  </si>
  <si>
    <t>El documento fue revisado por las oficinas jurídicas de los ministerios, con los ajustes solicitados por los Ministros para ser publicado por segunda vez en el mes de julio.</t>
  </si>
  <si>
    <t>El documento fue revisado por el grupo técnico de la DH, debido al nuevo panorama causado por la pandemia. Durante el segundo trimestre de 2020 la UPME lo ajustó y lo revisó para ser publicado en julio de 2020.</t>
  </si>
  <si>
    <t xml:space="preserve"> El documento fue revisado por el grupo técnico de la DH, debido al nuevo panorama causado por la pandemia. Durante el segundo trimestre de 2020 la UPME lo ajustó y lo revisó para ser publicado en julio de 2020.</t>
  </si>
  <si>
    <t>En Conjunto con dependencia de OAAS, SE Obtuvo y base de datos històrica de ANLA, completa, con eventos de  afectaciòn a Oleoductos para 2017-2019 ( adjunto)</t>
  </si>
  <si>
    <t>Informe de legalizaciòn de Guìas a Mayo 2020 con Ecopetrol</t>
  </si>
  <si>
    <t>En Conjunto con dependencia de OAAS, SE Obtuvo y base de datos històrica de ANLA, completa, con eventos de  afectaciòn a Oleoductos para 2017-2019</t>
  </si>
  <si>
    <t>Con DNP se está trabajando en los ajustes de la cadena de valor.</t>
  </si>
  <si>
    <t>Se suscribió convenio con la UPTC el 27 de Junio, se encuentra en etapa de perfeccionamiento.</t>
  </si>
  <si>
    <t>En proceso de definición de servicios para luego establecer y diseñar implementación diferencial en el componente étnico</t>
  </si>
  <si>
    <t>Se contrato el equipo de trabajo y a la fecha nos encontramos en la concertación de la metodologia a desarrollar con los consejos comunitarios</t>
  </si>
  <si>
    <t>Se esta replanteando la estrategia enfocada a las acciones alrededor del posicionamiento, que durante la presente vigencia se tiene priorizados los territorios de Jerico y Soto Norte</t>
  </si>
  <si>
    <t>Se construyo el documento denominado " Documento Metodológico para la implementación de la estrategia para los Proyectos de Interés Regional y Estratégicos – PIRE". El mismo ya fue revisado y ajustado con los comentarios de la Directora. Se esta programando reunión con la OAJ para analizar la mejor forma de adoptarlo.</t>
  </si>
  <si>
    <t>Se elaboró borrador de informe de supervisión correspondiente al Primer Trimestre de 2020</t>
  </si>
  <si>
    <t>Durante este mes se elaboraron borradores  delos informes de supervisión de la Agencia Nacional de Minería y Gobernación de Antioquia, correspondiente al Primer Trimestre de 2020</t>
  </si>
  <si>
    <t>Se trabajó en la conformación de equipos interinstitucionales con la Agencia Nacional de Minería y la Gobernación de Antioquia para divulgación e implementación del Plan de Mejoramiento.</t>
  </si>
  <si>
    <t xml:space="preserve">Durante este mes se trabajó en la programación y cronograma de las sensibilizaciones que se adelantarán con los funcionarios y contratistas de la Agencia Nacional de Minería y la Gobernación de Antioquia. </t>
  </si>
  <si>
    <t>Se entrego informe correspondiente al I semestre de 2020, con las acciones adelantadas. (Radicado: 1-2020-033897)</t>
  </si>
  <si>
    <t>Este instrumento se está identificando para poder contar con el mismo en el próximo trimestre. Se está estructurando una primera fase para los proyectos estratégicos</t>
  </si>
  <si>
    <t xml:space="preserve">Nos encontramos en proceso de desarrollo del aplicativo </t>
  </si>
  <si>
    <t xml:space="preserve">La medicion  se tiene prevista para el tercer  trimestre del año </t>
  </si>
  <si>
    <t xml:space="preserve">Se inicio el proceso de conformación de la Política de Servicio al Ciudadano, a la fecha se cuenta con un documento inicial el cual fue colocado a disposición del equipo para una construcción conjunta,  y el cual se está encaminando de acuerdo al SIENTO y nuestro propósito superior. </t>
  </si>
  <si>
    <t xml:space="preserve">El portafolio busca incluir no solo los tramites con los que cuenta el Ministerio, sino también con aquellos procesos que no están tipificados como tal y que dentro del proceso implican la entrega de un producto ( autorización, oficio o  Resolución), por lo tanto se  realizaron diferentes mesas de trabajo con las áreas misionales para el levantamiento de la información en donde para la Dir. de Energía se cuentan con 4 procesos y de la Dir. de Hidrocarburos con 19. Con esta información se inicia el proceso de conformación del portafolio de servicios, el cual contará adicionalmente con información de derechos ciudadanos, canales de atención. </t>
  </si>
  <si>
    <t xml:space="preserve">Se esta adelantando la creación del programa de voluntariado, inicialmente se están tomando insumos al interior del Grupo orientados a mantener, hacer, pensar y  cambiar. Propendiendo a trabajar en temas de empatia y vocación de servicio. </t>
  </si>
  <si>
    <t>En el mes de junio de 2020 no se recibieron Títulos Ejecutivos, motivo por el cual tampoco hubo apertura de expedientes.</t>
  </si>
  <si>
    <t>Durante el mes de juniuo de 2020 se recaudaron $21.328.658,38 en obligaciones de FEDESMERALDAS y $71.270.208 en obligaciones del MME, para un total de $92.598.866,38</t>
  </si>
  <si>
    <t xml:space="preserve">Durante el día 12 de junio se realizo un acercamiento con el Grupo de infraestructura Tecnológica, en la reunión realizada se expusieron las necesidades en cuento al control y ejecución del servicio de transporte, finalmente se llego a un acuerdo que el grupo de TICS, no informaría las opciones para ejecutar este proyecto </t>
  </si>
  <si>
    <t>Con el apoyo del Grupo de Comunicaciones y Prensa, a partir del día 3 de junio (día mundial de la bicicleta), se lanzo oficialmente el nuevo servicio de préstamo de bicicletas para funcionarios, la cual se ejecuto con el envió de piezas por medio de correo institucional (enviadas los dias 3, 5 y 10 de junio) como las que se muestran a continuación:</t>
  </si>
  <si>
    <t>Se avanzó en el proceso de gestión contractual para suscribir un convenio de cooperación internacional con el PNUD, cuyo objeto es: Anuar esfuerzos técnicos y financieros para la formulación de una Política Sectorial para incorporar la Gestión de Riesgo de Desastres –GRD- en el Sector Minero Energético. En ese entendido se realizó estudios previos, documento técnico del convenio y acuerdo de financiación. El convenio fue aprobado en comité de contratación del 23 y 26 de junio. Y se celebró reunión con equipo técnico PNUD para avanzar en la definición de aspectos técnicos.</t>
  </si>
  <si>
    <t>Avance meta gobierno: 33.642. En junio se registraron 1.723 nuevos usuarios, así: 1358 nuevos usuarios en Vaupés, 368 en Carurú y 990 en Mitú; 290 nuevos usuarios en Ciénaga, Magdalena; financiados con FAZNI. Y 75 nuevos usuarios en Sucre, municipio de Ovejas; financiados con recursos del SGR</t>
  </si>
  <si>
    <t>El cumplimiento del indicador se reporta en diciembre</t>
  </si>
  <si>
    <t>El dashboard de visualización de FOES y FSSRI-ZNI estan listos. Solo falta la integración de la información de las empresas.</t>
  </si>
  <si>
    <t>El trabajo en SISEG inicio el 23 de junio, debido a que primero se concerto un cronogrograma con TICS.</t>
  </si>
  <si>
    <t>Meta no estaba programada para este mes</t>
  </si>
  <si>
    <t>Superavit de OEF de 3,62% El valor es calculado con el escenario de demanda de la UPME resultante, para las proyecciones de junio del 2020</t>
  </si>
  <si>
    <t>Se avanza en el programa de ciudades energeticas y en la contratación del estudio de metas obligatorias de EE</t>
  </si>
  <si>
    <t>Se trabaja en el convenio de cooperación y desde OARE se realiza el levantamiento de linea base y de AIN para el tema de infraestructura de carga de VE</t>
  </si>
  <si>
    <t xml:space="preserve">Se trabaja con la MITS en la estrategia de transporte sostenible </t>
  </si>
  <si>
    <t>Se recibió el informe final por parte de la consultoria BID, se continuó con la revisión del portafolio de servicio y el desarrollo de las estrategias tematicas.</t>
  </si>
  <si>
    <t>Audiencias públicas del trámite de LA se activan una véz se culmine participación cuidadana (Surata y California) en delimitación del Páramo.</t>
  </si>
  <si>
    <t>Reinio de labores de campo el 11 de junio.</t>
  </si>
  <si>
    <t>En procesop por parte de la ANM</t>
  </si>
  <si>
    <t>Número de mineros reportado por el Banco Agrario. Se solicitó a Banco de Bogotá línea Base</t>
  </si>
  <si>
    <t>En proceso de contratación de la consultoría</t>
  </si>
  <si>
    <t xml:space="preserve">Se cuenta con documento resolución social para aprobación MinInterior y su respectiva publicación. </t>
  </si>
  <si>
    <t>Se relacionaron los indicadores de adaptación, definidos en el sistema de monitoreo y evaluación (M&amp;E) con los costos de operación de los subsectores de hidrocarburos, energía eléctrica y gran minería de carbón.</t>
  </si>
  <si>
    <t>Documento técnido generado. Este documento es la base del borrador de reglamentación de emisiones fugitivas.</t>
  </si>
  <si>
    <t xml:space="preserve">Se ha presentado dificultades con las actividades de implementación, debido a los retrasos asociados a la firma del convenio. </t>
  </si>
  <si>
    <t>Durante el mes de junio se aprobaron 5 proyectos en Puerto Libertador (Córdoba), San Miguel (Putumayo), Los Palmitos (Sucre), Saravena (Arauca) y Barrancabermeja (Santander), el cual se destaca ya que se enmarca en el servicio de alimentación escolar, por mas de $4.600 millones</t>
  </si>
  <si>
    <t>Durante el mes de junio no se aprobaron proyectos para nuevos usuarios de gas.</t>
  </si>
  <si>
    <t>Recursos de Asignación Paz para los proyectos de Ciénaga (Magadalena), Puerto Concordia (Meta), Policaparca (Nariño) y Montelíbano (Córdoba). ($126.840 millones en junio)</t>
  </si>
  <si>
    <t>En conjunto con el Grupo de comunicaciones se planteó una nueva estrategia de entregas de proyectos de manera virtual y serealizó la primera entrega virtual como piloto del ejercicio con el Municipio de Ovejas -Sucre en donde se ejecutó un proyecto Fotovoltaico.</t>
  </si>
  <si>
    <t>Durante el mes de junio el Ministerio de Minas y Energía continúo adelantando las gestiones para formular los lineamientos de exploración. Así mismo, desde la Agencia Nacional de Minería se está desarrollando la metodología para la estructuración de la Áreas Estratégicas Mineras. Lo anterior, instrumentos que atraen la inversión en el país.</t>
  </si>
  <si>
    <t xml:space="preserve">Durante el mes de junio el Ministerio de Minas y Energía continúo adelantado gestiones con los proyectos PINES, para ello está estructurando una estrategia de cara a las nuevas acciones que se deben tener en cuenta en este momento de acuerdo con la emergencia sanitaria, y se continúan implementando protocolos para poder operar. </t>
  </si>
  <si>
    <t>Se adelantó gestiones con PINES, para ello estructura estrategias de acuerdo con la emergencia sanitaria, y se están implementando protocolos para poder operar. Se están estructurando otra estrategia de posicionamiento del sector en las regiones de los proyectos de Soto Norte y Jerico, para poder tener el contexto de región e identificar acciones para desarrollar proyectos mineros.</t>
  </si>
  <si>
    <t>Se desarrollaron dos (2) talleres virtuales en los municipios Motavita Boyaca, y  en Sabanagrande Atlantico, conjuntamente con la Agencia Naciaonal de Mineria. Los talleres se realizaron en el marco de Coordinación y Concurrencia.</t>
  </si>
  <si>
    <t>Con apoyo de la ANM capacitación masiva a alcaldes sobre el nuevo sistema de registro GENESIS para inscripción de mineros de subsistencia.</t>
  </si>
  <si>
    <t>Segunda visita de campo suspendida por cuarentena. Protocolos estan trabajandose en Presidenca.</t>
  </si>
  <si>
    <t>Plan arquelógico etapa 1 aprobado.</t>
  </si>
  <si>
    <t>Recursos de Asignación Paz para los proyectos de- Valle del Guamuez, Putumayo</t>
  </si>
  <si>
    <t>Reglamento para minería subterránea: En revisión de la jurídica de Min trabajo.</t>
  </si>
  <si>
    <t>Durante este mes se realizó:</t>
  </si>
  <si>
    <t>1- Se realizó reunión con UPME para articular algunos temas sobre el carbón que se han presentado dentro lineamientos a fin de adelantar los estudios necesarios para obtener la información solicitada (Reservas y recursos, estudio de mercados del carbón, análisis de precios de liquidación de regalías). UPME presentó proyecto que realizará durante el año 2020.</t>
  </si>
  <si>
    <t>Mediante radicado 3-2020-008763 del 08-06-2020, fue presento la Director la agenda interinstitucional que se está desarrollando para el presente año</t>
  </si>
  <si>
    <t>Se realizó levantamiento inicial de información para determinar otros trámites y servicios que se solicitan ante Ministerio de Minas y Energía en donde :</t>
  </si>
  <si>
    <t>Con el fin de adelantar los dos procesos de innovación se han adelantado las siguientes actividades:</t>
  </si>
  <si>
    <t xml:space="preserve"> - Se realizo la adecuación de un jardín vertical en el sexto piso.</t>
  </si>
  <si>
    <t>Durante este periodo se logro realizar 2 campañas:</t>
  </si>
  <si>
    <t>Energia: Para la vigencia 2020 se observa una reducción del 10.6 % en el consumo de energía respecto al consumo total de la vigencia 2019, de igual manera al realizar un análisis más detallado se puede identificar que al comparar los el primer semestre de del año 2020 con los de años anteriores la reducción del consumo ha sido en promedio de un 23 % y una reducción del 13.5 % con respecto a la vigencia 2018.</t>
  </si>
  <si>
    <t xml:space="preserve"> - Continuación Encuesta de satisfacción del servicio Se ha realizado él envió de encuestas de satisfacción a funcionarios y contratistas, para evaluar la satisfacción en los servicios prestados como transporte y entrega de equipos de cómputo, esta encuesta permitió evidenciar que hay una buena percepción a realizar estas labores que permiten continuar adecuadamente en teletrabajo y cumplir el propósito superior del Ministerio.</t>
  </si>
  <si>
    <t>Se actualiza el Anexo Técnico. Estamos pendiente de la asignación de recursos</t>
  </si>
  <si>
    <t>Se contrató a uno de los Ingenieros para incoar el desarrollo del Front-End de Apps que permita la generación de aplicativos</t>
  </si>
  <si>
    <t>Se están evaluando alternativas de desarrollos para entregar información más estructurada y confiable haciendo uso de Salomon</t>
  </si>
  <si>
    <t>Herramienta colaborativa Microsoft Office 365 en produción funcionando normalmente</t>
  </si>
  <si>
    <t>Se están haciendo las actividades pertinentes para la actualización del Geovisor</t>
  </si>
  <si>
    <t>Se reconstruyeron 597 enlaces rotos del Portal WEB del Ministerio Minas Energía. Se aclara que aunque la labor de mantenimiento ya no es de GIT, se hizo como apoyo técnico y para garantizar el óptimo desempeño del Portal NINENERGÍA</t>
  </si>
  <si>
    <t>Los proyecto de norma han sido revisados y se prepara para presentación al Comité para la expedición de Normatividad.</t>
  </si>
  <si>
    <t>En calidad de Oficina Nacional de Enlace con el OIEA, se continúan atendiendo las solicitudes que realizan las contrapartes nacionales.</t>
  </si>
  <si>
    <t>El portafolio de proyectos se encuentra en evaluación por los oficiales técnicos del OIEA.</t>
  </si>
  <si>
    <t>El informe de Salvaguardias de los materiales nucleares, correspondiente al segundo trimestre del año y consolidado de 2019, fue remitido al OIEA en fecha 30 de mayo.</t>
  </si>
  <si>
    <t>A la planta de irradiación gamma, inoperante desde marzo, se le autorizó el acceso de dos funcionarios para control de parámetros y seguridad. El LSCD, reinició proceso de autorización ante proyecto de cambio de categorización.</t>
  </si>
  <si>
    <t>Ante situación de emergencia sanitaria, no se adelantan inspecciones.</t>
  </si>
  <si>
    <t>En el mes de junio se realizó revisión a la documentación que presentó la instalación en respuesta a los requerimientos que formuló el MME. Se define la estrategia para realizar visita virtual.</t>
  </si>
  <si>
    <t>Se han atendido reuniones con el SGC, el cual en cumplimiento de la delegación de funciones ha requerido directrices relacionadas con actuaciones frente a instalaciones usuarias de materiales radiactivos.</t>
  </si>
  <si>
    <t>Se recibieron 18 solicitudes de las cuales 4 son de senado y 14 de camara de las cuales se dio traslado a 4, se respondieron 4 y las otras se encuentran en vistos buenos o revision del area Juridica</t>
  </si>
  <si>
    <t>Se cito para el debate de control politico Proposicion 77 citado por el HR  Ricardo Ferro el 11 de Junio - y Proposicion 10 Comision Terecera de Camara el 5  de Junio, se continuo haciendo el seguimiento a las plenarias según competencia de esta cartera.</t>
  </si>
  <si>
    <t>Para este mes se emitio el Concepto PAL 002 de la HR Adriana Matiz "REGIMEN AMAZONIA"</t>
  </si>
  <si>
    <t>Se hicieron Mesas de Análisis de Riesgos y Controles, así: 1 con la Subdirección de Talento Humano; 1 con el Grupo de Asuntos Legislativos; y 1 con el Grupo de Comunicación y Prensa</t>
  </si>
  <si>
    <t>Se hicieron Mesas de Asesoría &amp; Prevención, así: 1 con la Dirección de Hidrocarburos; 1 con la Subdirección de Talento Humano; 1 con el Grupo de Gestión de la Información y Servicio al Ciudadano.</t>
  </si>
  <si>
    <t>Durante el mes de junio de 2020 se revisaron diecisiete (17)  proyectos normativos, regulatorios y/o legislativos, a solicitud de dependencias del MME o expedidos dentro del marco del estado de emergencia económica, social y ecológica</t>
  </si>
  <si>
    <t>Durante el mes de junio de 2020 no se recibieron ni tramitaron solicitudes de aplazamiento de fecha de entrada en operación de proyectos sector eléctrico</t>
  </si>
  <si>
    <t>Durante el mes de junio de 2020 no se recibieron  ni tramitaron  solicitudes de declaratoria de utilidad pública e interés social proyectos eléctricos y áreas  necesarias para su construcción y protección</t>
  </si>
  <si>
    <t>Durante el mes de junio de 2020 se recibieron 6 (6) solicitudes de conceptos juridicos y dp,  las cuales se tramitaron</t>
  </si>
  <si>
    <t xml:space="preserve">Durante el mes de junio de 2020 los apoderados atendieron cuarenta y cinco (45) actuaciones procesales en los procesos en los que es parte el ministerio de minas y energia                </t>
  </si>
  <si>
    <t>Se esta en proceso de contratación</t>
  </si>
  <si>
    <t>Documentos disponibles en la carpeta comaprtida de la OAJ</t>
  </si>
  <si>
    <t>Encuestas de satisfacción Oficina Asesora Jurídica seguimiento del PAE 4 de junio y revisión de procesos contractuales el 23 de junio.
Encuesta de satisfacción Direccion  de Hidrocarburos Modalidad Convenio Cooperación con una Agencia de Noruega</t>
  </si>
  <si>
    <t>Encuesta de satisfacción de la Oficina de Asuntos Ambientales y Sociales revisión y orientación de Estudios Previos convenio XM el 29/05/2020
Correo electrónico mayo 1, Agradecimiento por compromiso y diligencia en porceso contractual de solución integral tecnológica Microsoft, Grupo de Infraestructura Tecnológica</t>
  </si>
  <si>
    <t>El reporte es trimestre vencido, esta recibiendo información de los OR y van hablar con las empresas que no han reportado.</t>
  </si>
  <si>
    <t>LA UPME envió el documento final para comentarios. La primera semana de junlio hay reunión con el Ministro para la presentación de la versión final del Documento</t>
  </si>
  <si>
    <t xml:space="preserve">Debido a solicitud de Presidencia y de la Señora Ministra este proyecto debe reestructurarse, y aplazar para meses próximos. </t>
  </si>
  <si>
    <t>Revisión y modificación final de la coordinador de upstreeam; se reforzaron los criterios de las barreras mecánicas y se ampliaron las medidas de monitoreo del pozo durante el aislamiento temporal, para poder argumentar la extensión de 24 a 36 meses de abandono temporal. Proyecto listo para presentación a Viceministro y a Ministro</t>
  </si>
  <si>
    <t>Revisión del segundo entregable por parte del consultor. Se planea dar feedback al consultor y hacer talleres de socialización con las operadoras en el mes de Julio</t>
  </si>
  <si>
    <t xml:space="preserve">Proceso de licitaciòn en observaciones del mercado a pre pliegos, pliegos y respuesta a observaciones. Se Tenìan a Junio 47 firmas interesadas en el proceso, observaciones de transportadores (CENIT y Ocensa) y Cronograma de adjudicaciòn. </t>
  </si>
  <si>
    <t>No reportarom</t>
  </si>
  <si>
    <t>En la pregunta de comunicación para cohesión respondieron afirmativamente 71 personas las cuales representa el 59,2% de impacto afirmativo, para el segundo trimestre se tenía planteado una respuesta positiva del 35% que equivale a 42 personas; lo que nos demuestra que el Minenergía reconoce positivamente la gestión adelantada por el Grupo de Comunicaciones y Prensa</t>
  </si>
  <si>
    <t>Desde el inicio de este segundo trimestre e inicio de la pandemia, el equipo digital del MME, ha producido mucho más contenido y no solo eso ha hecho diferentes eventos en vivo virtuales, lo que ha influido considerablemente para generar mayor alcance en No. De personas. Además, es importante resaltar que durante este tiempo se ha logrado ser tendencia nacional en varios contenidos permitiendo lograr mejores números de interacción y alcance</t>
  </si>
  <si>
    <t>Se realizó la planeación del proyecto y se definió el cronograma para cada una de las mesas y jornadas academicas, a través de 3 reuniones de planeación con los expertos. Se determino que la primera Jornada acedemica se tiene programada para el 7 y el 13  de Julio y la primera mesa de la Dimensión 1 - Talento Huamno sera el 23 de Julio.</t>
  </si>
  <si>
    <t>Se inicia el diseño de encuesta</t>
  </si>
  <si>
    <t>Se ha generado la totalidad de solicitudes de manera utomatica, solo esta pendiente algunos ajustes adicionales para unos temas particulares en el mes de Julio</t>
  </si>
  <si>
    <t>Desde el 30 de abril se implementó en producción el proceso digital de pago en el sistema Neón de todos los contratistas del MME. Adicional a esta meta se esta implementando el proceso de pagos a proveedores.</t>
  </si>
  <si>
    <t>Alcance en audiencia, en millones de personas, de las publicaciones en medios tradicionales, gestionadas desde el grupo de Comunicaciones y Prensa</t>
  </si>
  <si>
    <t>La pregunta que se realizó fue: ¿Reconoces la importancia de la #TransiciónEnergética para Colombia como principal apuesta del Ministerio?</t>
  </si>
  <si>
    <t>se está adelantando la introducción: presentación, necesidades, objetivos y principios de comunicación</t>
  </si>
  <si>
    <t>Se están realizando mesas de trabajo para el diagnóstico y necesidades de los módulos de Sisgestion a implementar. La entidad ya cuenta con el código fuente de la herramienta, la cual fue entregada por el DNP por medio de un acuerdo de entrega</t>
  </si>
  <si>
    <t>Ya se encuentra el instrumento alojado en la plataforma teams para el reporte de los indicadores de la entidad, las áreas cuentan con acceso y disponibilidad de los insumos para realizar sus reportes mensuales</t>
  </si>
  <si>
    <t>Ya se están ejecutando los pilotos de las sendas de valor intervenidas, por medio de las entrevistas, talleres y diagnósticos con las personas que participan en cada una de las sendas</t>
  </si>
  <si>
    <t>Ya se identificaron los procesos estratégicos a intervenir, siendo estos: 1. Administrar eficientemente los subsidios MME y 2. Gestionar requerimientos que necesitan los diferentes actores de la cadena de Hidrocarburos</t>
  </si>
  <si>
    <t>Se concertaron con la DFM, la ANM y el Viceministerio las actividades a ser incluidas en la prometa etapa de jecucion del proyecto para la defincion del lineamientos para el cierre y demantelamiento de actividades mineras en áreas de Páramo. Al respecto, se formulo ficha tecnica para el desarollo del estudio de mercado y se esta elantado el proceso de cotización y la formulacion de los estudios previos para la suscripcion de un convenio inter administrativo con un aliado estratégico.</t>
  </si>
  <si>
    <t>Proceso en desarrollo</t>
  </si>
  <si>
    <t>Proceso en Desarrollo</t>
  </si>
  <si>
    <t>Debido a las restricciones del Gobierno Nacional a concecuencia de la pandemia COVID 19 no se ha podido avanzar en el compromiso</t>
  </si>
  <si>
    <t>A través del BID se contrató una firma consultora que será la encargada de formular la herramienta que nos permitirá hacer seguimiento s los lineamientos de género</t>
  </si>
  <si>
    <t>(i) Se realizó acompañamiento técnico a dependencias del Ministerio para la inclusión de la variable de género en los proyectos formulados y/o implementados: Se ha avanzado en la implementación del enfoque de género en proyectos de Formalización Minera.
(ii) Revisión y ajuestes de la Cartilla Sectorial de inclusión del enfoque de género en los procesos de planeación y uso del trazador presupuestal para la equidad de la mujer, conjuntamente con DNP.</t>
  </si>
  <si>
    <t>A la fecha se han realizado las siguientes acciones:
1. De 31 trámites y servicios del levantamiento de información realizado con las áreas misionales y a través del sistema P8, y  luego de revisión de la normatividad  al detalle,  se agruparon en  19 servicios con su respectiva descripción, requisitos para solicitud, tiempos, productos.
2. Se diseñaron plantillas de las solicitudes de los ciudadanos en busca que la información este normalizada y se pueda hacer seguimiento.  
3. Paralelamente se envío memorando con radicado 3-2020-08737 a la Oficina de Planeación y Gestión Internacional con los insumos de información levantada,  con el fin de determinar de acuerdo a las características de los servicios analizados su pertinencia para oficializarlos  como trámites. 
4. Para realizar seguimiento se configuro el CRM, con la opción de trámites y Servicios, fecha de asignación, radicado y fecha de respuesta,  y gestor a cargo, por lo que podemos indicar que para los meses de Enero – Abril de 2020.</t>
  </si>
  <si>
    <t xml:space="preserve">Se reportan los siguientes avances frente al objetivo previsto:
Se reportan los siguientes avances frente al objetivo previsto:
1.  Se adelantó la contratación del equipo base para la formulación del pliego licitatorio tendiente a adquirir el software SGDEA y servicios conexos.
2. Se formularon los documentos técnicos base para la viabilización de la contratación. 
3.Se realizó ubicación del proceso licitatorio en SECOP II 
La ejecución del proceso contractual soporte de la adquisición del SGDEA se prevé iniciar a partir del segundo semestre de 2020, después de surtir los procesos contractuales. </t>
  </si>
  <si>
    <t xml:space="preserve">Resultado Avance de Acción </t>
  </si>
  <si>
    <t>Resultado Avance de Objetivo</t>
  </si>
  <si>
    <t>Resultado Avance de Indicador</t>
  </si>
  <si>
    <t>Indicadores</t>
  </si>
  <si>
    <t xml:space="preserve">Durante el mes de junio se realizó sondeo de mercado y se determinan los valores por zonas. El Grupo de Contractual determina que se va a contratar bajo la modalidad de Convenios Administrativos con Universidades </t>
  </si>
  <si>
    <t>Se han intervenido a la fecha 1.111  procesos asociados a la modalidad de solicitantes  de formalización de minería tradicional en los departamentos de Antioquia (50),Magdalena(8), Meta (22), Caquetà(13),Bolívar (28), Boyacá (188), Caldas (41), Cauca (113), Choco (17), Cundinamarca (101), Norte de Santander (20), Santander (48) Tolima (76), Valle del Cauca (55,Nariño (8),Guajira(35),Cesar(64),Valle del Cauca (25), Arauca (2),Casanare (29),Huila (53),Putumayo (36), Risaralda (10),  Caldas (37), Santander (58),  Sucre (3),Bolivar (50),Cordoba (27),Atlántico (28),Vichada(2), Amazonas(1),Guanìa (1), Guaviare(2), con los cuales se han intervenido 8.534 mineros. Se han logrado acompañar 425 mineros solicitantes.</t>
  </si>
  <si>
    <t xml:space="preserve">Se cuenta con el análisis de antecedentes normativos, insitucionales, marco teórico de la minería de subsistencia en Colombia y el mundo.  </t>
  </si>
  <si>
    <t xml:space="preserve">Se está adelantando el sondeo del mercado con el fin de establecer el precio de una consultoría encaminada al fortalecimiento de los encadenamientos productivos de la minería de subsistencia.
</t>
  </si>
  <si>
    <t>En proceso</t>
  </si>
  <si>
    <t xml:space="preserve"> El plan de abastecimiento fue expedido en mayo, teniendo en cuenta que se habían suspendido las medidas cautelares.  Sin embargo, en cumplimiento del fallo del Tribunal de Nariño se suspenden las resoluciones.  Como Ministerio de Minas y Energía  se cumplió con el compromiso, sin embargo este fue suspendido por el fallo del Tribunal mencionado. 
Se presentó solicitud a la Oficina de Planeación para que se viabilice la modificación del indicador.</t>
  </si>
  <si>
    <t>En el mes de abril se logró la conexión de 1854 nuevos usuarios de energía en los municipios La Macarena (Meta) y Agustín Codazi (Cesar) y con asignaciones directas en el municipio de Moñito (Córdoba)
Recursos de Asignación Paz para los proyectos de Ciénaga (Magadalena), Puerto Concordia (Meta), Policaparca (Nariño) y Montelíbano (Córdoba). De otros fondos del SGR se han aprobado proyectos de apoyo financiero en servicios públicos pero no aportan nuevos usuarios. (1126 nuevos usuarios en mayo)</t>
  </si>
  <si>
    <t>En abril fueron aprobados proyectos del IP 30% RF en:
* Bochalema (via terciaria que beneficia a 193 personas) 
* Cabuyaro (Polideportivo para 6062 personas) y 
* Guamal (alcantarillado para 1322 personas)
Se han realizado 4 aprobaciones de proyectos en los Municipios de Los Cordobas, Riohacha, Orito y  Cienaga y se destacan los  proyectos de Cienaga y Orito ya que se enmarcan en la emergencia sanitaria por COVID 19 y en especial el Proyecto de Cienaga (Magdalena) que atiende a familias vulnerables con atencion de vivieres.
Se han realizado 4 aprobaciones de proyectos en los Municipios de Los Cordobas, Riohacha, Orito y  Ariguani y se destacan los  proyectos de Ariguani y Orito ya que se enmarcan en la emergencia sanitaria por COVID 19 y en especial el Proyecto de Ariguani que atiende a familias vulnerables con atencion de vivieres.</t>
  </si>
  <si>
    <t>Número de mineros que empiezan el tránsito a la legalidad</t>
  </si>
  <si>
    <t>Número de nuevos mineros en la legalidad</t>
  </si>
  <si>
    <t>Definir Hoja de Ruta de implementación recomendaciones MTE</t>
  </si>
  <si>
    <t>Inicio de implementación hoja de ruta</t>
  </si>
  <si>
    <t>Gestión de barreras de entrada a la implementación efectiva de la AGPE</t>
  </si>
  <si>
    <t>Desarrollo del observatorio de tarifas</t>
  </si>
  <si>
    <t>Número de vehículos eléctricos registrados</t>
  </si>
  <si>
    <t>ProReglamentos Técnicos (Taponamiento &amp; Abandono - Explotación Offshore) expedidos</t>
  </si>
  <si>
    <t>Regulación en firme de Quemas y Venteos de Gas</t>
  </si>
  <si>
    <t>Se da inicio a la estruccturación de la segunda parte de la encuesta sobre la cohecion</t>
  </si>
  <si>
    <t>Durante este tiempo se han hecho estas campañas para fomentar e incentivar que las redes del MME muestra contenido, importante, confiable, interesante y productivo para las personas.
Listado de campañas en JULIO:
Día del #OrgulloMinero 
Evento Nariño 
Refuerzo de la campaña #ModoAhorroDeEnergía. 
Hilo Acandí 
TBTs 
Alivios facturas de energía y gas 
Evento Antioquia. 
Evento Caquetá. 
Cartilla #MineríaSinCovid19 
EIM 
EVENTO Fenoge 
Logros Ministro Mesa</t>
  </si>
  <si>
    <t>Divulgacion de contenidos pedagogicos sobre la transicion energetica de colombia, a la ciudadania en general, a traves de las plataformas del ministerior</t>
  </si>
  <si>
    <t>Se avanzó en la estructuración de los siguientes puntos:
Presentación
Necesidad y Beneficios del Protocolo
Referencias consultadas</t>
  </si>
  <si>
    <t>Se recibieron 29 solicitudes de senado y  camara de las cuales se dio traslado, se respondieron y  se encuentran en vistos buenos o revision del area Juridica</t>
  </si>
  <si>
    <t xml:space="preserve">Se cito para Audiencia Pública según Proposición Nº 005 de 2020 citado por comision segunda - asiste viceministro 20/07/20 - Invitacion 28/07/20 
Sistema General de Regalías” Invita CV Camara asiste Ministro y Coor Regalias
</t>
  </si>
  <si>
    <t>No se emitio ningin concepto por parte del Ministerio de Minas y Energia</t>
  </si>
  <si>
    <t>La auditoria del sistema de administración de riesgos del MME esta programada para el tercer trimestre de 2020, más excatamente para el mes de octubre.</t>
  </si>
  <si>
    <t>Se hicieron tres (3) Mesas de Análisis de Riesgos y Controles, a julio de 2020, así: 1 con la Subdirección de Talento Humano; 1 con el Grupo de Asuntos Legislativos; y 1 con el Grupo de Comunicación y Prensa</t>
  </si>
  <si>
    <t>Se hicieron cuatro (4) Mesas de Asesoría &amp; Prevención, a julio de 2020, así: 1 con la Dirección de Hidrocarburos; 1 con la Subdirección de Talento Humano; 2 con el Grupo de Gestión de la Información y Servicio al Ciudadano.</t>
  </si>
  <si>
    <t>Se hicieron dos (2) Informes de Seguimiento de Atención al Ente Externo de Control Fiscal, Contraloría General de la República - CGR, a julio de 2020, así: 1 con corte a 30 de diciembre de 2019, elaborado en enero de 2020; y 1 con corte a 30 de junio de 2020, elaborado en julio de 2020.</t>
  </si>
  <si>
    <t>Se hicieron tres (3) Documentos de Seguimiento al Programa de Auditoria Interna Independiente - PAII, a julio de 2020, así: 1 con corte a 30 de diciembre de 2019, elaborado en enero de 2020; 1 con corte a 31 de marzo de 2020, elaborado en abril de 2020; y 1 con corte a 30 de junio de 2020, elaborado en julio de 2020.</t>
  </si>
  <si>
    <t>Se hizo una (1) Mesa de seguimiento a la gestión por área organizacional, a julio de 2020, así: 1 con corte a 30 de junio de 2020. 
Las demás están programadas para el tercer y cuarto trimestre de 2020; las Mesas programadas para el tercer trimestre, son para los meses de agosto y septiembre.</t>
  </si>
  <si>
    <t>Se hizo una (1) Formulación del  Programa de Auditoría Interna Independiente - PAII, a julio de 2020, así: 1 el 21 de febrero de 2020. El PAII fue ajustado el 30 de abril de 2020.</t>
  </si>
  <si>
    <t>Informe de Auditoria al Sistema de Administración de Riesgos</t>
  </si>
  <si>
    <t>Mesas de análisis de riesgos y controles</t>
  </si>
  <si>
    <t xml:space="preserve">   Mesas de asesoría y prevención</t>
  </si>
  <si>
    <t xml:space="preserve">    Documento de seguimiento a la relación con el Ente Externo de Control Fiscal -  CGR</t>
  </si>
  <si>
    <t>Documento de Seguimiento al Programa de Auditoria Interna Independiente – PAII</t>
  </si>
  <si>
    <t xml:space="preserve"> Mesas de seguimiento a la gestión por área organizacional</t>
  </si>
  <si>
    <t>Se está trabajando en la migración de datos del módulo de SIGME "Gestión documental" a Sisgestion y en paralelo se está desarrollando el módulo de seguridad y planeación estratégica, para la implementación de estos modulos durante el segundo semestre del año</t>
  </si>
  <si>
    <t>Se realizáron 9 espacios en el marco del proyecto MIPG: 3 reuniones de planeación y seguimiento, 2 Jornadas académicas y 4 mesas de trabajo (2 sectoriales y 2 del Ministerio). 
El proyecto avanza conforme a la planeación y se almacenan las evidancias en una carpeta de onedrive.</t>
  </si>
  <si>
    <t>El instrumento se encuentra ya en la plataforma de reporte, el avance del 100% de cumplimiento de este indicador se dio en el mes de junio</t>
  </si>
  <si>
    <t>Se tiene el diagnóstico de las sendas de valor identificadas, y ya se están realizando los pilotos de estas. Cabe aclarar que el piloto aun no termina, la fase de piloto contiene varios procesos en su interior para la optimización de las sendas escogidas</t>
  </si>
  <si>
    <t xml:space="preserve">Se tienen las sendas de valor identificadas de mayor peso en la entidad, ya habiendose priorizado dos para su optimización, y otras como diagnóstico para su intervención en 2021. </t>
  </si>
  <si>
    <t>No reportó</t>
  </si>
  <si>
    <t>Se han presentado dificultades con la implementación de actividades programadas, debido a los retrasos en el proceso contractual para la firma del convenio de asociación.</t>
  </si>
  <si>
    <t>Borrador de la reglamentación listo</t>
  </si>
  <si>
    <t>Proyectos identificados, línea base y proyeción de escenarios de reducción</t>
  </si>
  <si>
    <t>No reporto</t>
  </si>
  <si>
    <t xml:space="preserve">Durante el mes de Julio las Agencias se realizaron las siguientes reuniones:
Agencia Nacional de Hidrocarburos:
Durante el mes de Julio de 2020 se surtieron ocho (8) espacios de coordinación y concurrencia con los siguientes municipios y gobernaciones:
* Municipio de Paratebueno - Cundinamarca
* Municipio de Pivijay - Magdalena
* Municipio de Sabanas de San Angel - Magdalena
* Municipio de Puerto Wilches - Santander
* Municipio de Sabana de Torres - Santander
* Municipio de San Marcos - Sucre
* Gobernación de Sucre
* Gobernación de Santander
Agencia Nacional de Minería:
Las reuniones de coodinación y concurencia se desarrollaron de acuerdo a las lineas de acción del Programa de Relacionamiento con el Territorio.  Durante el mes de julio, la Agencia Nacional de Minería realizó siete reuniones de Coordinación y Concurrencia con los siguientes Municipios:
•Municipio Coyaima (Tolima)
•Municipio La Paz (Cesar)
•Municipio Aguachica (Cesar)
•Municipio Paipa (Boyacá)
•Municipio Mongui (Boyacá)
•Municipio Firavitoba (Boyacá) 
•Municipio Charalá (Santander)
</t>
  </si>
  <si>
    <t>Se dio inicio a la Fase 2 que tiene como objetivo la selección y priorización de las propuestas que serán implementadas, la definición de un horizonte de tiempo para esta implementación y la elaboración de la hoja de ruta integral que guíe la transformación energética del sector</t>
  </si>
  <si>
    <t xml:space="preserve">Se dio inicio a la Fase 2 de la MTE para priorizar las propuestas a implementar y definir hoja de ruta. El cronograma indica que la priorización y hojas de ruta se trabajarán de julio a diciembre de 2020, por lo que la implementación de las hojas de ruta será poserior </t>
  </si>
  <si>
    <t>Dos reglamentos técnicos para el transporte seguro de material radiactivo y un reglamento para la importación y exportación de materiales radiactivos, fueron remitidos a Minstransporte, DIAN y MinCIT para su evaluación y comentarios.</t>
  </si>
  <si>
    <t xml:space="preserve">Durante el mes de julio, se adelantaron reuniones de seguimiento de toda la estrategia gubernamental, con objetivo de hacer seguimiento a los compromisos adquiridos para el desarrollo de los proyectos FNCER en La Guajira. Tener en cuenta que el indicador es de reporte anual </t>
  </si>
  <si>
    <t>Se solicitó el apoyo del área de comunicaciones para el diseño de la estrategia de comunicación</t>
  </si>
  <si>
    <t>Se realizó una herramienta en excel que permite hacer sensibilidades a los componentes del CU a nivel nacional.</t>
  </si>
  <si>
    <t>No se reportó</t>
  </si>
  <si>
    <t>Desde OARE se realiza el AIN para el tema de infraestructura de carga de VE, proceso para firma de convenio con WRI</t>
  </si>
  <si>
    <t>La Oficina Nacional de Enlace con el OIEA, ha atendido la totalidad de solicitudes que realizan las contrapartes ejecutoras de proyectos.</t>
  </si>
  <si>
    <t>El portafolio de proyectos ARCAL y el portafolio de Proyectos Nacionales, fueron presentados para valoración por parte de los oficiales técnicos del OIEA.</t>
  </si>
  <si>
    <t>En fecha 7-abr-2020, se remitió a la Oficina de Planeación el informe de cumplimiento de acuerdos internacionales correspondiente a 1er trimestre.</t>
  </si>
  <si>
    <t>Se expidió Licencia de operación al Almacén de fuentes radiactivas en desuso - Almacén 1. Se otorgó prórroga a Instalación Centralizada para la Gestión de Desechos Radiactivos , ICGDR - Almacén 2. Se autorizó el acceso de funcionarios para el control de parámetros de la Planta de Irradiación Gamma.</t>
  </si>
  <si>
    <t>En fecha 11-feb-2020, se cerró un proceso de solicitud por información inconsistente. Actualmente, se atiende nueva solicitud realizada por la misma Instalación, cuyo objeto es la calibración de detectores de radiación. Se otorgó renovación de autorización a la Empresa prestadora de servicios de dosimetría ISECURE.</t>
  </si>
  <si>
    <t>El MME adelanta acciones para que la información del SGC sea almacenada en servidores del MME. El SGC remitió dos informes de delegación a los cuales el MME realizó requerimientos. Por otra parte, se han discutido directrices de acciones en tiempo de pandemia.</t>
  </si>
  <si>
    <t>Superavit de OEF de 4,08% El valor es calculado con el escenario de demanda de la UPME resultante, para las proyecciones de junio del 2020</t>
  </si>
  <si>
    <t>Se dió inicio a las actividades pendientes con cada uno de los grupos étnicos así: 
(i) Indígenas reactivación ruta metodológica 24/07
(ii) NARP reactivación ruta metodológica 28/07
(iii) Rrom se acordó reiniciar el 02/08
Se prevé protoclizar el 3 de agosto para radicar el proyecto de Ley el 04/08</t>
  </si>
  <si>
    <t>Recursos de Asignación Paz para:
El Tambo , Cauca 
Puerto Rico, San José del Fragua y Belén de los Andaquíes, Caquetá
San Onofre y Ovejas, Sucre
Tame, Arauca
(2) Aracataca, Magdalena
La Tola, Nariño
Carmen de Bolivar, Bolívar
Orito y Puerto Leguízamo, Putumayo
(4450 nuevos usuarios en julio)</t>
  </si>
  <si>
    <t>Durante el mes de julio se aprobaron 6 proyectos en Puerto Libertador, Saravena, Morroa, San Miguel, Puerto Asís  y Orito se destaca el proyecto de San Miguel (Putumayo) por tratarse de apoyo financiero para cubrir costos de servicio público de energía en el marco de la emergencia sanitaria.</t>
  </si>
  <si>
    <t>1</t>
  </si>
  <si>
    <t>4450</t>
  </si>
  <si>
    <t>0</t>
  </si>
  <si>
    <t>Recursos de Asignación Paz 
El Tambo , Cauca 
Puerto Rico, San José del Fragua y Belén de los Andaquíes, Caquetá
San Onofre y Ovejas, Sucre
Tame, Arauca
(2) Aracataca, Magdalena
La Tola, Nariño
Carmen de Bolivar, Bolívar
Orito y Puerto Leguízamo, Putumayo ($83.473 millones en julio)</t>
  </si>
  <si>
    <t>Se realizó la entrega de 6 proyectos, considerando como de mayor impacto relacionado con el beneficio a la comunidad: la optimización de acueductos en 18 centros educativos del municipio de Yondó en Antioquia.</t>
  </si>
  <si>
    <t>83473</t>
  </si>
  <si>
    <t>Durante el mes de julio de 2020 se revisaron doce  (12)  proyectos normativos, regulatorios y/o legislativos, a solicitud de dependencias del MME o expedidos dentro del marco del estado de emergencia económica, social y ecológica, para un total del año de ciento doce (112)</t>
  </si>
  <si>
    <t>Durante el mes de julio de 2020 se recibieron tramitaron siete (7) solicitudes de aplazamiento de fecha de entrada en operación de proyectos sector eléctrico, para un total del año de once (11)</t>
  </si>
  <si>
    <t>Durante el mes de julio de 2020 se recibieron y tramitaron tres (3)  solicitudes de declaratoria de utilidad pública e interés social proyectos eléctricos y áreas  necesarias para su construcción y protección, para un total del año de siete (7)</t>
  </si>
  <si>
    <t>Durante el mes de julio de 2020 se recibieron y tramitaron diecisiete (17) solicitudes de conceptos juridicos y DP, para un total del año de sesenta y cinco (65)</t>
  </si>
  <si>
    <t>Durante el mes de julio de 2020 los apoderados atendieron ochenta y cuatro (84) actuaciones procesales en los procesos en los que es parte el Ministerio de Minas y Energia, para un total del año de trescientas cincuenta y cuatro (354)</t>
  </si>
  <si>
    <t>Se esta en proceso de contratación, rtapa de perfeccionamiento del contrato</t>
  </si>
  <si>
    <t xml:space="preserve">Durante el mes de julio de 2020 se elaboraron dos (2) documento de acciones de carácter jurídico-administrativo a implementar en los procesos que tenga parte sector minero energético, en el marco del litigio de alto impacto, para un total del año de ocho(8) </t>
  </si>
  <si>
    <t>De acuerdo con lo establecido en la Circular 9041 de 2014 expedida por el Ministerio de Minas y Energía, la infomación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segundo trimestre de 2020 en el transcurso del mes de agosto.</t>
  </si>
  <si>
    <t>En lo corrido del mes de Julio se avanzó en la construcción de un esquema que permita el desarrollo de un programa de sustitución de leña, adicionalmente como resultado de un análisis interno se presentó a consideración del DNP la posibilidad de incluir como avance del indicador, con aquellas familias que hemos podido identificar como usuarios de leña que reciben el subsidio por el consumo de GLP en cilindros, modificación que se encuentra a la espera de la aprobación del área de planeación el Ministerio y validación de las áreas de DNP encargadas.</t>
  </si>
  <si>
    <t xml:space="preserve">Se cuenta con el documento del Plan y la Resolución, sin embargo, se solicitó a la UPME dos escenerios de costo beneficio de la planta de regasificación. Adicionalmente, el equipo se encientra en aclaraciones con la SIC, por un requerimiento remitido a la UPME. </t>
  </si>
  <si>
    <t>El documento fue publicado por segunda vez y fue enviado a la Dirección de Regulación del MinCit por concepto previo y posterior notificación a OMC.</t>
  </si>
  <si>
    <t>El documento fue revisado por el área jurídica de la DH y fue remitido a la OAJ para su segunda publicación a comentarios.</t>
  </si>
  <si>
    <t xml:space="preserve">Se están haciendo mesas de trabajo con ECP y Cenit para avanzar en el análisis de muestreo en los diferentes productos, con el fin de estimar en mejor medida las pruebas a realizar </t>
  </si>
  <si>
    <t>el índice de cumplimiento del indicador de satisfacción del cliente estuvo cumplido, bajo la atención prestada a través de la mesa de ayuda para sicom liquidos y GNCV promediado al mes de julio de 2020 es 92%</t>
  </si>
  <si>
    <t>La DH sigue a la espera del envío del documento final, de acuerdo con los ajustes remitidos por la Dirección, para continuar con la publicación. Se está a la espera de publicación por parte de la UPME</t>
  </si>
  <si>
    <t xml:space="preserve">Se revisó el segundo entregable y se retornó al consultor para aclaraciones y mejoras. Se extendió el contrato del consultor en tiempo para cubir lo requerido. </t>
  </si>
  <si>
    <t>Se presentó el reglamento offshore a la OAJ, al Viceministro y al Ministro. Se presentó también a comentarios. Se resolverá la matrzi de comentarios en Agosto</t>
  </si>
  <si>
    <t>Revisión y análsis base de datos histórica del ANLA eventos de  afectaciòn a Oleoductos para 2017-2019</t>
  </si>
  <si>
    <t>En Conjunto con Ecopetrol, a partir del 1o de febrero de 2020 con información de la Vicepresidencia de Operaciones y Logística de Transporte (VOL) de Ecopetrol S.A. en cabeza de la Gerencia de Apoderamiento (GAH) se consolindan los infomes de  Guías Únicas de Transporte para los agentes de la cadena de distribución de combustibles líquidos derivados del petróleo y Ecopetrol. Basado en lo anterior, se recibe el informe de la gestión de Ecopetrol de la autorización de la emisión, así como del control de las guías. De igual manera se incluye la información del mes de enero de 2020 del uso y legalización de las guías de los agentes autorizados y Ecopetrol, detallando las novedades encontradas, con el fin que se definan en conjunto las acciones y controles a implementar.</t>
  </si>
  <si>
    <t>A 31 de julio, se registraron 352 nuevos usuarios: 5 nuevos usuarios en  Guainía, municipio de Inírida,  189 nuevos usuarios en  Putumayo, municipio de Puerto Asís y 105 nuevos usuarios en La Guajira, municipio de Meera-Cardón; financiados con recursos del IPSE</t>
  </si>
  <si>
    <t>Se asignaron recursos FAER a un total de 7512 usuarios, de los cuales 7249 son nuevos usuarios. Actualmente en la dirección se encuentra viabilizado el proyecto de Boyaca que equivale a 574 usuarios.</t>
  </si>
  <si>
    <t>Indicador cumplido. Los archivos de los dashboards se puden encontrar en el siguinte link: https://minenergiacol-my.sharepoint.com/:f:/g/personal/aeamen_minenergia_gov_co/EtjEFvqZId5Emx-WXz40gekBSJ247uO7Ip_2PmWtnGz3tA?e=gPjDPA</t>
  </si>
  <si>
    <t>En este mes el equipo continua trabajando en la primera sesión de pruebas, se presentaron atrasos en la ejecución de la actividad CORE del negocio, debido a errores restrictivos, los cuales fueron solucionados fuera del tiempo planeado debido a que TICS solo cuenta con 1 programador para todo el MME</t>
  </si>
  <si>
    <t>Se trabajó en el proceso de contratación de los estándares de presas de relaves y drenajes ácidos; dentro del proceso de consultoría se presentaron cinco (5) proponentes: UT TATAN, BETA GROUP SERVICES SAS, INERCO CONSULTORÍA COLOMBIANA LTDA, UNIVERSIDAD NACIONAL DE COLOMBIA, ASESORIAS TECNICAS GEOLOGICAS LTDA.
Se realizó evaluación de las propuestas y se está en el proceso de la audiencia de adjudicación del contrato respectivo.</t>
  </si>
  <si>
    <t>- Se continua con la construccion del Documento " EL CARBÓN: LINEAMIENTOS DE POLÍTICA PARA UNA TRANSFORMACIÓN MINERA SOSTENIBLE EN COLOMBIA
- Socializacion de los Lineamientos con entidades ANM, UPME, Servicio Geologico
-Socializacion con Gremios, ACM, FENALCARBON, Asocarbonor, y otros</t>
  </si>
  <si>
    <t>El " Documento Metodológico para la implementación de la estrategia para los Proyectos de Interés Regional y Estratégicos – PIRE". fue revisado y ajustado con los comentarios de la Directora y se remitio a la Viceministra para sus observaciones.</t>
  </si>
  <si>
    <t>Implementación de agenda:
* RUTAS MINERAS - 10 de julio se realizó Ruta Minera de Choco.
* COMITE EXPLOSIVOS - 10 de julio fue publicado en la página web y enviado a gremios, empresas y entidades el paso a paso.
* SALINASs - Reunión realizada con Catedral de Sal el 28 de julio para revisar actividades del comité.
* SABANA DE BOGOTA - El 16 de julio se envió oficio con Radicado No. 2-2020-012070, el 28 de julio se recibió respuesta a lo solicitado a la ANM por la OAJ.
* COMITÉ EFICIENCIA Y MODOS - DNP - El 30 de julio se llevo a cabo la sexta sesión del comite temático de eficiencia en modos de transporte e intermodalidad.</t>
  </si>
  <si>
    <t>Se elaboró y estructuró informe de supervisión correspondiente al Segundo Trimestre de 2020</t>
  </si>
  <si>
    <t>Durante este mes se elaboraron los informes de supervisión de la Agencia Nacional de Minería y Gobernación de Antioquia, correspondiente al Segundo Trimestre de 2020</t>
  </si>
  <si>
    <t>La Agencia Nacional de Minería y la Gobernación de Antioquia oficializaron la conformación de los equipo con los cuales se van a trabajar las acciónes de mejora</t>
  </si>
  <si>
    <t>Durante el mes de julio se realizaron dos sensibililzaciones: Una con la Gobernación de Antioquia y PAR Medellín de la ANM el 14 de julio, y otra a nivel general para las dos delegadas el 31 de julio.</t>
  </si>
  <si>
    <t>Pendiente reactivación de audiencias públicas en el trámite de LA que se activan una véz se de participación cuidadana (Surata y California) en delimitación del Páramo.</t>
  </si>
  <si>
    <t>Preparación de logistica para la ejecución de segunda visita en el LA, programada para iniciar la cuarta semana de agosto.</t>
  </si>
  <si>
    <t>Avanze trabajo de campo en formulación del PAR. Empresa manifiesta que cronograma tiene 45 días de retraso por covid.</t>
  </si>
  <si>
    <t>En proceso recoplilación de información por empresa para dar respuesta a requerimientos adicionales.</t>
  </si>
  <si>
    <t>Se estima que a pesar de las afectaciones de COVID se cumple con los 10 distritos metalogénicos. A la fecha el SGC ha realizado 4 falta su entrega a la ANM</t>
  </si>
  <si>
    <t>Esta en proceso la estructuración del proceso de asignación de áreas</t>
  </si>
  <si>
    <t>Número de mineros reportado por el Banco Agrario. Se solicitó a Banco de Bogotá línea Base. Se proyecta plan de acción para lograr 1.000 mineros antes de diciembre. Con la iniciativa de Fedesmeraldas y Confiar</t>
  </si>
  <si>
    <t xml:space="preserve">Durante el mes de julio, el Ministerio de Minas y Energía continúo adelantado gestiones con los proyectos PINES.  Sin embargo, durante la emergencia económica, a pesar que no se suspendió la minería al interior de los proyectos mineros, se detuvieron actividades; lo que está ocasionando que no se cumpla la meta de la presente vigencia y dificultado el ingreso de inversión al no avanzar en los diferentes proyectos que son los que generan el aumento de este indicador. </t>
  </si>
  <si>
    <t>Durante el mes de julio, el Ministerio de Minas y Energía continuó adelantado gestiones con los proyectos PINES.  Sin embargo, durante la emergencia económica, a pesar que no se suspendió la minería al interior de los proyectos mineros, se detuvieron actividades; lo que está ocasionando que no se cumpla la meta de la presente vigencia. Los principales proyectos de carbón de Cerrejón, CNR, Drummond no producirán lo proyectado y Prodeco se encuentra suspendido . En septiembre se actualizará el dato de junio</t>
  </si>
  <si>
    <t>Durante el mes de julio, el Ministerio de Minas y Energía continuó adelantado gestiones con los proyectos PINES.  Sin embargo, durante la emergencia económica, a pesar que no se suspendió la minería al interior de los proyectos mineros, se detuvieron actividades; lo que está ocasionando que no se cumpla la meta de la presente vigencia. El proyecto de Buriticá se encuentra suspendido por los contagios que se dan en la zona. En septiembre se actualizará el dato correspondiente a junio</t>
  </si>
  <si>
    <t>En proceso la estrategia alrededo de los proyectos PINES, especificamente el de Quebradona y Minesa</t>
  </si>
  <si>
    <t>Durante este mes se cuenta con un primer prototipo de definición de tablero de control de os proyectos PINES.</t>
  </si>
  <si>
    <t>"Primera versión de documento de marco conceptual (desarrollo tematico de componentes y lineas estrategicas incluyendo los servicios asociados)</t>
  </si>
  <si>
    <t>Se dió inicio a la construcción del capítulo, donde el primer paso es realizar una construcción colectiva con las comunidades negras e indígenas, a partir del modelo conceptual definido y los servicios identificados.</t>
  </si>
  <si>
    <t>Se publicaron las respectivas matrices con las observaciones</t>
  </si>
  <si>
    <t>Proyecto formulado, ya se ajustó con el equipo de DNP que valida la estructuración desde el punto de vista metodológico.</t>
  </si>
  <si>
    <t>Convenio con UPTC en ejecución</t>
  </si>
  <si>
    <t xml:space="preserve">Se avanza en la recopilación y análisis de información relacionada con los antecedentes  normativos e institucionales y un avance del concepto y características de la minería de subsistencia y artesanal en el mundo, los países más representativos de ocurrencia y las condiciones normativas, así como las políticas públicas existentes en estos. </t>
  </si>
  <si>
    <t>Se está adelantando el sondeo del mercado con el fin de establecer el precio de una consultoría encaminada al fortalecimiento de los encadenamientos productivos de la minería de subsistencia.</t>
  </si>
  <si>
    <t xml:space="preserve">Se ejecutó la totalidad del cronograma establecido ocn la ANM. </t>
  </si>
  <si>
    <t>Se radicó un estudio previos del Convenio Antioquia y los otros 4 se encuentran en revisión de la propuesta económica. Se radicó la solicitud de 5 CDPs</t>
  </si>
  <si>
    <t>Se han intervenido a la fecha 1108 procesos asociados a la modalidad de solicitantes de formalización de minería tradicional en los departamentos deAmazonas (1), Antioquia (13), Arauca (2), Atlantico(28), Bolívar (50), Boyacá (188), Caldas (37), Caqueta (23),Casanare(28),Cauca (112), Cesar(64),Choco (18), Còrdoba(28),Cundinamarca (81), Huila (53), La Guajira (35),Meta (22), Nariño(29),Putumayo(36),Risaralda (12),Santander (58),Sucre (3), Tolima(61), Valle del Cauca (55), Norte de Santander (34) , con los cuales se han intervenido 587 mineros.</t>
  </si>
  <si>
    <t>Durante el mes de julio se encuentran en la construcciòn conjunta de la tematica de legalidad para la Construcciòn del Modelo de Negocio Minero para el Departamento del Chocò.</t>
  </si>
  <si>
    <t>Estamos pendiente de la asignación de recursos, dado que el presupuesto se encuentra en previo concepto, y la propuesta de OPGI es pasar el presupuesto asignado al proyecto nuevo.</t>
  </si>
  <si>
    <t>Se contrató al Ingeniero de Desarrollo del Back-End, que conforman el equipo para la solución de Apps de uso institucional y misional del MINENERGÍA</t>
  </si>
  <si>
    <t>Se están evaluando conocimientos, capacidades y habilidades para la contratación de un Analista y un Desarrolador para le diseño e implementación en el modelamiento de datos y aplicaciones bajo el esquema de Big Data, Analítica, minería de datos, desarrollo e implementación API RestFul bajo lenguajes Java o Python, PowerBI, Tableau, y Buses de integración, entre otros.</t>
  </si>
  <si>
    <t xml:space="preserve">Meta cumplida desde el mes de Mayo de 2020. </t>
  </si>
  <si>
    <t>Se estuvo trabajando con el IGAC bajo las directrices de un proyecto que ésta entidad tiene con la ONU para la evaluación y medición de los estándares de geo referenciación con los estándares actuales a nivel mundial. En este aspecto, el IGAC tiene una buena aproximación de las exigencias y avances actuales. A nivel del sector minero energético se busca replicar esta experiencia y unificar criterios con las entidades adscritas al Ministerio. Se están programando cursos con el CIAF. Se está evaluando la posibilidad de un Convenio InterInstitucional para fortalecer el desarrollo de la IDE y capacitaciones del Equipo IDE.</t>
  </si>
  <si>
    <t>No se reporta, pues el Portal hoy día es competencia de Oficina de Prensa y Comunicaciones</t>
  </si>
  <si>
    <t>Durante el mes de Julio se ejecutaron a satisfacción las actividades que se tenian programadas, la ejecución para este mes es de 9.24%,  para un acumulado de 46.6% de ejecución</t>
  </si>
  <si>
    <t>Para el mes de julio no corresponde avance, pues el resultado de la encuesta esta previsto en el IV trimestre de acuerdo a la programación</t>
  </si>
  <si>
    <t>Para el mes de julio no corresponde avance, pues la definición de incentivos esta previsto en el IV trimestre de acuerdo a la programación</t>
  </si>
  <si>
    <t>Para el mes de julio no corresponde avance, pues la medición de clima esta prevista en el IV trimestre de acuerdo a la programación</t>
  </si>
  <si>
    <t>En el mes de julio de 2020 no se recibieron Títulos Ejecutivos, motivo por el cual tampoco hubo apertura de expedientes. El total de expedientes aperturados a 31-07-2020 es de 4</t>
  </si>
  <si>
    <t>Durante el mes de Julio se recaudaron $21.090.060,67, en obligaciones de FEDESMERALDAS  y $71.089.472 en obligaciones del MME, para un total en el mes de julio de $92.179532,67. El total recaudado hasta 31-07-2020, tanto en cartera del MME, como de FEDESMERALDAS, es de  $3.400.853.714</t>
  </si>
  <si>
    <t>Se genera la pieza de difusión de la nueva Política de Servicio al Ciudadano para la vigencia 2020; para la que se ha tenido en cuenta un nuevo enfoque en la facilidad de entendimiento de parte de la ciudadanía y de los colaboradores del Minenergía; lo que facilitará la publicación de la encuesta y las respectivas mediciones de los niveles de conocimiento de la misma en el Ministerio.</t>
  </si>
  <si>
    <t>Se presenta la propuesta 001 del documento correspondiente a la vigencia 2020-2021 “Propuesta 1 Portafolio de Servicios Minenergia 2020-2021” y se pone a disposición del GGISC para la correspondiente revisión en el canal creado para el tema dentro del espacio grupal del sistema TEAMS</t>
  </si>
  <si>
    <t>Se esta validando información de tramites y servicios del CRM, para realizar seguimiento y poder identificar si se presentó disminución en los tiempos de respuesta.</t>
  </si>
  <si>
    <t xml:space="preserve">Se publicó encuestas para medir la satisfacción del grupo de valor de la Dirección de Energía Eléctrica (FOES, FSRRI), el 23 de junio del presente. Enlace: https://forms.office.com/Pages/ResponsePage.aspx?id=vjYm2NJtZE6ihHo0AvJOJ8Zgy-JncQZLo_uM7Taqu5JURUhVUkhXTTRQRkJKQVFQWkJQVDZHUFAwUS4u </t>
  </si>
  <si>
    <t>Estado de Avance Concurso de Méritos Abierto No. 05 de 2020
Se dio respuesta a las observaciones presentadas por los proponentes Beta Group, Corpensar, Idom, RYR KELAB S.A.S, Consorcio Minenergia Innovación 2020, Boost, Universidad Nacional de Colombia, GMS Management, dentro de los tiempos establecidos.
El proceso se encuentra en espera de respuesta por parte de los proponentes a las observaciones que el Ministerio de Minas y Energia publico y de este modo, responder y adjudicar el proceso. En espera de subsanaciones por parte de los proponentes a los que se les dio retraslado</t>
  </si>
  <si>
    <t xml:space="preserve">Durante el segundo trimestre se realizó un trabajo para identificar la relación que tienen las actividades que desarrolla cada miembro del equipo con el perfil personal al que pertenece de acuerdo con los 4 cuadrantes de  trabajados en el trimestre anterior: enfoque a hacer, enfoque a pensar, enfoque a mantener, enfoque a transformar. 
Esta información nos permitirá asignar las labores del equipo de acuerdo con su estilo de pensamiento y motivación; este trabajó contribuirá de una manera directa a generar satisfacción en las labores realizadas y por consiguiente un mejor nivel de productividad y enfoque a resultados. </t>
  </si>
  <si>
    <t>Se desarrolló a satisfacción el proceso de pago a proveedores y se pasa a producción para iniciar el 1 de agosto de 2020.</t>
  </si>
  <si>
    <t>La Base de la medición se desarrollará en el tercer trimestre del año</t>
  </si>
  <si>
    <t>Proceso de sistematizacion en dearrollo</t>
  </si>
  <si>
    <t>La encuenta se tiene prevista para el ultimo trimestre del año</t>
  </si>
  <si>
    <t>Estamos en proceso de diseño, para determinar una percepcion inicial a finales de agosto</t>
  </si>
  <si>
    <t>Hemos finalizado al 100% de la gestion y automatizacion de pagos en NEON para contratistas</t>
  </si>
  <si>
    <t xml:space="preserve"> - Se realizó habilitación  de los puestos de trabajo, salas de juntas, sanitarios y lavamanos  a fin de garantizar el distanciamiento social en  las instalaciones del Ministerio y sede archivo
- Se ubicaron  tapetes de desinfección con amonio cuaternario, en las entradas principal y a cada uno de los pisos de la sede principal y carrera 50
- Se realizó la adecuación del centro de copiado único, para impresión, copiado y escaneo de documentos 
Acumulado: 13</t>
  </si>
  <si>
    <t>El día 3 de julio, el Grupo de Infraestructura Tecnológica envió las opciones iniciales para la implementación de la aplicación de transporte con la cual se mejorara el servicio, igualmente el equipo de Tics esta trabajando en la propuesta para la implementación. Se recibió oferta comercial de aranda, la cual resulta demasiado costosa.
Acumulado: 0</t>
  </si>
  <si>
    <t>Las campañas enfocadas en promover la movilidad sostenible se retomaran en el mes de agosto, fomentando el uso de la bicicleta y mostrando los posibles ahorros por el uso de esta.
Acumulado: 2</t>
  </si>
  <si>
    <t xml:space="preserve">Durante el mes de julio se dio inicio a una campaña para mostrar los cambios que se han realizado en el Ministerio durante el período de asilamiento producto de la pandemia COVVID 19 con la finalidad de garantizar la bioseguridad de las instalaciones para el próximo retorno de los funcionarios y contratistas, por otro lado se dio inicio a una campaña sobre el manejo de los residuos solidos aprovechables y no aprovechables
Acumulado: 9 </t>
  </si>
  <si>
    <t>Energia: Para la vigencia 2020 se observa una reducción del 13 % en el consumo de energía respecto al consumo total de la vigencia 2019, de igual manera al realizar un análisis más detallado se puede identificar que al comparar los el consumo del mes de julio de 2020 con julio de 2019 la reducción es de un 33% esto debido a la medida de contingencia por COVID-19.
Agua: Para la vigencia 2020 se observa una reducción del 31% comparado con el consumo total de la vigencia 2019,al observar el comportamiento del mes de julio de 2020 con el de julio de 2019 se puede observar una reducción del 78% esto debido a la medida de contingencia por COVID-19.
Papel:Durante la vigencia 2020 se a logrado una reducción del 24,8 % con respecto al consumo total de la vigencia 2019, al realizar una comparación de enero a julio de 2020 contra el mismo periodo de la vigencia 2019, se puede observar una reducción del 55%, esto debido al manejo de medio virtuales por las medidas de trabajo remoto por la contingencia de COVID-19.
Acumulado: 22%</t>
  </si>
  <si>
    <t xml:space="preserve">
Encuesta de satisfacción del servicio 
Se ha realizado él envió de encuestas de satisfacción a funcionarios y contratistas, para evaluar la satisfacción en los servicios prestados como transporte y entrega de equipos de cómputo, esta encuesta permitió evidenciar que hay una buena percepción a realizar estas labores que permiten continuar adecuadamente en teletrabajo y cumplir el propósito superior del Ministerio.
Encuesta - Queremos conocer tu experiencia durante tu visita al Ministerio, en este periodo de contingencia.
Se realizó él envió de una encuesta para las personas que ingresan al Ministerio durante la contingencia con la finalidad de evaluar la percepción de los funcionarios y contratistas, sobre las medidas que se han tomado para el manejo de la contingencia, como lo es la señalización, la desafección y limpieza de las áreas, entre otras.
Acumulado: 4</t>
  </si>
  <si>
    <t xml:space="preserve">1) Se llevó a cabo campaña de inicio y desarrollo del código de ética y buen gobierno, a través de piezas informativas y encuesta de percepción para la consolidación del mismo.
</t>
  </si>
  <si>
    <t xml:space="preserve">1) El día 25 de julio la Red de Asuntos Disciplinarios del Sector Minero Energético se reunió por tercera vez en el año  para establecer los lineamientos de la alianza en el segundo semestre del 2020.
2) La red de asuntos disciplinarios del sector de minas y energía consolidó la alianza del programa RITA de la Vicepresidencia de la República, para ser implementado en todas las entidades del sector, lo cual fortalecerá la lucha contra la corrupción. 
</t>
  </si>
  <si>
    <t xml:space="preserve"> 1. El día 30 de julio se realizó el Webinar de "Mi rol como servidor público" desarrollado por el director de transparencia por colombia, Andrés Hernández. Se contó con la participación de 109 funcionarios y contratistas del MME.</t>
  </si>
  <si>
    <t xml:space="preserve">En el mes de Julio, la Secretaria General del Ministerio de Minas y Energía firmó 5 autos en el marco de procesos disciplinarios en curso. </t>
  </si>
  <si>
    <t xml:space="preserve">En el mes de Julio se realizaron 2 comités de impulso procesal, mismos que fueron registrados por medio de actas de comité firmadas por los integrantes del grupo. </t>
  </si>
  <si>
    <t>600 mineros legales (Contrato Especial de Concesión Tarazá 200 mineros, Subcontrato de formalización minera San Roque "Gramalote" 200 mineros y Contrato de Operación Minera El Bagre 200 mineros) 
30 mineros legales (Solicitudes de legalizaciones 685)</t>
  </si>
  <si>
    <t xml:space="preserve">Se actualizará una vez se revisen planes de trabajo con ANM y GA - contador de mineros
Pendiente trámite de 123 subcontratos (aprox. 700 mineros)
</t>
  </si>
  <si>
    <t>No se tenia progamada</t>
  </si>
  <si>
    <t>La capacitación se realizó en el mes de mayo</t>
  </si>
  <si>
    <t>Se hicieron cuatro (4) Mesas de Análisis de Riesgos y Controles, a agosto de 2020, así: 1 con la Subdirección de Talento Humano; 1 con el Grupo de Asuntos Legislativos;  1 con el Grupo de Comunicación y Prensa; y 1 con el Grupo de Gestión Financiera y Contable - Contabilidad.</t>
  </si>
  <si>
    <t>Se hicieron seis (6) Mesas de Asesoría &amp; Prevención, a julio de 2020, así: 1 con la Dirección de Hidrocarburos; 1 con la Subdirección de Talento Humano; 2 con el Grupo de Gestión de la Información y Servicio al Ciudadano; Grupo de Gestión Estratégica del Sector Extractivo; Grupo de Infraestructura Tecnológica</t>
  </si>
  <si>
    <t>Se hicieron catorce (14) Mesas de seguimiento a la gestión por área organizacional, a agosto de 2020.
Las demás están programadas para el tercer y cuarto trimestre de 2020; las Mesas programadas para el tercer trimestre, son para los meses de agosto y septiembre</t>
  </si>
  <si>
    <t>Se llevó a cabo el levantamiento de necesidades y ya se están desarrollando los módulos de  seguridad y de gestión documental. Ya se iniciaron las reuniones para revisar los insumos del módulo de planeación estratégica</t>
  </si>
  <si>
    <t>El instrumento se encuentra implementado, por lo que está meta ya se cumplió.</t>
  </si>
  <si>
    <t>Las sendas se encuentran el proceso de rediseño - alistamiento para la implementación de los ilotos de cada iniciativa</t>
  </si>
  <si>
    <t>Se tienen las 2 sendas identificadas, se esta en la etapa de rediseño, es decir, creación de las historias de exto con sus iniciativas y generación de planes de acción para entrar en la etapa de implementación</t>
  </si>
  <si>
    <t>Se recibieron 31 solicitudes de senado y  camara de las cuales se dio respectiva respuesta, traslado, o se encuentran en respectivos vistos buenos en area Juridica o asesores de los respectivos Despachos.</t>
  </si>
  <si>
    <t xml:space="preserve">Se cita a las siguientes Controles politicos asistiendo a los mismos. 1-2020-036950 1-2020-036950  INVITACION REGALIAS 5 AGOSTO 
1-2020-037240 Debate Prop 071 6 AGOSTO
1-2020-035994 Debate prop 9-11 4 AGOSTO
1-2020-037599 Audiencia Regalias 10 AGOSTO
12020-038580 Debate Prop 04 18 AGOSTO -
1-2020-037223Audiencia PL 231 19 AGOSTO
1-2020-037852 DEBATE PROP 23-25 18 AGOSTO
1-2020-38850 Prop 27 20 AGOSTO
</t>
  </si>
  <si>
    <t xml:space="preserve">Se cuenta con un retraso de 3 meses en la implementación de las actividades, debido a las dificultades que presentó la firma del convenio internacional con CIAT. </t>
  </si>
  <si>
    <t xml:space="preserve">El borrador de la reglamentación se encuentra en discusión con la dirección de hidrocarburos y la ANH </t>
  </si>
  <si>
    <t xml:space="preserve">Durante el mes de Agosto 2020 las Agencias se realizaron las siguientes reuniones:
Agencia Nacional de Hidrocarburos:
Se surtieron veintitres (23) espacios de coordinación y concurrencia con las siguientes gobernaciones,  municipios y Corporaciones Autónomas:
Gobernación de Magdalena, Gobernación del Meta, Gobernación de Santander, Gobernación de Sucre, Municipio de Santa Cruz de Mompós - Bolívar, Municipio de Maní - Casanare, Municipio de Pivijay - Magdalena, Municipio de Sabanas de San Angel - Magdalena, Municipio de Guamal - Magdalena, Municipio de Nueva Granada -Magdalena, Municipio de Plato - Magdalena, Municipio de San Sebastián de Buenavista - Magdalena, Municipio de Santa Ana – Magdalena, Municipio de Puerto Gaitán - Meta, Municipio de Puerto López - Meta, Municipio de Barrancabermeja - Santander, Municipio de Puerto Wilches - Santander, Municipio de Sabana de Torres - Santander, Municipio de San Marcos - Sucre, Corporación Autónoma Regional del Magdalena - CORPAMAG, Corporación para el Desarrollo Sostenible de la Macarena - CORMACARENA, Corporación Autónoma Regional de Santander - CAS, Corporación para el Desarrollo Sostenible de la Mojana y el San Jorge - CORPOMOJANA
Agencia Nacional de Minería:
Se surtieron quince (15) reuniones de Coordinación y Concurrencia con los siguientes Municipios:  Arenal, Barranco de Loba, Cartagena y San Estanislao de Kostka (Bolívar), Aquitania y Santa María (Bpyacá), Morales (Cauca), La Gloria (Cesar), Junín y Medina (Cundinamarca), San Carlos de Guaroa (Meta), Magüí Payán (Nariño), Ocamonte (Santander) y Chaparral y Saldaña (Tolima).
</t>
  </si>
  <si>
    <t>No Reportó</t>
  </si>
  <si>
    <t>La OARE realizó un lista propia de las propuestas de la MTE prioritarias y el posible plazo de implementación teniendo en cuenta la agenda de la CREG y del MME. El trabajo de la Fase 2 continúa para priorizar las propuestas a implementar y definir hoja de ruta con apoyo de los consultores.</t>
  </si>
  <si>
    <t xml:space="preserve">El cronograma de la Fase 2 indica que la priorización y hojas de ruta se trabajarán de julio a diciembre de 2020, por lo que la implementación de las hojas de ruta será poserior </t>
  </si>
  <si>
    <t>Los reglamentos fueron ajustados y se encuentran en revisión al interior del grupo de trabajo. Se elaboraron las memorias justificativas para remitir los reglamentos a la Comisión de reglamentos técnicos del Ministerio.</t>
  </si>
  <si>
    <t>En el mes de agosto se llevaron a cabo las terceras plenarias técnicas de la estrategia Mesas Guajira, los días 26, 27 y 28 de agosto sobre las temáticas de: transporte y logística, socioambiental y seguridad, aduanas, agua y fuerza laboral respectivamente. para las cuales se contó con la participación de los agentes promotores de los proyectos y las entidades gubernamentales interesadas.</t>
  </si>
  <si>
    <t>Se ha trabajado de la mano del equipo de comunicaciones para la estrategia de difusion de AGPE</t>
  </si>
  <si>
    <t>No repoortó</t>
  </si>
  <si>
    <t>Se desarrolló una herramienta para realizar sensibilidades a los componentes de la tarifa a nivel nacional y por comercializador</t>
  </si>
  <si>
    <t>Desde OARE se realiza el AIN para el tema de infraestructura de carga de VE y mesas de trabajo con la identificación de actividades, el proceso para firma de convenio con WRI está retrasando las metas en el tema de regulación de normativa de EE para vehículos livianos</t>
  </si>
  <si>
    <t>Se han atendido la totalidad de solicitudes que realizan las contrapartes ejecutoras de proyectos.</t>
  </si>
  <si>
    <t>Los dos portafolios de proyectos, ya fueron presentados al OIEA.</t>
  </si>
  <si>
    <t>En fecha 12 de agosto se remitió a la OPGI el segundo informe sobre el cumplimiento de acuerdos y tratados internacionales en materia nuclear.</t>
  </si>
  <si>
    <t>En fecha 06 de agosto, se remitió comunicación al SGC sobre el proceso de licenciamiento de la Instalación Centralizada para la Gestión de Desechos Radiactivos que involucra: Bloque T, contenedor adjunto y vehículo donado por el DOE-USA; se recibió respuesta en fecha 26 de agosto.</t>
  </si>
  <si>
    <t>Ante la situación de emergencia sanitaria, no se realizan inspecciones, pues estas implican presencialidad del cuerpo inspector.</t>
  </si>
  <si>
    <t>En el marco del proceso de evaluación de la solicitud para calibración de instrumentos de protección, en fecha 18 de agosto se realizó reunión virtual con la instalación solicitante, se puntualizó sobre los tópicos a precisar y en fecha 31 de agosto, se recibió la respuesta de la instalación, la cual se analizará para decidir de fondo sobre la solicitud.</t>
  </si>
  <si>
    <t>En el mes de agosto, se realizaron diversas reuniones con el SGC asociadas con los preparativos para adelantar el proceso de consolidación de fuentes de cobalto-terapia en poder de las instalaciones. Similarmente, mediante reuniones virtuales se abordaron aspectos relacionados con autorización para transporte mediante arreglos especiales y notificación de expedición de transporte de materiales radiactivos.</t>
  </si>
  <si>
    <t>Superavit de OEF de 4,49% El valor es calculado con el escenario de demanda de la UPME resultante, para las proyecciones de junio del 2020</t>
  </si>
  <si>
    <t>Se radicó el proyecto de Ley al Congreso para el trámite legislativo. Se realizó el primer debate de las Comisiones Quintas de Cámara y Senado de forma conjunta. Se inició el debate en plenaria de Cámara logrando la aprobación del proyecto de Ley y se dió inicio al debate en plenaria de Senado.</t>
  </si>
  <si>
    <t>Durante el mes de agosto se aprobaron 2 proyectos: Colosó - Sucre y Valle del Guamuez - Putumayo, se destaca el proyecto de Valle del Guamuez por tratarse de soluciones fotovoltaicas para 24 familias por $374 millones</t>
  </si>
  <si>
    <t>Recursos de Asignación Paz para:
Carmen del Darien (2)  
Medio Atrato (2) 
Fundación (2) 
Valledupar
Puerto Caicedo
Valle del Guamuez
Puerto Guzman
Solita
Manaure
(5926 nuevos usuarios en agosto)</t>
  </si>
  <si>
    <t>5926</t>
  </si>
  <si>
    <t>Durante el mes de agosto no se aprobaron proyectos para nuevos usuarios de gas.</t>
  </si>
  <si>
    <t>Recursos de Asignación Paz para:
Carmen del Darien (2)  
Medio Atrato (2) 
Fundaciòn (2) 
Valledupar
Puerto Caicedo
Valle del Guamuez
Puerto Guzman
Solita
Manaure
($120.797 millones en agosto)</t>
  </si>
  <si>
    <t>120797</t>
  </si>
  <si>
    <t>Se realizó la entrega de 4 proyectos, considerando como de mayor impacto el relacionado con la construcciòn de viviendas nuevas de interes social que beneficia a 18 familias del municipio de San Luis de Palenque - Casanare</t>
  </si>
  <si>
    <t>Durante el mes de agosto de 2020 se revisaron seis (6)  proyectos normativos, regulatorios y/o legislativos, a solicitud de dependencias del MME o expedidos dentro del marco del estado de emergencia económica, social y ecológica, para un total del año de ciento dieciocho (118)</t>
  </si>
  <si>
    <t>Durante el mes de agosto de 2020 se recibieron tramitaron siete (7) solicitudes de aplazamiento de fecha de entrada en operación de proyectos sector eléctrico, para un total del año de diecinuebe (19)</t>
  </si>
  <si>
    <t>Durante el mes de agosto de 2020 se recibieron y tramitaron dos (2)  solicitudes de declaratoria de utilidad pública e interés social proyectos eléctricos y áreas  necesarias para su construcción y protección, para un total del año de nueve (9)</t>
  </si>
  <si>
    <t>Durante el mes de agosto de 2020 se recibieron doce (12) y tramitaron diez (10) solicitudes de conceptos juridicos, para un total del año de setenta y cinco (75)</t>
  </si>
  <si>
    <t>Durante el mes de agosto de 2020 los apoderados atendieron cincuenta y dos (52) actuaciones procesales en los procesos en los que es parte el Ministerio de Minas y Energia, para un total del año de cuatrocientas seis (406)</t>
  </si>
  <si>
    <t>Se esta en proceso de perfeccionamiento del contrato</t>
  </si>
  <si>
    <t>Meta cumplida</t>
  </si>
  <si>
    <t>Durante el mes de agosto, se recibió el reporte de las 60 empresas distribuidoras de este servicio correspondiente al 2° trimestre de 2020 y se validó por parte del Ministerio de Minas y Energía. La línea base está en proceso de actualización por parte del DNP, una vez estos realicen las actualizaciones, también se actualizarán los reportes.</t>
  </si>
  <si>
    <t>Durante agosto con apoyo de los gremios de GLP se organizó el "Taller Virtual: Programa de Sustitución de Leña", con elncual se espera recibir insumos en la construcción del marco normativo para la estrategia de sustitución de leña con GLP.  Está previsto que este  evento se lleve a cabo durante la primera semana del mes de septiembre. Se está en proceso de modificación para incluir aquellas familias que han dejado de utilizar leña gracias a los subsidios por el consumo de GLP</t>
  </si>
  <si>
    <t>Está pendiente la presentación y aprobación por parte de la alta dirección los escenarios solicitados a la UPME</t>
  </si>
  <si>
    <t>El documento fue publicado por segunda vez y fue enviado a la Dirección de Regulación del MinCit por concepto previo y posterior notificación a OMC. Luego de algunas aclaraciones que se tenían pendientes con la Dirección de Regulación del MinCit, el documento fue nuevamente enviado para notificación a OMC.</t>
  </si>
  <si>
    <t>El documento fue publicado por segunda vez y nos encontramos haciendo la revisión y ajustes requeridos de los comentarios recibidos para envío a Mincit y continuar con proceso de notificación a OMC.</t>
  </si>
  <si>
    <t>Se estan haciendo mesas de trabajo con el DNP, SIC y INM. Se dio a conocer el programa por primera vez para comentarios y conceptos de estas entidades</t>
  </si>
  <si>
    <t>El ANS reportado para el mes de 92%</t>
  </si>
  <si>
    <t>No se ha publicado el documento por parte de la UPME, ya que por solicitud del Ministro se están realizando unos ajustes</t>
  </si>
  <si>
    <t>Se resolvió la matriz de comentarios y se presentó todo el paquete a OAJ para su evaluación</t>
  </si>
  <si>
    <t>Se recibió el segundo entregable y se procederá con la socialización a la industria en Septiembre. Se dio soporte a OAAS en cuanto a revisar regulación de emisiones fugitivas y se decidió hacer una sola regulación</t>
  </si>
  <si>
    <t>Se continua con la revisión de la base historica de eventos de afectación a oleoductos para la estructuración de la matriz respectiva.</t>
  </si>
  <si>
    <t xml:space="preserve">Se recibio el informe de legalizaciòn de Guìas correspondiente al mes de Julio de 2020 de la información recolectada por ECOPETROL. </t>
  </si>
  <si>
    <t>Se continua con la revisión de los planes de manejo de riesgo remtidas por las empresas para la estructuración de la matriz respectiva.</t>
  </si>
  <si>
    <t>Se adjudico contrato a la empresa DELVASTO-ECHEVERRIA (GGC-453 de 2020), se firmó acta de inicio del 14 de agosto de 2020 y se procedió con el inicio del desarrollo de la consultoría.</t>
  </si>
  <si>
    <t>34.540 usuarios conectados en este gobierno. Durante agosto, se registraron 546 nuevos usuarios, distribuidos así: 401 financiados con recursos del FAZNI, en Tierralta Córdoba y 145 financiados con recursos del SGR, en el municipio de Francisco Pizarro, departamento de Nariño.</t>
  </si>
  <si>
    <t>En el segundo trimestre los OR han reportado 2959. EPM (870), EPSA (382), Celsia Tolima (747), Codensa (222), EMCALI (25), CEO (92), EBSA (373), ENERGUAVIARE (27), EMEESA (8), CHEC (204), EEP (9)</t>
  </si>
  <si>
    <t>Indicador cumplido en el mes de julio</t>
  </si>
  <si>
    <t>En este mes el equipo continua trabajando en la primera sesión de pruebas, la cuál se espera finalizar el 9 de septiembre e iniciar con el la segunda sesión de pruebas.</t>
  </si>
  <si>
    <t>estruccturación de la segunda parte de la encuesta sobre la cohecion.</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</si>
  <si>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Cumpleaños Bogotá 
Calidad Aire 
Ecopetrol – Granja Solar 
Contenido Fin de semana 
Infografías Transición Energética 
Logros 2 años 
MinenergíaAlDía 
Rendición de Cuentas 
Rescate Mineros 
TBT</t>
  </si>
  <si>
    <t>al 31 de agosto alcanzamos la meta de la elaboración del borrador de todo el documento final. En este momento se encuentra en revisión de la coordinadora para ser pasado a diagramación</t>
  </si>
  <si>
    <t xml:space="preserve">Se realizaron 10 espacios en el marco del proyecto MIPG: 2 reuniones de planeación y seguimiento al proyecto como tal, 5 mesas de trabajo en el Minsiterio de las dimensiones 3,4,5,6 y 7, y tambien se realizaron 3 mesas sectoriales con la CREG, la ANM y ANH. 
</t>
  </si>
  <si>
    <t>Durante este mes se adjudico el contrato del CM 06 de 2020, a la empresa ATG (GGC 468 e 2020) Se espera tener los lineamientos de presas de relaves y drenajes ácidos</t>
  </si>
  <si>
    <t>Teniendo en cuenta sugerencias y aportes de los gremios y las instituciones se alimento el documento y la presentacion, se compartio a DFM para aportes y comentarios.</t>
  </si>
  <si>
    <t>Se esta estructurando documento que contendrá el desarrollo de las acciones adelanadas por la DME</t>
  </si>
  <si>
    <t>El Documento Metodológico fue revisado por la Directora y se estan realizando los ajustes a la versión final para ser remitido a la OAJ.</t>
  </si>
  <si>
    <t>* RUTAS MINERAS - Ruta minera de Boyacá se canceló.
* COMITE EXPLOSIVOS - No se programo reunion en este mes.
* SALINAS - 13 de agosto reunión con Catedral de sal y Alcaldía de Zipaquirá para buscar solución al predio 176-5929.
* SABANA DE BOGOTA - Interesados han solicitado al MADS actualización cartográfica de los polígonos 10 y 16 de las zonas compatibles, los cuales se encuentran en trámite.
* COMITÉ EFICIENCIA Y MODOS - DNP - Durante el mes no se citó a comité ni han dado respuesta a la posibilidad de realizar una sesión exclusiva para carbón.</t>
  </si>
  <si>
    <t>Se radicó informe de supervisión correspondiente al Segundo Trimestre de 2020.</t>
  </si>
  <si>
    <t>Esta en proceso la construcción del informe correspondiente al presente trimestre</t>
  </si>
  <si>
    <t>Actualmente la Gobernación de Antioquia esta en proceso de implementación del plan de mejoramiento. En cuanto a la ANM, se esta a la espera de la misma.</t>
  </si>
  <si>
    <t>Durante el mes de agosto se realizaron el 14 para Nobsa y Antiquia y el 28 socialización del SGR para todas las delegadas.</t>
  </si>
  <si>
    <t>esta en desarrollo la estrategia de intervención territorial</t>
  </si>
  <si>
    <t>Actualmnete se tienen la estructuración de tableros de control que muestra la información de DGC y PINES.</t>
  </si>
  <si>
    <t>Pendiente reactivación de proceso de audiencias públicas en el trámite de LA</t>
  </si>
  <si>
    <t>Ejecución de segunda visita LA, programada para el 14-09-2020.</t>
  </si>
  <si>
    <t>Se espera culminar revisión de inventario de 294 unidades socilaes y seguir avanzando en concertaciones colectivas e individuales.</t>
  </si>
  <si>
    <t>Se espera culminar evaluación ANLA del PMA Bloque 075</t>
  </si>
  <si>
    <t>Los 6 informes de distrintos restantes se encuentran en elaboración y se espera que cumplan con la meta establecida de 10.</t>
  </si>
  <si>
    <t xml:space="preserve">A la espera de recibir información por parte de la ANM. </t>
  </si>
  <si>
    <t>Las actividades de inclusión se han realizado articuladamente, se espera que con la aprobación del proyecto de Fedesmeraldas se logre la inclusión de 508 mineros al Banco Agrario, previa validación de su estado de cuenta.</t>
  </si>
  <si>
    <t>En proceso de consultoría y desarrollo de modelo de REPOS sobre CDM.</t>
  </si>
  <si>
    <t xml:space="preserve"> Durante el mes de agosto el Ministerio de Minas y Energía continúo adelantado gestiones con los proyectos PINES.  Sin embargo, dentro de los procesos de reactivación económica varios proyectos mineros han tenido que enfrentar problemáticas locales lo que podrá afectar el cumplimiento de la meta de la presente vigencia y dificultado el ingreso de inversión extranjera directa al país al no avanzar en las etapas los diferentes proyectos que son los que generan el aumento de esta meta. Con corte a 30 de junio el promedio móvil del cuatrienio de inversión extranjera directa corresponde a 1.195 millones de dólares. </t>
  </si>
  <si>
    <t xml:space="preserve">Durante el mes de agosto el Ministerio de Minas y Energía continúo adelantado gestiones con los proyectos PINES.  Sin embargo, debido a las circunstancias que están sucediendo actualmente en el país los grandes proyectos que tienen la mayor representación de producción han detenido sus operaciones afectando el cumplimiento de la meta de la presente vigencia. Para los principales proyectos de carbón de Cerrejón, están en negociaciones con los sindicatos, CNR, Drummond no producirán lo proyectado y Prodeco se encuentra suspendido desde el inicio de la pandemia. </t>
  </si>
  <si>
    <t>Durante el mes de agosto el Ministerio de Minas y Energía continúo adelantado gestiones con los proyectos PINES. Sin embargo, debido a las circunstancias que están sucediendo actualmente en el país afecta el desarrollo de los grandes proyectos que tienen la mayor representación de la meta lo que podrá afectar el cumplimiento de la meta de la presente vigencia. Lo anterior, evidencia que no se cumplirá con la proyección de producción de 2020.</t>
  </si>
  <si>
    <t>En ajuste del modelo conceptual y desarrollo de las fichas de servicios.</t>
  </si>
  <si>
    <t>Definida ruta de trabajo para la construcción del capitulo con base en la conceptualización del modelo. Se espera la aprobación del documento preliminar de la hoja de ruta.</t>
  </si>
  <si>
    <t>Reglamento de Seguridad para Labores Mineras Subterráneas: Se publicó en la pagina web del MME la matriz de las observaciones presentadas en la discusión publica.</t>
  </si>
  <si>
    <t>Se estan revisando los elementos MGA, población objetivo, valoración socio-economica y ambiental en conjunto con DNP.</t>
  </si>
  <si>
    <t>"Convenio con UPTC en ejecución
Acorde al cumplimiento del cronograma acogido por el plan de trabajo del convenio, se adelantaron acciones para la estructuración interna del programa el cual estará compuesto por elementos como identificación de posibles alternativas productivas de reconversión, Estruturación operativa y de articulación interinstitucional, identificación de posibles fuentes de financiación, entre otros."</t>
  </si>
  <si>
    <t xml:space="preserve">Se ejecutó la totalidad del cronograma establecido con la ANM. </t>
  </si>
  <si>
    <t>Etapa pre-contractual: Se encuentra radicado en contractual para su trámite los estudios previos de Antioquia, Boyacá y Santander;  Se esta avanzando en acuerdos con al Universidad del Valle del Cauca y Caldas</t>
  </si>
  <si>
    <t>Se han intervenido a la fecha 1.164 procesos asociados a la modalidad de solicitantes  de formalización de minería tradicional en los departamentos Amazonas(1), Antioquia(50),Arauca(2) , Atlántico(28), Bolívar(58), Boyacá(188), Caldas (37), Caquetá(23), Casanare(28),Cauca(112), Cesar(66), Chocó(17),Córdoba(28), Cundinamarca(101), Guainía (1), Guaviare(2),Huila (53),Guajira (27), Magdalena(9), Meta(22),Nariño(29),Norte de Santander(34),Putumayo(36),Risaralda (12),Santander(66),Sucre(3),Tolima(61),Valle del Cauca(56),Vichada(2), con los cuales se han beneficiado 9,488 mineros. Se han logrado acompañar 584 mineros solicitantes.</t>
  </si>
  <si>
    <t>Durante el mes de agosto se elaboro y socializó los borradores de los componentes tecnico y juridico antes las comunidades y adicionalmnete se les socializo una propuesta de estructua de Modelo de Negocio Minero.</t>
  </si>
  <si>
    <t>Se iniciaron los estudios de mercado, se espera contar con las propuestas en ocho (8) días. Ya se tiene la ficcha técnica validada y justificación de la adquisición. Pendiente la asignación de los recursos.</t>
  </si>
  <si>
    <t>"Se avanzó con la definición de las siguientes frentes de negocio:
1.Definir una arquitectura de solución que soporte los siguientes atributos de calidad: disponibilidad, seguridad, auditoría, manejabilidad, escalabilidad y usabilidad 
2. Definir componentes a utilizar:
3. Definir bases de datos soportadas (NO-SQL, Negocio SQL Server, escalable bd comerciales como: Oracle, Mysql y bases de datos opensource como: Postgres y mariadb)
4. Definir microservicios transversales
5.Definir estructura inicial del JSON que contendrá la información necesaria para renderizar los componentes. 
6. Seleccionar e instalar las librerias adecuadas para la visualización de los componentes del frontend 
7. Crear el componente que permitirá renderizar la estructura base. "</t>
  </si>
  <si>
    <t>Ya se cuenta con el perfil del profesional para elcargo de Analista que cumple con:  conocimientos, capacidades y habilidades  el diseño e implementación en el modelamiento de datos y aplicaciones bajo el esquema de Big Data, Analítica, minería de datos, desarrollo e implementación API RestFul bajo lenguajes Java o Python, PowerBI, Tableau, y Buses de integración, entre otros. Está pendiente la formualción de su contrato, por temas de asignación de recursos.</t>
  </si>
  <si>
    <t>"El día  19 Agosto de 2020, se llevó a cabo el Webinar: ""Ventajas de la Infraestructura de datos espaciales del sector minero-energético"", temas tratados: Qué son los SIG, cuál es la utilidad de los sistemas de información geográfica y su aplicabilidad en el sector minero energético.
Se establecieron enlaces con el Grupo AGRETEAM (Grupo de Apoyo Internacionl con base en Canadá. Tareas: 1. Revisión Estado del Arte en temas de SIG. 2. Revisón avances con otras entidades, y 3. Posibilidades de asignación de recursos para el proyecto), y con el SGC (Objeto: Apoyo en transferencia de conocimiento).
Se ponen en producción los botones mejorados de manejo del zoom del geovisor y las cpapas de Eventos de Participación ciudadana para las vigencias 2019 y 2020 (Ene-Ago)."</t>
  </si>
  <si>
    <t>Durante el mes de agosto se ejecutaron a satisfacción las actividades que se tenian programadas, la ejecución para este mes es de 8.8%,  para un acumulado de 55.5% de ejecución.</t>
  </si>
  <si>
    <t>Para el mes de agosto no corresponde avance, pues el resultado de la encuesta esta previsto en el IV trimestre de acuerdo a la programación</t>
  </si>
  <si>
    <t>Para el mes de agosto no corresponde avance, pues la definición de incentivos esta previsto en el IV trimestre de acuerdo a la programación.</t>
  </si>
  <si>
    <t>Para el mes de Agosto no corresponde avance, pues la medición de clima esta prevista en el IV trimestre de acuerdo a la programación</t>
  </si>
  <si>
    <t>En el mes de agosto de 2020 no se recibieron Títulos Ejecutivos, motivo por el cual tampoco hubo apertura de expedientes. El total de expedientes aperturados a 31-07-2020 es de 5.</t>
  </si>
  <si>
    <t>Durante el mes de agosto se recaudaron $44.400.785, 32.El total recaudado hasta 31-08-2020, tanto en cartera del MME, como de FEDESMERALDAS, es de  $3.448.254.499, equivalente al 344.83% de la meta.</t>
  </si>
  <si>
    <t>Se ajusta la encuesta de medición del conocimiento de la política del Ministerio, con la que se medirá el nivel de conocimiento de las políticas institucionales de parte de los colaboradores del ministerio en cada una de las dependencias.</t>
  </si>
  <si>
    <t>Se verifica el cumplimiento con la normativa general del ministerio de la propuesta y se somete a revisión de parte del GGISC el documento completo, de acuerdo con la proyección de contenidos que se había concertado al mes de julio de 2020; se dispone el archivo en el canal dispuesto para compartir con el GGISC los avances correspondientes.</t>
  </si>
  <si>
    <t>"En respuesta al memorando, se ha mantenido contacto en mesas de trabajo con el grupo de Planeación para definir la estrategia a seguir. Por parte del Grupo de Planeación se está llevando a cabo validación y depuración de la información publicada en el Suit y en Gov.Co de los tramites y OPAS de el Minenergía. 
Por parte de la Oficina de Gestión de la Información y Servicio al Ciudadano, se viene haciendo el seguimiento a los trámites, servicios y requerimientos, se tiene la base de tiempos y vencimientos, al igual que los responsables, se viene enviando los días lunes o primer día hábil de la semana Alertas de los radicados próximos a vencer, en busca de una respuesta oportuna para nuestros ciudadanos, también se habilito un consultorio, para atención personalizada a los ciudadanos para guiar en la correcta radicación de tramites, servicios o requerimientos. 
Se han llevado a cabo capacitaciones al Grupo de Gestión Documental, encargado de tipificar los tramites, servicios y requerimientos.    "</t>
  </si>
  <si>
    <t>"Se solicita la descarga del documento en crudo en formato tabular para revisión de los avances de la encuesta proyectada en conjunto con la Dirección de Energía Eléctrica, para visualización preliminar de los avances logrados en el tema; se dispone el archivo en el canal creado para su disposición dentro del GGISC.
Se programa el corte final, análisis y publicación de resultados para el mes de septiembre de 2020."</t>
  </si>
  <si>
    <t>"Estado de Avance Concurso de Méritos Abierto No. 05 de 2020
Agosto/2020
Una vez realizado el proceso de respuesta a observaciones, los proponentes finalistas fueron Beta Group - Boost Business Consulting y Corpensar.
El dia 19 de Agosto de 2020 se realizó audiencia de adjudicación via ZOOM del Concurso de Meritos abierto No. 05 de 2020 a las empresa BOOST BUSINESS CONSULTING.
Se encuentra en proceso de realización del contrato a la empresa ganadora y asi mismo empezar con la ejecución del mismo."</t>
  </si>
  <si>
    <t xml:space="preserve">Se validó la ruta de trabajo con la Coordinadora del Grupo de Gestión de la Información y Servicio al Ciudadano para el DESARROLLO DE LA PRUEBA PILOTO CON EL GRUPO y se aprobó el cronograma de trabajo para septiembre donde se llevarán a cabo actividades de aprestamiento para el voluntariado a través de los momentos SIENTO. </t>
  </si>
  <si>
    <t xml:space="preserve">Por parte de la Oficina de Gestión de la Información y Servicio al Ciudadano, se viene haciendo el seguimiento a los trámites, servicios y requerimientos, se tiene la base de tiempos y vencimientos, al igual que los responsables, se viene enviando los días lunes o primer día hábil de la semana Alertas de los radicados próximos a vencer, en busca de una respuesta oportuna para nuestros ciudadanos, también se habilito un consultorio, para atención personalizada a los ciudadanos para guiar en la correcta radicación de tramites, servicios o requerimientos. </t>
  </si>
  <si>
    <t>La implementación del pago a proveedores se cumplió satisfactoriamente, con un nuevo desarrollo que permite a los supervisores contar usuarios de apoyo a la supervisión, para el cargue inicial de los soportes y la información de las facturas a pagar, para su aprobación y radicación.</t>
  </si>
  <si>
    <t xml:space="preserve">La encuesta se tiene prevista para el ultimo trimestre del año </t>
  </si>
  <si>
    <t xml:space="preserve">Nos encontramos en desarrollo del aplicativo </t>
  </si>
  <si>
    <t>"Se suscribió la CAO -010-2020, con el objeto de contratar algunas intervenciones al CADA y adecuar espacio de coworking en el quinto piso con el fin de abrir espacios que garanticen el distanciamiento social como medida de protección contra el COVID - 19 el  cual se encotrara ubicado en el area de ascensores. al mes de agosto se evidencia un avance del 20%.
Acumulado: 13"</t>
  </si>
  <si>
    <t>"el día 9 de Julio se recibio propuesta economica
Acumulado: 0"</t>
  </si>
  <si>
    <t>"Para el mes de agosto no se registro ninguna campaña
Acumulad: 2"</t>
  </si>
  <si>
    <t>"Durante el mes de agosto se realizaron 2 campañas enfocada en reciclaje y gestión ambiental
Acumulado: 11"</t>
  </si>
  <si>
    <t>"Energia: para la vigencia 2020 se observa una reducción del 16,1% del consumo de energía respecto al consumo total de la vigencia 2019 y de un 19,5% con respecto a la vigencia 2018, al realizar un analisis mas detallado se puede observar que de enero a agosto de 2020 se ha presentado un ahorro promedio del  25% con respecto al mismo periodo del 2019.
Agua: para la vigencia 2020 se observa una reduccion del 38,9% comparado con el consumo total de la vigencia 2019, al realizar un analisis mas detallado se puede observar como en consumo de enero a agosto de 2020 comparado con el consumo del mismo periodo de 2019 en promedio se presenta un ahorro del 48,55%.
Papel: Durante la vigencia 2020 se ha logrado una reducción del 24,8 % con respecto al consumo total de la vigencia 2019 y de un 19.1% respecto al consumo total de 2018, al realizar una comparación de enero a agosto de 2020 contra el mismo periodo de la vigencia 2019, se puede observar una reducción del 60%, esto debido al manejo de medio virtuales por las medidas de trabajo remoto por la contingencia de COVID-19.
Acumulado: 26,6%"</t>
  </si>
  <si>
    <t>"Para el mes de agosto no se registro ninguna encuesta de satisfacción.
Acumulad: 5"</t>
  </si>
  <si>
    <t xml:space="preserve">2) En el mes de agosto de 2020 se inició la campañana de Pacto por la integridad, actividad que promueve la firma de todos los funcionarios y contratostas del ministerio comprometiendose con la integridad y la transparencia en el Ministerio de Minas y Energía. </t>
  </si>
  <si>
    <t>No había programación.</t>
  </si>
  <si>
    <t xml:space="preserve">El 6 de agosto se realizó la capacitación “el servicio de la público” con las dependencias de coactivos y el BID, dicha capacitación estuvo a cargo de Luisa Fernanda Hurtado, miembro del equipo de transparencia. </t>
  </si>
  <si>
    <t>Meta cumplida para el tercer trimestre</t>
  </si>
  <si>
    <t xml:space="preserve">En el mes de agosto se realizaron 2 comités de impulso procesal </t>
  </si>
  <si>
    <t>No se presenta novedad dentro de la programación de este periodo.
El 6 de abril se inició reunión para Estructuratón con la Oficina de Asuntos Ambientales y Sociales, donde se sugirió  al área las situaciones de reformulación para poder desarrollar la contratación de su PAE 2020.</t>
  </si>
  <si>
    <t>A la fecha se cuenta con estudios previos para la definición de los lineamientos de cierre y desmantelamiento de que trata el programa de sustitución establecido en la ley 1930 de 2018. Se está a la espera de presentar el proceso en comité de contratación.</t>
  </si>
  <si>
    <t>Se está preparando la VI Mesa de Cambio Climático, se inició  la formulación de los Acuerdos Voluntarios de mitigación y adaptación, se inició el plan de trabajo con la UPME para la inclusión de metas indicativas en el PROURE para los subsectores de hidrocarburos, minería y carbón</t>
  </si>
  <si>
    <t>El 19 de agosto se firmó el Convenio de Cooperación Internacional GGC 451 de 2020. Se prepara un plan de choque que permita avanzar rapidamente en las metas planteadas.
En este momento se tiene la información para modelar el escenario de línea base, en los próximos meses se estimaran los escenarios de mitigación y se definirá la estrategia de carbono neutralidad</t>
  </si>
  <si>
    <t>Se realizaron mesas de trabajo de seguimiento continuo. Se realizaron mesas de trabajo con Maure &amp; Prom y GEB, asi mismo, se realizaron dos mesas PINES y mesas con la CAR</t>
  </si>
  <si>
    <t>(i) En alizana con BID y el equipo consultor, se estableció el siguiente plan de trabajo: Desarrollo de un esquema de colaboración público-privado denominado Energía que transforma: Alianza Minero-Energética para la Equidad de Género;  
Elaboración de una línea de base sobre equidad de género para el sector minero-energético, con el aporte de más de 100 empresas; 
Apoyo a cinco organizaciones en la elaboración e implementación de sus Planes de Acción de Género; 
Organización de talleres de capacitación; 
Identificación  y organizacion del evento de buenas prácticas en materia de equidad de género.</t>
  </si>
  <si>
    <t>(i) Se realizó acompañamiento técnico a dependencias del Ministerio para la inclusión de la variable de género en los proyectos formulados y/o implementados: Se ha avanzado en la implementación del enfoque de género con la Oficnia de Contratos, específicamente en los procesos de contratación con terceros.
(ii) Se han realizado dos sesiones del comité con los miembros permenentes para elección de miembros postulados por convocatoria pública y ajustes al reglamento de funcionamiento.
(iii) En articulación con la Oficina de Comunicaciones se diseñó la campaña "Conectados con la Equidad" para el sector.</t>
  </si>
  <si>
    <t>Se identificaron proyectos por 50.000 toneladas. Se identifico la línea base de emisiones de los proyectos FAZNI y PRONE</t>
  </si>
  <si>
    <t>Se continuo con la ejecución del convenio PNUD se diseñaron herramientas para la recopilación y sistematización de información sobre las Gestiòn del Riesgo de Desastres en el sector, se realizó solicitud de designaciòn de representantes oficiales para la conformaciòn de una sectorial que participe y facilite la formulación de la politica sectorial de GRD.</t>
  </si>
  <si>
    <t xml:space="preserve">Formular y adoptar oportunamente políticas, planes, programas, proyectos, regulaciones y reglamentaciones para el sector minero y energético, de acuerdo con las directrices del Gobierno Nacional </t>
  </si>
  <si>
    <t>Formular Programa de Auditoría Interna Independiente - PAII</t>
  </si>
  <si>
    <t xml:space="preserve"> Planes de manejo de riesgo de transportadores de oleoductos del país
revisados como insumo para la matriz de riesgos</t>
  </si>
  <si>
    <t xml:space="preserve"> Informe de legalización de guías de transporte de crudo y derivados
del país</t>
  </si>
  <si>
    <t xml:space="preserve"> Se suscribió la CAO - 010 - 2020, con el objeto de contratar algunas intervenciones al CADA y al quinto piso con el fin de abrir espacios de trabajo coaborativo que garanticen el distanciamiento social como medida de protección contra el COVID-19 el cual se encontrará ubicado el área de ascensores. Al mes de septiembre se evidencia un avance del 70%
- Se realizo la adecuación de un jardín vertical en el área del comedor, esto con la finalidad de generar un espacio tanto armónico como que se pueda utilizar para generar conciencia ambiental.
Acumulado: 14</t>
  </si>
  <si>
    <t>No se registra avance para este mes.</t>
  </si>
  <si>
    <t xml:space="preserve">Con el apoyo del Grupo de Comunicaciones y Prensa, el 16 de septiembre día de la capa de ozono se envió una pieza donde se dan a conocer los contaminantes de la capa de ozono y se hacen recomendaciones como lo es el uso de transportes sostenibles como lo es la bicicleta.
</t>
  </si>
  <si>
    <t xml:space="preserve">Día Nacional de la Biodiversidad_xD83C__xDF43__xD83E__xDD9A_
- campaña La nueva Reforma al Sistema General de Regalías
- campaña Dia de la capa de ozono.
</t>
  </si>
  <si>
    <t>Energia: Para la vigencia 2020 se observa una reducción del 18.4 % en el consumo de energía respecto al consumo total de la vigencia 2019 y de un 22.1 % con respecto a la vigencia 2018, al realizar un análisis más detallado se puede observar que de enero a septiembre de 2020 se ha presentado un ahorro promedio del 25% con respecto al mismo periodo de la vigencia 2019.
Agua: Para la vigencia 2020 se observa una reducción del 45.4% comparado con el consumo total de la vigencia 2019, al realizar un análisis más detallado se puede observar como en consumo de enero a septiembre de 2020 comparado con el consumo del mismo periodo de 2019 en promedio se presenta un ahorro del 56.18%.aumento del flujo de funcionarios que ingresan al Ministerio a diario.
Papel: Durante la vigencia 2020 se ha logrado una reducción del 49.8 % con respecto al consumo total de la vigencia 2019 y de un 55.6% respecto al consumo total de 2018, al realizar una comparación de enero a septiembre de 2020 contra el mismo periodo de la vigencia 2019, se puede observar una reducción del 71%
Acumulado: 37,9%</t>
  </si>
  <si>
    <t>Encuesta - Ideas para mejorar la gestión ambiental del Ministerio
Se realizo el envió de una encuesta, con la finalidad de preguntarle a los funcionarios y contratistas, que ideas tiene para mejor la gestión realizada actualmente 
Acumulado 6</t>
  </si>
  <si>
    <t>Reglamento de Higiene y Seguridad en las Labores Mineras a Cielo Abierto.
El proyecto de Decreto mediante el cual se expide el Reglamento de Higiene y Seguridad en las Labores Mineras a Cielo Abierto se remitió mediante memorando a la Oficina Asesora Jurídica, junto con la memoria justificativa y constancias de los Ministerios de Salud y Protección y Trabajo, para publicarlo por cuarta vez en la página web del Ministerio de Minas y Energía, para recibir observaciones de las partes interesadas.
Proyecto de modificación del Reglamento de Higiene y Seguridad en las Labores Mineras Subterráneas
Se publicó en la página web del Ministerio de Minas y Energía la matriz de respuesta a los comentarios efectuados al proyecto de Decreto mediante el cual se modifica el Decreto 1886 de 2015, a través del cual se expide el Reglamento de Seguridad en las Labores Mineras Subterráneas.</t>
  </si>
  <si>
    <t>Proyecto formulado y en proceso de revisión por parte de DNP.</t>
  </si>
  <si>
    <t>Convenio con UPTC en ejecución
Actualmente se esta terminando la fase I de análisis de información documental, así mismo se ha avanzado en la estructuración de la metodología para las mesas de trabajo las cuales iniciarán en el mes de octubre.</t>
  </si>
  <si>
    <t>Actualmente se está trabajando en el diseño de una caracterización de tipo social, donde se incluye si las comunidades tienen declaradas zonas mineras, otorgamiento de títulos mineros o en proceso de solicitud, con el objeto de identificar marcos diferenciales para el acceso a servicios de fomento minero.​</t>
  </si>
  <si>
    <t>Durante el mes de se termino con la socialización por parte del Ministerio de los componentes sociales, ambientalesm juridico, tecnico antes las comunidades en dos reuniones técnicas; se espera la retroalimentación por parte del Equipo del Chocó</t>
  </si>
  <si>
    <t>Etapa: Pre-contractual .Se encuentran para la firma del Contrato por parte de las universidades tres Convenios el del Valle del Cauca, Boyacá, Santander ; con relación a los Departamentos Antioquia, Santander y Caldas se encuentran en revisión por parte del Grupo de Gestión Contractual del Ministerio los estudios previos</t>
  </si>
  <si>
    <t>Se han intervenido a la fecha 1.178 procesos asociados a la modalidad de solicitantes  de formalización de minería tradicional con los cuales se han beneficiado 10.435 mineros. Se han logrado acompañar 619 mineros solicitantes.</t>
  </si>
  <si>
    <t xml:space="preserve">Sin programación. Indicador cumplido para el tercer trimestre. </t>
  </si>
  <si>
    <t xml:space="preserve">3) El día 2 de septiembre se llevó acabo la cuarta sesión de la Red de Asuntos Disciplinarios del Sector de Minas y Energía con la participación de todas las autoridades disciplinarias del sector. </t>
  </si>
  <si>
    <t>3) El 18 de septiembre se realizó la capacitación del Servicio de lo Público en el Grupo de Servicios Administrativos, esta fue liderada por María Camila Cáceres integrante del GADPI y el equipo de transparencia.</t>
  </si>
  <si>
    <t>Sin programación. Indicador cumplido para el tercer trimestre.</t>
  </si>
  <si>
    <t>En el mes de septimbre se llevó a cabo 1 comité de impulso procesal</t>
  </si>
  <si>
    <t xml:space="preserve"> 1) En el mes de septiembre se consolidó la alianza con la Organización de las Naciones Unidas contra la droga y el delito UNDOC, para culminar la fase uno de la "ruta hacia la integridad"
2) Para la difusión de energética en las zonas de frontera, se creó la alianza con las Personerias departamentales quienes asumieron el compromiso de reportar las irregularidades en materia de minas y energía de las que tengan conocimiento.</t>
  </si>
  <si>
    <t xml:space="preserve">1) Exposición del caso Gustavo Petro vs Colombia de la Corte Interameticana de Derechos Humanos a cargo de la abogada Mónica Marcela Forero Cuervo
2) Exposición de la falta disciplnaria gravisima de abandono del cargo del código unico disciplinario a cargo de la abogada María Camila Cáceres. </t>
  </si>
  <si>
    <t>En fecha 9 de septiembre, como paso previo a la comisión de reglamentos técnicos, se remitieron al jefe de OARE los reglamentos sobre: seguridad física, reglamento de transporte y procedimiento para la expedición de autorizaciones para el transporte de materiales radiactivos.</t>
  </si>
  <si>
    <t>Los dos portafolios de proyectos, están en evaluación por parte del OIEA</t>
  </si>
  <si>
    <t>El reporte de salvaguardias correspondiente al tercer trimestre, con carácter confidencial, fue remitido al OIEA en fecha 31-ago-2020</t>
  </si>
  <si>
    <t>En fecha 4-sep-2020, se expidió la Licencia ICGDR-002 a la Instalación Centralizada para la Gestión de Desechos Radiactivos, en 2-sep-2020, a la misma instalación se otorgó autorización para transporte de bulto mediante arreglo especial. 
Al LSCD se otorgó autorización de operación el día 9-sep-2020.</t>
  </si>
  <si>
    <t>En fecha 22-sep-2020, se otorgó autorización para servicio de calibración de intensímetros a Radproct SAS</t>
  </si>
  <si>
    <t>GENCAN solicitó al SGC informe correspondiente al bimestre junio - julio de 2020. El 24-sep-2020, el SGC remitió informe anual  de ejecución de la delegación. En fecha 22 de septiembre, se adelantó reunión entre las áreas de Tecnologías de la Información, para definir aspectos de la protección de datos personales en ejecución de la función reguladora.</t>
  </si>
  <si>
    <t>La empresa de consultoría ATG Ltda presentó su primer entregable constituído por: 
• Plan de Trabajo. 
• Metodología de Trabajo.
• Cronograma de Actividades.
• Matriz de comunicaciones y riesgos
Este primer entregable fue aprobado y el valor correspondiente (10% del valor total=$34.643.804) fue pagado, previa recepción de la factura respectiva.
Para apoyar a la supervisión, fue creado un Comité Técnico conformado por representantes de las siguientes entidades:
+ Agencia Nacional de Minería.
+ Ministerio de Ambiente y Desarrollo Sostenible.
+ Giz-Cooperación Alemana.
+ Dirección de Formalización Minera.
+ Oficina de Asuntos Ambientales y Sociales.</t>
  </si>
  <si>
    <t xml:space="preserve">Se incorporaron al documento de "Lineamientos de politica para el sector carbon " todas la observaciones y sugerencias realizadas desde la DFM, DME y viceministra, se esta construyendo el plan de accio y la matriz de seguimiento, </t>
  </si>
  <si>
    <t>Se encuentra en proceso la elaboración de la estrategia de valor agregado y encadenemientos productivos</t>
  </si>
  <si>
    <t>El Documento Metodológico fue revisado por la Directora; sin embargo por el tiempo, la OAJ recomendo presentarlo para la proxima vigencia para su adopción formal.</t>
  </si>
  <si>
    <t>* RUTAS MINERAS - Se apoyo la estructuración de presentación para Ruta Minera  Cundinamarca que se realizará el próximo 2 de octubre.
* COMITE EXPLOSIVOS - No se programo reunion en este mes.
* SALINAS - Se estructuro un primer proyecto borrador para modificar el convenio interadministrativo. mediente Radicados se 2-2020-015333, 2-2020-015331 y 2-2020-015332 se realizó convocatoria al comite interinstitucional.
* SABANA DE BOGOTA - No hubo avances en este tema.
* COMITÉ EFICIENCIA Y MODOS - DNP - Se esta participando en las pruebas pilotos de intermodalidad en Tausa, Cundinamarca  y Sardinata, Norte de Santander. Se realiza gestión con gremios para contar con dos pruebas piloto adicionales.</t>
  </si>
  <si>
    <t>Esta en proceso la elaboración del informe del tercer trimestre de 2020</t>
  </si>
  <si>
    <t>Esta en proceso la validación de los informes correspondientes al segundo trimestre y la elaboración de los del trimestre</t>
  </si>
  <si>
    <t>Se solicitó nuevamente a la ANM la conformación de la mesa(Radicado: 2-2020-017790 30-09-2020), para la designación de los profesionales.</t>
  </si>
  <si>
    <t>A la fecha se han realizado:
1. Fiscalización Minera- Adminsitración delos recursos mineros - 17 de julio
2. Seguimiento a la función delegada -31 de julio
3. Mesa redonda PAR Nobsa - 14 Agosto
4. Mesa Redonda Secretaria de Minas Gobernación deAntioquia - 14 agosto
5. Sistema de Monitoreo, seguimiento,control y evaluación de os recursos del SGR -28 de agosto
6. Mesa redonda PAR Cucuta - 11 de septiembre
7. Mesa Redonda PAR Manizales - 11 de septiembre
8. Fiscalización de Proyectos Hidrocarbiniferos - 25 de septiembre
9. Geotermía - Otro diamante de la transformación energetica - 29 de septiembre</t>
  </si>
  <si>
    <t>En proceso la divulgación de la estrategia de posicionamiento para realizar la gestión correspondiente en territorio</t>
  </si>
  <si>
    <t>Se cuenta cin tableros de control para PINES, Proyectos del SGC, Obligaciones de fiscallización y cifras de accidentalidad minera.</t>
  </si>
  <si>
    <t>Estructruaton Procesos Grupo de Infraestructura Tecnológica 28 de septiembre</t>
  </si>
  <si>
    <t>Se están culminando los demás desarrollos como pagos de otras cuentas por pagar,  alertas inteligentes, reportes  y embargos para su entrada a producción.</t>
  </si>
  <si>
    <t>Nos encontramos en capacitacion  de la herramienta tecnologica  para formuladores, enlaces y jefes de oficina para  entrar en produccion</t>
  </si>
  <si>
    <t xml:space="preserve">Se inicia proceso de diseño de la encuesta para determinar  percepcion de los servicios prestados </t>
  </si>
  <si>
    <t>En octubre se inicia el proceso de diseño, para determinar una percepcion en el ultimo trimestre del año 2020</t>
  </si>
  <si>
    <t>En el mes de septiembre de 2020 no se recibieron Títulos Ejecutivos, motivo por el cual tampoco hubo apertura de expedientes. El total de expedientes aperturados a 31-07-2020 es de 5.</t>
  </si>
  <si>
    <t>Se hicieron seis (6) Mesas de Análisis de Riesgos y Controles, a septiembre de 2020, así: 1 con la Subdirección de Talento Humano; 1 con el Grupo de Asuntos Legislativos;  1 con el Grupo de Comunicación y Prensa, 1 con el Grupo de Gestión Financiera y Contable - Contabilidad, 1 comn el Grupo de Infraestrutura tecnologica y 1 con el Grupo de Gestion de la Informacion y Servicio al Ciudadano</t>
  </si>
  <si>
    <t>Se hicieron veinte (20) Mesas de seguimiento a la gestión por área organizacional, a septiembre de 2020.</t>
  </si>
  <si>
    <t>A 30 de septiembre, no se registraron nuevos usuarios con servicio de energía eléctrica</t>
  </si>
  <si>
    <t>"En el CAFAER55 se beneficiaron  7512 usuarios, de los cuales 7249 son nuevos usuarios. 
En el CAFER 56 se beneficieron 1853 nuevos usuarios."</t>
  </si>
  <si>
    <t>A 30 de septiembre los OR no han reportado nuevos usuarios</t>
  </si>
  <si>
    <t>En el mes de septiembre no se reporta avance, debido a que tics no ha terminado de solucionar los requerimientos. El avance de solución de requerimientos de TICS es de 77%, según cronograma estas soluciones deben estar listas el  5 de octubre.</t>
  </si>
  <si>
    <t>"El 30 de septiembre fue sancionada l aLey 2056 por la cual se reglamenta el SGR.
El proyecto de ley de presupuesto fue revisado y puesto a consideración de la Comisión Rectora quien emitió concepto favorable requerido para la radicación ante el Congreso."</t>
  </si>
  <si>
    <t>Durante el mes de septiembre se aprobaron 7 proyectos: San Bernardo del Viento, Moñitos, Arauquita, Albania, Socha, Cicuco y Talaigua Nuevo, se destacan los proyectos de Arauquita (137 soluciones fotovoltaicas $2.739 millones) y Moñitos (379 nuevos usuarios de gas $424 millones)</t>
  </si>
  <si>
    <t>"Recursos del SGR aprobados en el municipio de Villagarzón 
(214 nuevos usuarios en septiembre)
Se viabilizaron 13 proyectos que representarán 4.407 nuevos usuarios, su aprobación por $89.512 millones está sujeta al adelanto de la Asignación para la Paz previsto para el mes de diciembre de 2020."</t>
  </si>
  <si>
    <t>Durante el mes de septiembre se aprobó, con recursos del incentivo a la producción, el proyecto de Moñitos- Córdoba para 379 nuevos usuarios de gas.</t>
  </si>
  <si>
    <t>Durante septiembre no se aprobaron Recursos de Asignación Paz por encontrarse agotada la bolsa.  Se viabilizaron 13 proyectos que representarán 4.407 nuevos usuarios, su aprobación por $89.512 millones está sujeta al adelanto de la Asignación para la Paz previsto para el mes de diciembre de 2020.</t>
  </si>
  <si>
    <t>Se realizó la entrega de 5 proyectos, considerando como de mayor impacto los proyectos de redes de media y baja tensión en los municipios de Riohacha (La Guajira) y Piamonte (Cauca).</t>
  </si>
  <si>
    <t xml:space="preserve">Inicialmente se realizó construcción de la Política de Servicio del Minenergia, la cual fue socializada al interior de la entidad, para posteriormente realizar la medición del nivel de conocimiento de la misma. Una vez socializado el Quiz a los funcionarios y contratistas del Minenergía, logramos en promedio un 82.8% del conocimiento. </t>
  </si>
  <si>
    <t>El producto ya fue ejecutado y publicado en el portal web del ministerio en la sección del Servicio al Ciudadano - Portafolios. Enlace: https://www.minenergia.gov.co/portafolios. De igual manera puede consultarse de forma directa en el siguiente link: https://www.minenergia.gov.co/documents/10192/24220204/PortafoliodeServicios2020+%283%29.pdf</t>
  </si>
  <si>
    <t>Se han enviado las alertas de manera semanal (primer día de cada semana), fue creada una pieza publicitaria se agrega un hipervínculo donde se encuentra un documento con los radicados a los tramites que tiene una fecha próxima de vencimiento, se realizó informe con fecha de corte 30 de septiembre para evidenciar los avances en relación a estas acciones, identificamos que el cumplimiento de meta pactada con corte al 30 de septiembre es efectivo ya que ha disminuido en un 3%. Se realizó seguimiento a los trámites y servicios de la entidad tomando como ejemplo el seguimiento realizado a las PQRD´, los tramites se registraron en el CRM Dynamicis y en Sigme se clasifica de acuerdo a los tiempos.</t>
  </si>
  <si>
    <t>Como estrategia para aumentar el indicador de respuesta de las encuestas, se define el envio de mensajes de texto para el diligenciamiento de las dos asi:  1.) Encuesta de Energía: Mensaje:En Minenergía queremos conocer su experiencia con la entrega de subsidios de energía en el país. Puedes responder la breve encuesta aquí https://bit.ly/2RYTfjs  y 2.) Encuesta PQRDS: Mensaje: ¡Ciudadanos! Cuéntenos su experiencia con las solicitudes presentadas ante el Minenergía aquí https://bit.ly/3i7m9se Nuestro propósito es su bienestar</t>
  </si>
  <si>
    <t>El día 04 de septiembre se realizó la presentación del proyecto por parte de Boost al equipo del MME de Energía, donde se realizó la presentación del equipo de trabajo por parte del contratista. El día 30 de septiembre inicio de primer taller de identificación de retos.</t>
  </si>
  <si>
    <t xml:space="preserve">Se realizaron dos actividades de voluntariado con el Grupo de Coactivos y el Grupo de Gestión de la Información y Servicio al Ciudadano. La actividad consistió en simular los roles de ciudadanos solicitando información al Ministerio de Minas y Energía y observar la actitud de los funcionarios para responder al igual que evaluar los sentimientos y emociones que les genera vivir la experiencia de servir. </t>
  </si>
  <si>
    <t>Se adelantó la adjudicación del proceso contractual LP-01-2020, suscibiendo contrato GGC-0492-2020 con el objeto de adelantar la Implementación del Sistema de Gestión de Documentos Electrónicos de Archivo.En avance del proceso, se adelantó el levantamiento de información con las áreas frente a puntualizaciones requeridas en la modelación y parametrización de la herrramienta software frente a: Estados de Trámite, Condiciones de apertura y Cierre de Expedientes y Esquema de Metadatos a nivel de Expediente. Esta información, al igual que la taxonomía documental fue normalizada por el equipo de trabajo de MinEnergía, para facilitar la implementación adelantada por el ejecutor del Contrato GGC-0492-2020. Asi mismo, en desarrollo de procesos de depuración de calidad del dato previa al cierre del aplicativo FileNet P8, se adelanta monitoreo de la herramienta y acompañamiento permanente a las áreas, logrando reducir la cantidad de comunicaciones pendientes de trámite en más de un 50% tomando como referente el estado del sistema a enero 2020. Para el presente trimestre se preveía un avance del 10% del indicador, sin embargo dado que el proceso contractual directamente relacionado se formalizó hasta el pasado 14 de septiembre, con corte al trimestre no es posible técnicamente cumplir con el porcentaje planificado. El proceso originalmente se encontraba previsto para iniciar el mes de Julio, por cuanto el retraso en el proceso precontractual, impacta negativamente el cumplimiento de la meta fijada. Se espera el desarrollo pleno del compromiso en el último trimestre de 2020.</t>
  </si>
  <si>
    <t>Se solicitó el CDP, que se encuentra en curso de aprobación por parte de OPGI. Se están ajustando los Estudios Previos, según recomendaciones del Grupo de Gestión Contractual.</t>
  </si>
  <si>
    <t>Se solicitaron los CDPs, que está en curso de aprobación por parte de OPGI. Hasta tanto no se formalicen los contratos de los profesionales ya seleccionados con los perfiles requeridos.</t>
  </si>
  <si>
    <t>Se solicitó el CDP, que está en curso de aprobación por parte de OPGI. Ya se cuenta con la selección del profesional que cumple el perfil para formalizar el proceso de contratación</t>
  </si>
  <si>
    <t>No se reporta, pues el Portal hoy día es competencia de Oficina de Prensa y Comunicaciones.</t>
  </si>
  <si>
    <t>Se avanza con las actividades de socialización y revisión de los trabajos adelantados con los actores del sector minero energético</t>
  </si>
  <si>
    <t>Se apoyó la revisión de la primera versión de las hojas de ruta propuestas para foco 1 y 2. Así mismo se acompaño la realización de talleres del foco 4 con diferentes entidades adscritas para la definición de propuestas priorizadas</t>
  </si>
  <si>
    <t>Se realizó la campaña de comunicaciones para divulgación de AGPE. Está en curso la gestión con el SENA</t>
  </si>
  <si>
    <t>La herramienta del observatorio para hacer sensibilidades se socializó internamente en la OARE y DEE y se está ajustando de acuerdo con los comentarios recibidos</t>
  </si>
  <si>
    <t>Desde OARE se avanza en relamentación relacioanda con infraestructura de carga, el proceso para firma de convenio con WRI está retrasando las metas en el tema de regulación de normativa de EE para vehículos livianos</t>
  </si>
  <si>
    <t>Superavit de OEF de 4,92% El valor es calculado con el escenario de demanda de la UPME resultante, para las proyecciones de junio del 2020</t>
  </si>
  <si>
    <t>Se espera de reunión de alto nivel para definir armonización de cronograma y reactivación del proceso de licenciamiento ambiental.</t>
  </si>
  <si>
    <t>Se espera llevar a cabo reunión de audiencia de requerimientos adicionales entre ANLA y empresa.</t>
  </si>
  <si>
    <t>Se espera seguir avanzando en concertaciones colectivas e individuales bajo protocolos de bioseguridad.</t>
  </si>
  <si>
    <t>Se espera pronunciamiento de ANLA en la MPMA Bloque 075.</t>
  </si>
  <si>
    <t>Se encuentra en proceso la estructuración el proceso de asignación de la AEM</t>
  </si>
  <si>
    <t>Las actividades de inclusión se han realizado articuladamente. Se espera que con el proyecto de Fedesmeraldas y el proyecto de las cooperativas CONFIAR y SUYA, se logre el cumplimiento de la meta de los 300 mineros.</t>
  </si>
  <si>
    <t>En proceso consultoría y desarrollo de modelo de REPOS sobre CDM</t>
  </si>
  <si>
    <t>Durante el mes de septiembre se ejecutaron a satisfacción las actividades que se tenian programadas, teniendo como avance en este indicador un 59.46% de ejecución.</t>
  </si>
  <si>
    <t>Para el mes de septiembre no corresponde avance, pues el resultado de la encuesta esta previsto en el IV trimestre de acuerdo a la programación</t>
  </si>
  <si>
    <t>Para el mes de septiembre no corresponde avance, pues la definición de incentivos esta previsto en el IV trimestre de acuerdo a la programación.</t>
  </si>
  <si>
    <t>Para el mes de septiembre no corresponde avance, pues la medición de clima esta prevista en el IV trimestre de acuerdo a la programación</t>
  </si>
  <si>
    <t>"Se montó la información de varibailidad climática de la Oficina de la Oficina de Asuntos Ambientales y Sociales (OAAS), en el Geocatálogo (Mapas PDF)
Se soporta la revisión de la información del Grupo de Apoyo al Control de la Explotación Ilícita de Minerales en el Territorio Nacional de OAAS y el Viceministerio de Minas (Estructración y documentación de las grillas generadas del análisis del Convenio MINIENERGÍA-ONU-FAC-Embajada de USA). "</t>
  </si>
  <si>
    <t>Las mesas de trabajo y el desarrollo de los prototipos han arrojado gran avance en kos módulos, ya se tiene listo el módulo de seguridad y el módulo documental. El módulo de planeación estratégica ye tiene un avance del 25% y estará listo para el mes de octubre</t>
  </si>
  <si>
    <t>Se realizaron 6 espacios en el marco del proyecto MIPG: 1 reuniones de planeación y seguimiento al proyecto como tal, 3 mesas de trabajo en el Minsiterio de las dimensiones 1,2,3,4 y 5 y tambien se realizaron 2 mesas sectoriales con el IPSE y ANM.</t>
  </si>
  <si>
    <t>El proyecto avanza conforme a la planeación y se almacenan las evidancias en una carpeta de onedrive.</t>
  </si>
  <si>
    <t>Se esta realizando seguimiento a las inicitaivas aprobados, con reuniones semanales con cada lideres y una con todos los lideres.</t>
  </si>
  <si>
    <t>Duarante la etapa de rediseño se generaron 26 iniciativas para las 2 sendas de valor intevenidas.</t>
  </si>
  <si>
    <t>Durante el mes de septiembre,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tercer trimestre de 2020 en el transcurso del mes de octubre.</t>
  </si>
  <si>
    <t>Durante el mes de septiembre de 2020, se adelantó el taller virtual  "programa de sustitución de leña" organizado por las agremiaciones de Gas Licuado del Petróleo - GLP y que contó con la participación de invitados nacionales e internacionales, en donde se realizaron grandes aportes para el diseño de un programa de sustitución de leña por GLP en cilindros.  Como resultado, profesionales del Grupo de Gas se encuentran trabajando con el FENOGE para analizar las opciones para hacer uso de los recursos disponibles en este fondo y estructurar el programa.</t>
  </si>
  <si>
    <t>El ministerio y la UPME están determinando las fechas de entrada para los proyectos de infrestructura de importación del pacífico.</t>
  </si>
  <si>
    <t>En el tercer trimestre de 2020, el documento presentó varias modificaciones de acuerdo con lo sugerido por la Dirección de Regulación del Mincit. Se espera contar en proximo trimestre con el envío nuevamente a Mincit para notificación, uniendo el proyecto con el que también se está expidiendo sobre la calidad de las gasolinas.</t>
  </si>
  <si>
    <t>En el tercer trimestre de 2020, el documento presentó varias modificaciones de acuerdo con lo sugerido por la Dirección de Regulación del Mincit. Se espera contar en proximo trimestre con el envío nuevamente a Mincit para notificación, uniendo el proyecto con el que también se está expidiendo sobre la calidad del diesel.</t>
  </si>
  <si>
    <t>Se presentó al Comité Intersectorial de Calidad la propuesta del programa que está elaborando la DH, en cual se se realizaron varios comentarios a la propuesta. Actualmente, nos encontramos resolviendo los ajustes y continuamos con las mesas de trabajo con las demás entidades.</t>
  </si>
  <si>
    <t>El indice remitido de satisfacción es del 95%</t>
  </si>
  <si>
    <t>Debido a solicitud de Presidencia y de la Señora Ministra este proyecto debe reestructurarse, y aplazar para meses próximos.</t>
  </si>
  <si>
    <t>Salió el Decreto 1281 del 23 de septiembre, en el cual se establece el procedimiento para la expedición del plan de abastecimiento y la asignación de obras. También, se realizaron reuniones con la UPME, para ajustar requerimientos del señor ministro.</t>
  </si>
  <si>
    <t>se realizo reunión con la OAAS, con el grupo encargado del tema de gestion del riesgo y nos presentaron el trabajo que paralelamente estan haciendo con la base datos con el fin de aunar esfuerzos. Teniendo en cuenta lo amplia de la base de datos del ANLA, la OAAS se comprometió a depurarla por temas de transporte y así avanzar mas rapido en la consolidación.</t>
  </si>
  <si>
    <t>se recibio el informe de legalización de guias del mes de agosto con la información recolectada por ECOPETROL S.A. y reportada por todos los usuarios de guias de transporte.</t>
  </si>
  <si>
    <t>Se continua con la revisión en detalle de los planes de manejo de riesgos remitidas por la empresas paral a estructuración de la matriz respectiva. Como soporte se adjunto la revisión del ducto Jaguar - Santiago.</t>
  </si>
  <si>
    <t>se dio inicio a la consultoría, se plantearon reuniones semanales de seguimiento, se estructuro un cronograma de desarrollo con base en los entregables, formatos de recolección de información y entrevista con los diferentes actores.</t>
  </si>
  <si>
    <t>Se tiene previsto para el mes de octubre</t>
  </si>
  <si>
    <t>Termino consultoria el 3 de octubre en el mes de septiembre se socializó con el sector.</t>
  </si>
  <si>
    <t>Se recibieron 21 solicitudes de senado y  camara de las cuales se dio respectiva respuesta, traslado, o se encuentran en respectivos vistos buenos en area Juridica o asesores de los respectivos Despachos.</t>
  </si>
  <si>
    <t>Se cita a los siguientes Controles Politicos o Audiencias Audiencia Publica Acuerdo de Escazú prop 09 03/09/2020 Conciliación PL Regalías - Plenaria de Cámara 10/09/2020  -“Audiencia Pública” Acuerdo de Escazú 14/09/2020 Citación Proposiciones 13 y 20 - Proyecto Quebradona - Comisión Quinta Senado 22/09/2020 -AUDIENCIA PUBLICA PL 283 Delitos Ambientales 25/09/2020</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</si>
  <si>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Bio Combustibles 
Colombia 2035 
ECA 
Energía pequeña escala 
Equidad de género 
Barranquilla 
MinenergíaAlDía 
Quiz energético 
Ruta Minera 
TBT</t>
  </si>
  <si>
    <t>El documento se encuentra en revisión de la coordinadora para ser pasado a diagramación</t>
  </si>
  <si>
    <t>Paula Andrea Palacio Salazar</t>
  </si>
  <si>
    <t>Durante el mes de septiembre de 2020 se revisaron ocho (8)  proyectos normativos, regulatorios y/o legislativos, a solicitud de dependencias del MME o expedidos dentro del marco del estado de emergencia económica, social y ecológica, para un total del año de ciento veintiseis (126)</t>
  </si>
  <si>
    <t>Durante el mes de septiembre de 2020 se recibieron y/o tramitaron dos (2) solicitudes de aplazamiento de fecha de entrada en operación de proyectos sector eléctrico, para un total del año de veintiuna (21)</t>
  </si>
  <si>
    <t>Durante el mes de septiembre de 2020 se recibieron y/o tramitaron tres (3)  solicitudes de declaratoria de utilidad pública e interés social proyectos eléctricos y áreas  necesarias para su construcción y protección, para un total del año de doce (12)</t>
  </si>
  <si>
    <t>Durante el mes de septiembre de 2020 se recibieron cinco (5) y tramitaron tres (3) solicitudes de conceptos juridicos (dos (2) en terminos de respuesta para  octubre, para un total del año de setenta y ocho (78)</t>
  </si>
  <si>
    <t>Durante el mes de septiembre de 2020 los apoderados atendieron ochenta y tres (83) actuaciones procesales en los procesos en los que es parte el Ministerio de Minas y Energia, para un total del año de cuatrocientas ochenta y nueve (489)</t>
  </si>
  <si>
    <t>Se continua en proceso de perfeccionamiento del contrato</t>
  </si>
  <si>
    <t>Durante el mes de septiembre se recaudaron $35.588.631.01.El total recaudado hasta 30-09-2020, tanto en cartera del MME, como de FEDESMERALDAS, es de $3.483.843.130,01</t>
  </si>
  <si>
    <t>Durante el mes de septiembre de 2020, la Agencia Nacional de Minería surtió (10) diez espacios de coordinación y concurrencia de acuerdo a las líneas de acción del Programa de Relacionamiento con el Territorio con los municipios de Cantagallo y Norosí (Bolívar), Busbanzá e Iza (Boyacá), Balboa y Puerto Tejada (Cauca), Riohacha (La Guajira), Ospina (Nariño), Orito (Putumayo) y Armero Guayabal (Tolima)</t>
  </si>
  <si>
    <t>Durante el mes de septiembre, se adelantaron reuniones de seguimiento de toda la estrategia gubernamental, con objetivo de hacer seguimiento a los compromisos adquiridos para el desarrollo de los proyectos de Fuentes No Convencionales de Energía Renovable - FNCER en La Guajira, producto de este trabajo se han tenido los siguientes hitos: 
Se firmó el convenio con PNUD y el Minenergía para la estrategia de relacionamiento con las comunidades en el área de influencia de los proyectos eólicos.
Se revisó con Ministerio de vivienda la solución de agua de corto plazo, usando la opción de la planta desalinizadora operada por EPM en el parque Jepirachi para venta de agua en bloque de uso industrial para la construcción de los proyectos con fecha de inicio próxima. Se está trabajando en habilitar la opción jurídica para que sea el municipio quien venda el agua en asociación con las comunidades propietarias de esta planta, y se está evaluando con los agentes generadores la posible repontencialización de la misma.
Se finalizaron los estudios de las vías por parte de los agentes para presentarlos posteriormente al sector transporte, alcaldías y gobernaciones.
Se presentó el protocolo de seguridad desarrollado por el comité minero energético en asocio con MinDefensa en la mesa de alto nivel, adicionalmente el viceministro de energía se reunió con el comando general de las fuerzas armadas para construir la hoja de ruta de implementación de este protocolo en La Guajira como un piloto.
Se hizo el apoyo al grupo de energía de Bogotá para la reactivación de las consultas previas que inician el 3 de octubre, adicionalmente se trabajó junto al ministerio de interior y presidencia para conocer el concepto de certificación del pueblo YUKPA para estas consultas.
Durante este mes, la capacidad instalada mas comprometida ascendió a 2.508 megavatios.</t>
  </si>
  <si>
    <t>Durante el mes de septiembre, se trabajó en la solicitud de información con los operadores regionales para identificar el avance de la Infraestructura de Medición Avanzada - AMI en Colombia.</t>
  </si>
  <si>
    <t>Durante el mes de septiembre, el Ministerio de Minas y Energía continuó adelantado gestiones con los Proyectos de Interés Nacional Estratégicos - PINES.  Sin embargo, se continuaron adelantando acciones para la puesta en marcha de los proyectos mineros de Quebradona, Soto Norte, Gramalote y Buritica. Así mismo, durante el 21 y 28 de septiembre se llevó a cabo segunda visita de la Autoridad Nacional de Licencias Ambientales - ANLA a la zona del proyecto de Quebradona dentro del proceso de licenciamiento ambiental.</t>
  </si>
  <si>
    <t>Durante el mes de septiembre, el Ministerio de Minas y Energía continuó adelantado gestiones con los Proyectos de Interés Nacional Estratégicos - PINES.  Sin embargo, de acuerdo con el reporte de la Agencia nacional de Minería durante el segundo trimestre de 2020 se produjeron 9,74 millones de toneladas de carbón en el país, que frente al primer trimestre se observa una reducción del 50,1% del total de producción. Esta disminución de la producción se refleja en algunos casos como la suspensión de operaciones de Prodeco, que pasó de 2,38 millones de toneladas en el primer semestre a cero en el segundo; de otros productores tales como CNR-El Hatillo, Carbones de la Jagua, Consorcio Minero Unido, y Cerrejón-Oreganal no reportaron información de producción en el mismo período</t>
  </si>
  <si>
    <t>Durante el mes de septiembre, el Ministerio de Minas y Energía continúo adelantado gestiones con los Proyectos de Interés Nacional Estratégicos - PINES. En ese sentido, durante el 21 y 28 de septiembre se llevó a cabo segunda visita de la Autoridad Nacional de Licencias Ambientales - ANLA a la zona del proyecto de Quebradona dentro del proceso de licenciamiento ambiental. De acuerdo con las cifras reportadas por la Agencia Nacional de Minería - ANM, en el segundo trimestre de 2020 se produjo 10.02 toneladas de oro en el país, y que implica un aumento del 5,1% frente al primer trimestre. A pesar de la situación económica del país producto de la emergencia decretada por el gobierno a causa de la pandemia, este crecimiento puede ser resultado del buen panorama de precios internacionales del oro, el cual ha aumentado en el primer semestre de 2020 en promedio 20%.</t>
  </si>
  <si>
    <t>Segundo Trimestre</t>
  </si>
  <si>
    <t>Tercer Trimestre</t>
  </si>
  <si>
    <t xml:space="preserve">Se hizo una (1) Auditoría del Sistema de Administración de Riesgos en el mes de octubre de 2020. </t>
  </si>
  <si>
    <t>Se hicieron siete (7) Mesas de Análisis de Riesgos y Controles, a octubre de 2020, así: 1 con la Subdirección de Talento Humano; 1 con el Grupo de Asuntos Legislativos;  1 con el Grupo de Comunicación y Prensa, 1 con el Grupo de Gestión Financiera y Contable - Contabilidad, 1 con el Grupo de Infraestrutura Tecnologica ; 1 con el Grupo de Gestion de la Informacion y Servicio al Ciudadano y 1 con eL Grupo de Gestion  Contractual</t>
  </si>
  <si>
    <t>Se hicieron seis (6) Mesas de Asesoría &amp; Prevención, a octubre de  2020, así: 1 con la Dirección de Hidrocarburos; 1 con la Subdirección de Talento Humano; 2 con el Grupo de Gestión de la Información y Servicio al Ciudadano;1 con el Grupo de Ejecución Estrategica del Sector Extractivo y 1 con el Grupo de de Infraestructura Tecnológica.</t>
  </si>
  <si>
    <t>Se hicieron cuatros (4) Documentos de Seguimiento al Programa de Auditoria Interna Independiente - PAII, a octubre de 2020, así: 1 con corte a 30 de diciembre de 2019, elaborado en enero de 2020; 1 con corte a 31 de marzo de 2020 elaborado en abril de 2020; 1 con corte a 30 de junio de 2020, elaborado en julio de 2020; y 1 con corte al 30 de septembre elaborado en octubre de 2020.</t>
  </si>
  <si>
    <t>Se hicieron veintiseis (26) Mesas de seguimiento a la gestión por área organizacional, a octubre de 2020.</t>
  </si>
  <si>
    <t>Se hizo una (1) Formulación del  Programa de Auditoría Interna Independiente - PAII, a octubre de 2020, así: 1 el 21 de febrero de 2020. El PAII fue ajustado el 30 de abril de 2020.</t>
  </si>
  <si>
    <t>Durante el mes de octubre se ejecutaron a satisfacción las actividades que se tenian programadas, teniendo como avance en este indicador un 70% de ejecución.</t>
  </si>
  <si>
    <t>Se entregó la totalidad de informacion elaborada para la construccion del modelo del chocó que compone (estructura del modelo, componente legal, tecnico y social),  se está trabajando en la estructura de administración del modelo y en espera de la retroalimentación por parte de los líderes del Chocó para continuar con la construcción</t>
  </si>
  <si>
    <t>Se Firmó con la Universidad UPTC, Universidad Francisco de Paula Santander, La Universidad del Valle (Universidad de Caldas); la universidad de Antioquia desistió de la firma del convenio por lo tanto los departamentos de Antioquia y Chocó quedarán para el próximo año.</t>
  </si>
  <si>
    <t>La cobertura se reporta de forma trimestral, por lo tanto no se tienen avances mensuales. El avance acumulado del año es de 137241 nuevos usuarios de gas combustible</t>
  </si>
  <si>
    <t>Durante  Octubre se recibieron comentarios del DNP sobre  la solicitud de modificación del indicador de leña. Éstos fueron atendidos y se reenviará la ficha durante el mes de noviembre.  Adicionalmente, la DH está elaborando un proyecto normativo que establezca los lineamientos del programa de conversión de leña por GLP, y explorando la posibilidad de adelantar esta iniciativa junto al FENOGE.</t>
  </si>
  <si>
    <t xml:space="preserve">La empresa de consultoría ATG Ltda llevó a cabo las actividades relacionadas con la elaboración del Entregable #2: “Recolección y análisis de información: Recopilación de información secundaria, consultas (internet, revisión bibliográfica) e información para la documentación, validación de procesos y procedimientos". Para este fin ATG Ltda., presentó a la supervisión el listado de las empresas y actores a ser contactados para realizar las reuniones y las mesas de trabajo, todas de manera remota virtual. Finalmente, ATG Ltda., informó que habían podido realizar seis (6) reuniones con las empresas mineras validadas y diez (10) mesas de trabajo con entidades de diferente orden relacionadas con el sector minero. ATG Ltda., presentó solicitud para realizar la entrega del borrador del entregable #2 (Informe y evidencias de reuniones y mesas de trabajo), en la semana del 2 al 6 de noviembre de 2020. Este borrador estaba previsto ser recibido por parte de la Supervisión para su revisión, según el cronograma aprobado, el día 30 de octubre de 2020. Se le informó a ATG Ltda., que la fecha de entrega se extendería hasta el 3 de noviembre a fin de realizar la respectiva revisión, luego la corrección respectiva y su radicación ante el MME el día 6 de noviembre, cumpliendo con el cronograma aprobado.
Durante este mes se realizaron dos reuniones de seguimiento (16 y 30 de octubre) cuyas actas se encuentran en la carpeta ubicada en ONEDRIVE, usando el vínculo: https://minenergiacol-my.sharepoint.com/:f:/g/personal/amcastillo_minenergia_gov_co/Eq7aYlPVjzBPub9hhKdTatwBZ1rf9ZyDkf25fGLxro6h6w?e=RtgcJc.
Para el Comité Técnico se realizó una reunión el 1 de octubre, cuya acta se encuentra en la carpeta ubicada en ONEDRIVE usando el vínculo: https://minenergiacol-my.sharepoint.com/:f:/g/personal/omaya_minenergia_gov_co/Ev06QLKaz8dHnFRNPQ9MGxgB4YLvkjdRbovknvNAcgnjWg?e=kCYgTk.
</t>
  </si>
  <si>
    <t>Durante este mes se tiene estrucutrada la estrategia relacionada con Valor Agregado y encadenamientos productivos.</t>
  </si>
  <si>
    <t>El Documento Metodológico fue revisado por la Directora; sin embargo, por el tiempo la OAJ ha recomendo presentarlo para la proxima vigencia para su adopción formal.Se programaron reuniones de socialización para el mes de noviembre con la ANM, UPME y DFM</t>
  </si>
  <si>
    <t>Actividad cumplida al 100%. Se construyó la politica de Servicio al Ciudadano y se realizó encuestas para medir el grado de conocimiento.</t>
  </si>
  <si>
    <t>Actividad cumplida al 100%. Se construyó el Portafolio de Servicios del Ministerio.</t>
  </si>
  <si>
    <t xml:space="preserve">Se ha presentado una disminución en los tiempos de respuesta para los trámites, el cual es equivalente al 3%. </t>
  </si>
  <si>
    <t>1-) Se realizó informe de resultados de la encuesta de medición de la satisfacción de:   Fondo de Energía Social (FOES) y el Fondo de Solidaridad Para Subsidios y Redistribución de Ingresos (FSSRI) en el Sistema interconectado Nacional (SNI) y Zonas no Interconectadas (ZNI), se recibieron 52 respuestas en total  2-) Encuesta de Satisfacción con Relación a la Atención de PQRS 
2-) Se realizó encuesta de satisfacción con relación a la atención de PQRS y al finalizar el mes de octubre se recibieron un total de 95 respuestas, que se encuentran en proceso de tabulación los resultados para su publicación, para lograr una mejor efectividad en la respuesta se envió por correo electrónico y mensajes de texto 
https://forms.office.com/Pages/DesignPage.aspx#FormId=vjYm2NJtZE6ihHo0AvJOJ8kJVAenjG5HtPd5oVJkOeRUOURHMkM0Tkc5TlYwRVgzTUVaSjJCSDI1USQlQCN0PWcu</t>
  </si>
  <si>
    <t>Durante el mes de octubre se realizó:
Revisión y aprobación del cronograma del proyecto (Metodología PMI) 
– Sesión talleres de retos de innovación GGISC Y MME los dias 1, 2, 27 y 29 de octubre 
– Revisión plan de Comunicaciones y Piezas
– Entrevistas con Líderes de Proceso 7, 8 y 9 de octubre 
– Ajuste y aplicación Autodiagnostico 20, 21 y 22 de Octubre , cerramos con 130 encuestas
– inicio de jornadas de capacitaciones, invitación a lideres "1- El cliente como el centro del proceso Viernes 23 de octubre a las 7:00 a.m. y  Comunicación efectiva - Pecha Kucha - Viernes 30/10/2020  10:00:00 a. m.</t>
  </si>
  <si>
    <t>Se esta creando el documento para la construcción del programa de voluntariado. Durante el mes de noviembre se lanzará una campaña a la que se ha denominado "Quiero ser voluntario, me pongo en tus zapatos"</t>
  </si>
  <si>
    <t>Se adelanto la implementación (en instalación de pruebas) del aplicativo ARGO (Orfeo - SGDEA) con la comprobación del 20% del RTF (Requisitos Técnicos y Funcionales) validados en funcionalidades y capacidades de desarrollo.
Se formuló la estrategia de gestión del cambio y comunicaciones con cubrimiento para la totalidad de funcionarios y contratistas del Ministerio. Así como las piezas base de la campaña de expectativa. 
Continuando con el proceso de alistamiento:
* Se compilaron las bases de datos de usuarios internos con el objeto de normalizar la data y definir el esquema operativo del SGDEA
* Se adelantó monitoreo de bases de datos de contactos institucionales
* Se unifico en el aplicativo P8 los históricos disponibles de comunicaciones oficiales gestionadas por el Ministerio hasta la vigencia 2020
* Se adelantó seguimiento y monitoreo de la gestión de las áreas frente a las comunicaciones represadas.</t>
  </si>
  <si>
    <t xml:space="preserve">El desarrollo del proceso de sistematizacion de solicitudes de CDP entro a produccion el pasado 15 de octubre de 2020 se encuentra funcionando satisfactoriamente </t>
  </si>
  <si>
    <t>Nos encontramos en la estructuracion de la encuesta para efectuarla en el mes de noviembre de 2020</t>
  </si>
  <si>
    <t xml:space="preserve">Se tiene borrador de preguntas para consolidación de SAF en Noviembre. </t>
  </si>
  <si>
    <t>Desarrollado al 100%</t>
  </si>
  <si>
    <t xml:space="preserve"> - Se realizo la adecuacion del espacio para el manejo de corresondecia del Grrupo de Gestion de la Informacion y Servicio al Ciudadano en el primer piso 
Acumulado: 15.</t>
  </si>
  <si>
    <t>El día 27 de octubre se realizó una reunión con el equipo de Tics, para realizar la revisión del aplicativo en la plataforma Aranda, donde se validó con el especialista de Aranda el alance que se puede llegar a tener dentro de la plataforma, en esta reunión se acuerda realizar un caso práctico el día 4 de noviembre en las instalaciones del Ministerio .
Acumulado: 0</t>
  </si>
  <si>
    <t>Durante este mes no se gestiono ninguna campaña relacionada con este indicador.
Acumulado: 3</t>
  </si>
  <si>
    <t>Durante este mes no se gestiono ninguna campaña relacionada con este indicador.
Acumulado: 14</t>
  </si>
  <si>
    <t>Energia: Para la vigencia 2020 se observa una reducción del 20.9 % en el consumo de energía respecto al consumo total de la vigencia 2019 y de un 25 % con respecto a la vigencia 2018, al realizar un análisis más detallado se puede observar que de enero a octubre de 2020 se ha presentado un ahorro promedio del 26% con respecto al mismo periodo de la vigencia 2019.
Agua: Para la vigencia 2020 se observa una reducción del 52.8% comparado con el consumo total de la vigencia 2019, al realizar un análisis más detallado se puede observar como en consumo de enero a octubre de 2020 comparado con el consumo del mismo periodo de 2019 en promedio se presenta un ahorro del 59.19% y desde la medida de contingencia, el consumo promedio mensual es de 20% de lo consumido en la vigencia 2019.
Papel: Durante la vigencia 2020 se ha logrado una reducción del 58.03 % con respecto al consumo total de la vigencia 2019, al realizar una comparación de enero a octubre de 2020 contra el mismo periodo de la vigencia 2019, se puede observar una reducción del 73%, esto debido al manejo de medio virtuales por las medidas de trabajo remoto por la contingencia de COVID-19.
Acumulado: 43,91%</t>
  </si>
  <si>
    <t>Durante este mes no se gestiono ninguna encuesta relacionada con este indicador.
Acumulado: 6</t>
  </si>
  <si>
    <t>En el mes de octubre de 2020 no se recibieron Títulos Ejecutivos, motivo por el cual tampoco hubo apertura de expedientes. El total de expedientes aperturados a 31-10-2020 es de 5.</t>
  </si>
  <si>
    <t>Durante el mes de octubrebre se recaudaron $34.888.946,53.El total recaudado hasta 31-10-2020, tanto en cartera del MME, como de FEDESMERALDAS, es de $3.518.732.076,54</t>
  </si>
  <si>
    <t>Se encuentra publicado en el SECOP el proceso de contratación N° SASI-01-2020, sobre el cual se presentó un oferente, que se encuentra en evaluación. Según cronograma, la firma del contrato está prevista para el 14 de noviembre de 2020</t>
  </si>
  <si>
    <t>Los perfiles requeridos no fueron aprobados por Secretaría General, dado el corto tiempo de ejecución.</t>
  </si>
  <si>
    <t>Se cuenta con el CDP N° 55720 aprobado. Se están evaluando los requisitos y documentos soporte para la elaboración del contrato de servicios profesionales especializados en big data, analítica y minería de datos.</t>
  </si>
  <si>
    <t>Se consolidó el relacionamiento con el Grupo AGRI Team/Comunica Colombia, para entregar el roadmap 2021-2022.</t>
  </si>
  <si>
    <t>Durante el mes de octubre de 2020 se suscribio el acta de inicio del convenio se proyecto el plan de trabajo del mismo y se realizo la entrega de informacion tecnica a ala UPTC por parte de la ANm y MME. Igualmente se recibieron las Hojas de vida para aprobacion y se solicito a la DME y a la DFM la gestión en la designacion de los representanes en e comite tecnico del convenio</t>
  </si>
  <si>
    <t>Se cuenta con la verificacion del documento tecnico de soporte del proceso de ordenamiento territorial del MUnicipio Buriticá. Se preven mesas de trabajo con Buritica y Jerico.</t>
  </si>
  <si>
    <t>En cuanto al seguimiento de proyectos PINES se realizó en el mes de octubre 2020, Asistencia a dos espacios de mesa de seguimiento, uno con Presidencia de la Republica los dias 14 y 28 de octubre, asistencia a mesa de seguimiento CARs 15 y 16 de octubre del 2020.</t>
  </si>
  <si>
    <t xml:space="preserve">Esta por firmarse la Alianza Carbono Neutral con las empresas del sector eléctrico. Se espera formalizar el Acuerdo en las próximas semanas, es necesaria la firma del ministro.
Se avanza de acuerdo con la programación, se inicia la  ´preparación de  la VII Mesa de Cambio Climático, reunión que se celebrará en el mes de diciembre del presente año. </t>
  </si>
  <si>
    <t>Se trabaja de forma coordinada con el Miniterio de Ambiente y Desarrollo Sostenible en la Ficha "Matriz energética" en el marco de la transformación propuesta, en esta ficha se dan lineamientos relacionados con la electrificación de la economía, las Fuentes de energía no convencionales y la eficieincia energética</t>
  </si>
  <si>
    <t>Se avanza con las actividades de socialización que permitirá validar la reglamentación de emisiones fugitivas</t>
  </si>
  <si>
    <t xml:space="preserve">Se inicia el registro de los proyectos del Ministerio en la plataforma  Registro Nacional de Reducción de Emisiones de Gases Efecto Invernadero (RENARE). </t>
  </si>
  <si>
    <t>Se esta desarrollando este estudio en el marco del Convenio de Cooperación Internacional GGC 451 de 2020. Pese al retraso de tres meses del convenio, se avanza con las actividades programadas para dar cumplimiento a la meta planteada</t>
  </si>
  <si>
    <t>Se construiyó un diagnóstico de la conflictividad socio ambiental de la provincia de Soto Norte – Santander, el cual se ha válidado con autoridades locales y algunos representantes de las organizaciones de la sociedad civil.</t>
  </si>
  <si>
    <t>SE inició las visitas a terreno por parte del equipo de los PPII, al municipio del Paso, donde se presentó a las autoridades la estrategia de los PPII.</t>
  </si>
  <si>
    <t>En cuanto a la Guajira, se acompañó el arranque de manera presencial de la consulta previa con el GEB, lo que permitió observar de primera mano las inquietudesd e las comunidades, que van de solicitar un repaso de lo trabajado y acordado en los talleres antes de la pandemia, como nuevas solicitudes de recursos para poder retomar el proceso. El GEB con el apoyo de la Autoridad nacional de Consulta Previa, está haciendo su mayor esfuerzo para sacar esta consulta  adelante.</t>
  </si>
  <si>
    <t>Seguimiento a los gremios y empresas en el diligenciamiento de la herramienta WEP TOOL y en la postulación al esquema de colaboración público privado: alianza minero energética para la equidad de género.
Seguimiento a las dependencias del Ministerio sobre los proyectos con enfoque de género a reportar en la herramienta que se encuentra en construcción</t>
  </si>
  <si>
    <t>(i)Se remitieron observaciones al proyecto de circular que emitirá la Secretaría General dando directrices a los directoes y coordinadores de dependencia para incluir acciones encaminadas a cerrar brachas de género en el MInisterio
(ii) Lanzamiento del concurso conéctate con la equidad para el sector minero energético y difusión de piezas comunicativas.</t>
  </si>
  <si>
    <t>Durante el mes de octubre de 2020 se realizaron cinco (5) espacios de coordinación y concurrencia, en el marco de los contratos adjudicados en el PPAA 2019 con los siguientes municipios: Muncipio de Puerto Guzman (dos reuniones, Municipio de Puerto Caicedo, Municpio de Suarez, Muncipio de Purificación, y (7) siete espacios de coordinación y concurrencia de acuerdo a las lineas de acción del Programa de Relacionamiento con el Territorio con los municipios de Fortul (Arauca), Belén (Boyacá), Miranda (Cauca), Barayá, Íquira y Palestina (Huila) y Yumbo (Valle del Cauca)</t>
  </si>
  <si>
    <t>Respecto del compromiso de Cumbre Agraria, se tiene a la fecha 31 de octubre de 2020:
De los cuatro compromisos que se tiene:
1. Revisión de títulos. Se tienen definidos los perfiles de los expertos, se está a la espera de las observaciones a la propuesta por parte de los miembros de la mesa.
2. Gran diálogo minero ambiental energético.  Se realizó un diálogo en Barrancabermeja, se está a la espera de la confirmación de los otros dos municipios para los diálogos.
3. Proyectos piloto. El gobierno nacional explorará la consecución de fuentes de financiación para la realización de estas actividades.
4. Ley 70 de 1993.  Este compromiso se está tratando en el marco del PND.
A la espera de la nueva sesión de la mesa</t>
  </si>
  <si>
    <t>"Se diseñó, socializó y valido la estrategia de comunicaciones con la Oficina de Comunicaciones, se prepararon textos del ABC de la política sectorial y se realizaron gestiones para la realización del WEBINAR ""Retos del sector Minero Energético en la GRD"". Para la consolidación del resultado 2 ""Escenarios de riesgo de desastres originados por el sector Minero Energético por el desarrollo de sus actividades identificados y priorizados"" se adelantaron las siguientes acciones: revisión y consolidación de información sobre eventos del sector, investigación sobre eventos recurrentes del sector y generación de árbol de eventos recurrentes y consecuencias. 
"</t>
  </si>
  <si>
    <t>Se recibieron 37 solicitudes de senado y  camara de las cuales se dio respectiva respuesta, traslado, o se encuentran en respectivos vistos buenos en area Juridica o asesores de los respectivos Despachos.</t>
  </si>
  <si>
    <t>Se cita a los siguientes Controles Politicos o Audiencias Audiencia Publica 1-2020-049452 Los servicios vitales en época de crisis 28/10/20. Asiste el Ministro.//1-2020-046095 01/10/20 páramo de Santurbán asiste el Ministro 6/10/20. Audiencia servicios publicos Caqueta asiste Julian Zuluaga 26/10/20
se Aplaza 1-2020-048179 DEBATE DE CONTROL POLITICIO PROPOSIONES No. 007 y 044 DE 2020
 Invitacion audiencia 1-2020-048384 HR DAVID RACERO RADICADO CANCELACION 1-2020-049649.
Se rciben mas citaciones para debates pero estas son aplazadas.</t>
  </si>
  <si>
    <t>Revisión Procesos de selección Grupo de Infraestructura Tecnológica 5 de octubre</t>
  </si>
  <si>
    <t>El 30 de septiembre fue sancionada la Ley 2056 por la cual se reglamenta el SGR.
El proyecto de ley de presupuesto del SGR fue radicado ante el Congreso y se encuentra cumpliendo el trámite legislativo correspondiente.</t>
  </si>
  <si>
    <t>Durante el mes de octubre se aprobaron 7 proyectos: Neiva, Purificación, San José de Uré, Sincé, Riohacha, Barranquilla y Socha, se destacan el  Neiva (570 beneficiarios $1.978 millones) y Purificación (2204 nuevos usuarios de gas $1.594 millones)</t>
  </si>
  <si>
    <t>Recursos del SGR aprobados en el municipio de Valle del Guamuez
(24 nuevos usuarios en octubre)
Se viabilizaron 13 proyectos que representarán 4.407 nuevos usuarios, su aprobación por $89.512 millones está sujeta al adelanto de la Asignación para la Paz previsto para el mes de diciembre de 2020.</t>
  </si>
  <si>
    <t>Durante el mes de octubre no se aprobaron proyectos para nuevos usuarios de gas. Además frente a uno de los proyectos que ha estado en seguimiento durante el año, que beneficiaría a cerca de 18.000 usuarios, la Gobernación de Nariño comunicó que aplaza la aprobación del proyecto hasta el año 2021.</t>
  </si>
  <si>
    <t>No se aprobaron Recursos de Asignación Paz por encontrarse agotada la bolsa.  Se viabilizaron 12 proyectos que representarán 3.971 nuevos usuarios, su aprobación por $77.395 millones está sujeta a la asignación de la Asignación Paz en 2021 así como al posible adelanto por este concepto.</t>
  </si>
  <si>
    <t>Se realizó la entrega de 5 proyectos, considerando como de mayor impacto los proyectos : VIP e Institución educativa - Acacías,  un polideportivo en Orito y vías Urbanas en Villanueva - Casanare.</t>
  </si>
  <si>
    <t>Durante el mes de octubre de 2020 se revisaron nueve (9)  proyectos normativos, regulatorios y/o legislativos, a solicitud de dependencias del MME y otras entidades, para un total del año de ciento treinte y cinco (135)</t>
  </si>
  <si>
    <t>Durante el mes de octubre de 2020 se recibieron y/o tramitaron nueve (9) solicitudes de aplazamiento de fecha de entrada en operación de proyectos sector eléctrico, para un total del año de treinta (30)</t>
  </si>
  <si>
    <t>Durante el mes de octubre de 2020 se recibieron y/o tramitaron dos (2)  solicitudes de declaratoria de utilidad pública e interés social proyectos eléctricos y áreas  necesarias para su construcción y protección, para un total del año de catorce (14)</t>
  </si>
  <si>
    <t>Durante el mes de octubre de 2020 se recibieron treinta y tres (33) y tramitaron treinta y dos (32) solicitudes de conceptos juridicos, para un total del año de ciento diez (110)</t>
  </si>
  <si>
    <t>Durante el mes de octubre de 2020 los apoderados atendieron treinta y ocho  (38) actuaciones procesales en los procesos en los que es parte el Ministerio de Minas y Energia, para un total del año de quinientas veintisiete  (527)</t>
  </si>
  <si>
    <t>El contrato ya se perfeccionó y se encuentra en ejecución, para el mes de diciembre se realizarán las sensibilizaciones a autoridades territoriales y comunidades</t>
  </si>
  <si>
    <t>Se prepara la encuesta de medicion de comunicación para la cohecion la cual sera lanzada el dia 17 de Noviembre.</t>
  </si>
  <si>
    <t>Durante este tiempo se han hecho estas campañas para fomentar e incentivar que las redes del MME muestra contenido, importante, confiable, interesante y productivo para las personas.
ESTRATEGIAS DEL MES – Con los que conseguimos esos números 
#BotandoCorriente 
#ObrasQueTransformanVidas 
Buriticá 
#LaInnovaciónEsEnergía 
Caquetá 
Día Mundial del Ahorro de Energía 
Empresas 10 
Los Minerales Están Contigo 
Reto Eficiencia Energética 
TBT 
Viaje Meta 
Viaje Pereira</t>
  </si>
  <si>
    <t>El documento se encuentra en validacion por parte de la coordinadora del Grupo</t>
  </si>
  <si>
    <t>En fecha 27 de octubre, se realizó reunión previa con la Comisión Asesora de Reglamentos Técnicos. Se presentaron los tres (3) reglamentos que GENCAN proyecta emitir en el corto plazo.</t>
  </si>
  <si>
    <t>Los dos portafolios de proyectos, están en evaluación por parte del OIEA.</t>
  </si>
  <si>
    <t>En el mes de octubre, este indicador no tuvo actividades.</t>
  </si>
  <si>
    <t>En fecha 27 de octubre de 2020, se expidió la Licencia LSCD-003 al Laboratorio Secundario de Calibración Dosimétrica, autorizando la importación de fuente de Co-60 de actividad 185TBq.</t>
  </si>
  <si>
    <t>No se adelantaron inspecciones en el mes de octubre</t>
  </si>
  <si>
    <t>En el mes de octubre, no se registraron actividades relacionadas con Empresas de Servicios de Protección Radiológica.</t>
  </si>
  <si>
    <t>El MME recibió informe de la Delegación de funciones en el SGC correspondientes al periodo agosto y septiembre, el cual se encuenra en evaluación.</t>
  </si>
  <si>
    <t>Para el mes de octubre no corresponde avance, pues el resultado de la encuesta esta previsto para el mes de diciembre</t>
  </si>
  <si>
    <t>Se está realizando acercamiento con los departamentos de Caldas, Antioquia, Cundinamarca y Boyacá, para adelantar pilotos que permitan implementar el modelo de fomento diseñado a través de un ecosistema de fomento, el cual se operativiza a través de una red de prestadores de servicios de fomento. De otra parte, se dio inicio a la fase 2 de la consultoría con el BID, a través de la cual se desarrollará la propuesta para la nueva entidad de fomento minero.</t>
  </si>
  <si>
    <t>Con base en la caracterización social, realizada con información secundaria, se definió la estructura del capítulo étnico, el cual ya se está desarrollando, teniendo a la fecha un avance del 30%. Adicionalmente, se está trabajando en la revisión del portafolio de servicios de fomento, con el fin de determinar cuáles pueden tener un marco diferencial para el acceso.</t>
  </si>
  <si>
    <t>Reglamento de Higiene y Seguridad en las Labores Mineras a Cielo Abierto.
El proyecto de Decreto mediante el cual se expide el Reglamento de Higiene y Seguridad en las Labores Mineras a Cielo Abierto se remitió mediante memorando a la Oficina Asesora Jurídica, junto con la memoria justificativa y constancias de los Ministerios de Salud y Protección y Trabajo, para publicarlo por cuarta vez en la página web del Ministerio de Minas y Energía, para recibir observaciones de las partes interesadas. Estamos a la espera de la autorización para publicación de la OAJ.
Proyecto de modificación del Reglamento de Higiene y Seguridad en las Labores Mineras Subterráneas
Se publicó en la página web del Ministerio de Minas y Energía la matriz de respuesta a los comentarios efectuados al proyecto de Decreto mediante el cual se modifica el Decreto 1886 de 2015, a través del cual se expide el Reglamento de Seguridad en las Labores Mineras Subterráneas.</t>
  </si>
  <si>
    <t>Proyecto formulado y en proceso de aprobación por parte de DNP.</t>
  </si>
  <si>
    <t>Convenio con UPTC en ejecución
Se llevaron a cabo las mesas de trabajo con las diferentes partes interesadas con el fin de levantar información, insumo para el programa de reconversión y o reubicación.</t>
  </si>
  <si>
    <t xml:space="preserve">Solicitudes de Legalización 685 con Instrumento Ambiental 400
Solicitudes de Legalización 685 en trámite: 200
Subcontratos de Formalización Autorizados 2020 :260
Áreas de Reserva Especial Declaradas 2020: 50
19  subcontratos de formalización Antioquia 2020: 224 mineros 
</t>
  </si>
  <si>
    <t>Se han intervenido a la fecha 1.217 procesos asociados a la modalidad de solicitantes  de formalización de minería tradicional con los cuales se han beneficiado 10.868 mineros. Se han logrado acompañar 676 mineros solicitantes.</t>
  </si>
  <si>
    <t>10 COpe GCG (Segovia): 362 M
13 SFM: 475 M
20 Ley 685/2001: 200 M
2 TM ARE Tarazá: 200 M1 Cesión de derechos: 470 M
1 COpe Mineros S.A.: 200 M
5 cambios de modalidad: 150 mineros
5 contratos PM: licenciamiento ambiental: 49 M</t>
  </si>
  <si>
    <t>Mediante la resolución 40304 de 2020 se expidió la resolución de adopción del plan de abastecimiento de gas natural, así como el documento por parte de la UPME</t>
  </si>
  <si>
    <t>El documento fue consensuado por las dos direcciones técnicas de los dos ministerios, ajustando los comentarios del Mincit. Se espera tener la versión final a enviar en noviembre para poder enviar nuevamente a MinCit y poder notificar a la OMC.</t>
  </si>
  <si>
    <t>Se están teniendo reuniones con el comité técnico del CIC para evaluar las funciones de los difirentes entidades que participarán en el programa, así como capacitaciones en temas regulatorios de calidad. El documento ya está en elaboración</t>
  </si>
  <si>
    <t>El indice remitido de satisfacción es del 89%</t>
  </si>
  <si>
    <t>La UPME se encuentra en la redefinición del proceso de implementación de las obras que se deben hacer en los próximos años y estamos a la espera del envío del documento final.</t>
  </si>
  <si>
    <t>Expedida el 7 de octubre de 2020</t>
  </si>
  <si>
    <t>Termino consultoria el 3 de octubre en el mes de septiembre se socializó con el sector. en proceso de liquidación del contrato</t>
  </si>
  <si>
    <t>Se recibio información no tan depurada de la base de datos del ANLA por parte de la OAAS, se procedera con la revisión respectiva para cargar la información en la matriz que se esta estructurando.</t>
  </si>
  <si>
    <t>se recibio el informe de legalización de guias correspondiente al mes de septiembre de 2020 con la información recolectada por ECOPETROL S.A. y reportada por todos los usuarios de las guias de transporte.</t>
  </si>
  <si>
    <t>Se continua con la revisión en detalle de los planes de manejo de riesgos remitidas por la empresas para la estructuración de la matriz respectiva. Como soporte se adjunto la revisión de los ducto Jacana-Jaguey (GEOPARK), Teca-Vasconia, Tell-Dina, Rio Ceibas-Tello y Chichimene-San Fernando (ECP.S.A.)</t>
  </si>
  <si>
    <t>Se reaizaron reuniones de seguimiento para el avance de acuerdo con el cronograma establecido. Se realizaron entrevistas con remitentes y comercializadores. Se recibieron entregables 2 y 3 para revisión.</t>
  </si>
  <si>
    <t>Con corte al 31 de octubre, el aplicativo ya cuenta con los módulos de seguridad, gestión documental y planeación estratégica, el próximo mes se procederá a realizar las pruebas pertinentes. Por su parte el módulo de plan de acción cuenta con un 70% de avance.</t>
  </si>
  <si>
    <t>Se realizaron 15 espacios en el marco del proyecto MIPG: 3 reuniones de planeación y seguimiento al proyecto como tal, 9 mesas de trabajo en el Minsiterio de todas las dimensiones y tambien se realizaron 3 jornadas académicas. 
El proyecto avanza conforme a la planeación y se almacenan las evidancias en una carpeta de onedrive</t>
  </si>
  <si>
    <t xml:space="preserve">A la fecha se tiene avanzado un documento propuesta de lineamientos de política de minería de subsistencia. La presentación y socilaización de este documento inicial se hará en la segunda semana de noviembre. </t>
  </si>
  <si>
    <t xml:space="preserve">A la fecha se encuentra en marcha el proyecto de trazabilidad que se viene adelantando en alianza con ANM - BID y MME </t>
  </si>
  <si>
    <t xml:space="preserve">Plan de capacitaciones cumplido al 100 % en coordinación con la ANM, sobre aspectos de minería de subsistencia y registro en el sistema GENESIS. Adicionalmente se cumplió una sesión virtual en alianza con FEDEMUNICIPIOS con participación de 91 alcaldías sobre el sistema de registro y aspectos legales y técnicos de la minería de subsistencia. </t>
  </si>
  <si>
    <t xml:space="preserve">RUTAS MINERAS: Se realizó el 2 de octubre Ruta Minera en Cundinamarca con el acompañamiento de la ANM, se apoyo con la estructuración de la presentación.
* COMITÉ DE EXPLOSIVOS: En el mes de octubre se realizaron dos reuniones con el DCCAE, la primera el 21-10 se solicitó por parte del Ministerio para presentar la Presidente de la ANM y establecer con la agencia un sistema seguro para la expedición de los certificados de uso de explosivos ya que por la contigencia no es posible que los titulares entregen fisicó dicho documento. Y una segunda el 22-10 reunión solicitada por Asocarbonor y gestionada por Mindefensa, para temas relacionados con gestión del DCCAE ante el ESING para agilización de expedición de certificación de explosivistas y plazo en la fecha de entrega de carpetas para solicitud de explosivos.
* SALINAS: - El 21 de cotubre se realizó el comite interisntitucional de Catedral de Sal, en el que se presentó la propuesta de modificación (Otro si) al convenio que existe desde el año 2003, el cual fue aprobado y se encuentra en elaboración y tramite por las asesoras juridicas de la dirección, así mismo se estableció la importancia de definir el tema de los bienes afectos para poder mantener una relación cordial con el concesionario por lo que se realizaran una serie de reuniones en el mes de noviembre con la OAJ y ANM para ayudar a esclarecer este tema.
* SABANA DE BOGOTÁ: El 30 de octubre se solicitó a la OAJ Abogada Jessica Matinez, que se oficie a la ANM para conocer el avance de los titulos que aún no se han cerrado por parte de la ANM en cumplimiento de la Sentencia de zonas compatibles de Sabana de Bogotá, ya que paso un tiempo prudente para tener una respuesta a la solicitud de los titulares de que el MADS realice una nueva delimitación de los poligonos en los que se encuentran actualmente explotando.
* COMITE DE EFICIENCIA Y MODOS - DNP - Aún no se han podido realizar el piloto de intermodalidad en Norte de Santander por restricciones que Fenoco ha impuesto a Ibines, por lo anterior con la ayuda y gestión de Mintransporte se espera que en el mes de noviembre se realice dicho piloto. El viernes 30 de octubre se realizó la Misión Logistica intermodal, liderado por Procolombia en el que Ibines presento el resultado del piloto de intermodalidad de carbón de Tausa al Puerto de Santa Marta en el que se aprovecho para solicitar a ANI y la sociedad portuaria el apoyo para realizar pronto el Pilot de NS y dos mas el próximo año."
</t>
  </si>
  <si>
    <t>En proceso el informe del III Trimestre de 2020</t>
  </si>
  <si>
    <t>Esta emn proceso la elaboración de los informes del III trimestre de la Gobernación de Antioquia y ANM</t>
  </si>
  <si>
    <t>Se esta trabajando en la estructuración de la estrategia de acuerdo con las mesas de trabajo. la Gobernación de Antioquia dio respuesta y se espera tener en cuenta el mismo para poder realizar la estrategia</t>
  </si>
  <si>
    <t>A la fecha van 1.485 sensibilizados. Durante el mes de octubre se realizaron 5 sensibilizaciones. en el mes de octubre se realizaron: 2  de octubre "Criticidad de aspectos técnicos “el Programa de Trabajos y Obras -PTO- y el Programa Mínimo Exploratorio”, mesas redondas en PAR Pasto, Bucaramanga y Valledupar. Así mismo se realizó la de "Puntos de control estratégico en el seguimiento a los documentos técnicos"</t>
  </si>
  <si>
    <t>Se cuenta con la estrategia de posicionamiento, a cual se encuentra en ejecución</t>
  </si>
  <si>
    <t>A la fecha ya se cuenta con 20 tableros de control, que se encuentran disponibles en el grupo de Teams, el cual se encuentra disponible para todos los miembros de la DME. Se continua realizando la estrucutración, validación, depuración de información para poder tomar decisiones por parte de la Dirección. Se espera entregar informe que evidencie el cumplimiento de este indicador</t>
  </si>
  <si>
    <t>36265 conectados en este gobierno. A 31 de octubre, se conectaron 1725 nuevos usuarios. FAZNI: 1252 nuevos usuarios en Mitu, Vaupes; 374 nuevos usuarios, en Tumaco, Nariño. SGR: 57 nuevos usuarios, en Piamonte. Cauca; 28 nuevos usuarios, en Milán, Caquetá y 14 nuevos usuarios, en Orocué, Casanare.</t>
  </si>
  <si>
    <t>"En el CAFAER55 se beneficiaron  7512 usuarios, de los cuales 7249 son nuevos usuarios. 
En el CAFER 56 se beneficieron 2213 nuevos usuarios."</t>
  </si>
  <si>
    <t>Para el tercer trimestre los OR han reportado 3121 nuevos usuarios, distribuidos de las siguiente manera: EPM 1223, EEP 46, Codensa 241, ESSA 419, EBSA 745, CENS 379, ENERGUAVIARE: 60, EMEESA 6, Electrocaqueta: 2</t>
  </si>
  <si>
    <t>En el mes de octubre se alcanzo un avance del 76%. Durante las pruebas de la sesión 2 se presentarion errores restrictivos que atrasaron el cronograma en 2 semanas.</t>
  </si>
  <si>
    <t>"Mediante Auto 09674 del 02-10-2020, ANLA se pronuncia frente a evaluación de la información complementaria y ordenó archivar el proceso.
El día 27-10 la empresa presento recurso de
reposición ante ANLA. La entidad cuenta con 60 días calendario para pronunciarse."</t>
  </si>
  <si>
    <t>Se espera avanzar en visita de campo en la MPMA etapa 1.</t>
  </si>
  <si>
    <t>En porceso la delimitación de los bloques de cobre para la delimitación del proceso de asignación de las áreas estrategicas mineras</t>
  </si>
  <si>
    <t>Se apoyó la revisión de las hojas de ruta de los focos 1, 2 y 3. Se realizaron los talleres del foco 5 con las diferentes entidades adscritas.</t>
  </si>
  <si>
    <t>El cronograma de la Fase 2 indica que la priorización y hojas de ruta se trabajarán de julio a diciembre de 2020, por lo que la implementación de las hojas de ruta será poserior. En la elaboración de la política de DERs se está dando implementación a algunas propeustas de focos 1, 3 y 5</t>
  </si>
  <si>
    <t xml:space="preserve">Se lanzó la campaña de comunicaciones AGPE </t>
  </si>
  <si>
    <t>Se están realizando ajustes a la herramienta del observatorio para ajustar los cálculso de componentes D y C. Se incorporó una seccion para hacer sensibilidades al porcentaje de subsidios</t>
  </si>
  <si>
    <t>Superavit de OEF de 4,87% El valor es calculado con el escenario de demanda de la UPME resultante, para las proyecciones de junio del 2020</t>
  </si>
  <si>
    <t>1) Se presentaron los nuevos integrantes del equipo energética: HIDROLIUM Y MINERMAN en un nuevo formato tipo comic.
2) Con la creación de la plataforma ética de denuncias sectorial, se inició la publicación de piezas publicacitarias para promocionar interna y externamente la línea. Piezas publicitarias fueron enviadas a las entidades adscritas.</t>
  </si>
  <si>
    <t>Sin programación.</t>
  </si>
  <si>
    <t xml:space="preserve">1) El día 14 de octubre se realizó la capacitación "el sentido de lo público" con el Grupo Ejecución estrategica del sector extractivo. 
2) El 15 de octubre  se realizó la capacitación "el sentido de lo público" con el Grupo de Asuntos Regulatorios Empresariales.
3) El 16 de octubre  se realizó la capacitación "el sentido de lo público" con la Oficina de Asuntos Ambientales y Sociales.  
</t>
  </si>
  <si>
    <t>En el tercer trimestre la Secretaria General en calidad de autoridad disciplinaria del Ministerio de Minas y Energía, firmó cinco (5) autos de apertura de indagación preliminar.</t>
  </si>
  <si>
    <t>Se realizó un (1) comité de impulso procesal y uno (1) extraordinario. Cada comité tiene acta firmada por los asistentes</t>
  </si>
  <si>
    <t>Se iniciaron pruebas de los otros procesos de pago  iniciando por nomina, así como se concluyó el desarrollo de la app movil en android y Ios que se encuentra en pruebas. Se culminó el desarrollo de embargos y alertas inteligentes</t>
  </si>
  <si>
    <t>La encuesta se realizará en el ultimo bimestre del 2020</t>
  </si>
  <si>
    <t>No se presenta novedad dentro de la programación de este periodo.</t>
  </si>
  <si>
    <t xml:space="preserve">La empresa de consultoría ATG Ltda radicó, el 27 de noviembre,  el informe corregido y los productos que constituyen el Entregable #2: “Recolección y análisis de información: Recopilación de información secundaria, consultas (internet, revisión bibliográfica) e información para la documentación, validación de procesos y procedimientos". ATG Ltda., presentó una solicitud de cambio de fechas de los entregables para la cual se respondió con una propuesta de nuevas fechas para la radicación de los entregables del contrato y con ello poder cumplir con todas las actividades programadas para finalizar el contratao el 31 de diciembre de 2020. ATG Ltda presentó una solicitud de prórroga del tiempo del contrato 
 a la cual se le respodió negando dicha solicitud, teniendo en cuenta lo recomendado por los abogados del Grupo de Gestión Contractual quienes informaron que por el principio de anualidad, en materia presupuestal,no era posible que el contrato pudiera realizarse después del 31 de diciembre de 2020.
</t>
  </si>
  <si>
    <t xml:space="preserve">1-Se continua con la solializacion del del Documento "" LINEAMIENTOS DE POLÍTICA PARA LA MINERÍA DE CARBÓN EN COLOMBIA"". con el gremio minero en Sogamoso y Socha - Boyaca - Evento ANM activa la región, específicamente para pequeña y medina minería, capacitaciones, seguridad, transición tecnológica. 
</t>
  </si>
  <si>
    <t>Se espera entregar documento final en el mes de diciemrbe</t>
  </si>
  <si>
    <t>La OAJ ha recomendo presentarlo para la próxima vigencia para su adopción formal.Se llevaron a cabo reuniones virtuales de socialización para el mes de noviembre con la UPME y DFM.</t>
  </si>
  <si>
    <t>"* RUTAS MINERAS: No se realizaron rutas mineras en el mes de noviembre. Se han realizado acompañamientos a la ANM en las jornadas de trabajo regionales. Se encuentra en evaluación la hoja de ruta elaborada en el Dpto. Norte de Santander para poder enlazar las diferentes acciones planteadas con el plan de acción de carbón.
* COMITÉ DE EXPLOSIVOS: No se presentó novedades con este tema durante este mes.
* SALINAS: Se avanza en la estructuración del OtroSi del convenio interadministrativo en ajustes jurídicos. Se espera en diciembre quede listo para firmas. En cuanto al tema de los bienes afectos se han llevado a cabo reuniones entre la Alcaldía Municipal de Zipaquirá, Catedral de Sal, ANM y MME (04-11) y oficinas jurídicas de las entidades (19-11) buscando soluciones jurídicas que permitan resolver la entrega de los bienes. 
* SABANA DE BOGOTÁ: El 24 de nov se realizó reunión  la OAJ donde se informó que la ANM no ha enviado informe de actividades en el cumplimiento de la sentencia; adicional se informó que la Magistrada Nelly Villamizar emitió un Auto en el que solicita a las entidades involucradas en el proceso de delimitación de la sabana de Bogotá, informes actualizados sobre el cumplimiento. 
* COMITE DE EFICIENCIA Y MODOS - DNP - Para este comité no se presentaron novedades lo único reciente es la citación a la sesión 7 para el próximo 15 de diciembre."</t>
  </si>
  <si>
    <t>Mediante radicado 3-2020-017057 de 19-11-2020, se realizó  informe del III trimestre</t>
  </si>
  <si>
    <t>Mediante radicado 3-2020-016785 de 12-11-2020, se entrego informe de la ANM</t>
  </si>
  <si>
    <t>En proceso la elaboración del documento que contendrá la estrategia</t>
  </si>
  <si>
    <t>Se realizaron 4 mesas redondas y el  webinar en temas de seguridad, durante el mes de noviembre.</t>
  </si>
  <si>
    <t>Estrategia en ejecución. El informe semestral se tendrá para el proximo semestre</t>
  </si>
  <si>
    <t>A la fecha tenemos la herramienta de CIA, elaborada en Power BI, el pasado 6 de noviemrbe se realizó presentación de la misma a todos los miembros de la DME. se proyecta hacer informe que denote los resultados plasmados en la misma</t>
  </si>
  <si>
    <t>En el mes de noviembre se recibieron 46 solicitudes por parte del congreso de la republica, las cuales se tramitaron teniendo en cuenta la Ley 5 de 1992, se dio respectivo tramite interno o traslado.</t>
  </si>
  <si>
    <t>Se cita a los siguientes Controles Politicos o AudienciasPublicas: Debate de Control politico GLP 3/11/20 - Reunion ponentes PL presupuesto 3/11/20 - Comisiones Economicas conjuntas Regalias 4/11/20 - Audiencia Publica PL 418 Cordinaciòn y concurrencia 6/11/20 - Comisiòn Accidental YNC 18/11/20 - Debate de Control Politico prop 41 Bancarizaciòn sector Minero energetico 25/11/20 - Foro Propuesta comunitaria para la transiciòn Energetica"26/11/20 - Citacion en Tunja para sesion minera prop 34-35 27/11/20 -Audiencia publica situaciòn ISA 30/11/20 tODAS ESTAS CITACIONES ESTAN EN P8 y correso electronico, en relaciòn a esto se cumplio con la asitencia a las mismas por parte del Ministro o respectiva Delegaciòn.</t>
  </si>
  <si>
    <t xml:space="preserve"> en el mes de noviembre se emiten 2 conceptos ded Proyectos de ley  1-Concepto del proyecto de Ley 314 “Por medio de la cual se establece un marco jurídico
especial para la minería tradicional y la pequeña minería en materia de
legalización y formalización, así como para su financiamiento, bancarización,
comercialización y se establece una normatividad especial en materia ambiental.” 2- Concepto Ministerio de Minas y Energía frente al Proyecto de Ley 055 de 2020
“Por la cual se crea la licencia ambiental para la fase de exploración minera y se dictan
otras disposiciones” con los respectivos radicados 2-2020-020245 - 2-2020-021152</t>
  </si>
  <si>
    <t xml:space="preserve">Sin programación. Indicador cumplido para el cuarto trimestre. </t>
  </si>
  <si>
    <t>1) El 3 de noviembre se llevó acabo la ultima sesión de la Red de Asuntos Disciplinarios del sector de minas y energía en la cual se entregaron todos los avances y compromisos adquiridos para el año 2020.
2) Desarrollo del plan de capacitaciones ofrecido por la CREG, a cargo del doctor Alfonso Cajiao del 4 al 18 de noviembre</t>
  </si>
  <si>
    <t>Se realizaron dos (2) sesiones de instancia de impulso procesal en el mes de noviembre.</t>
  </si>
  <si>
    <t xml:space="preserve">Sin programación. </t>
  </si>
  <si>
    <t xml:space="preserve">Actividad cumplida al 100%. Se ha presentado una disminución en los tiempos de respuesta para los trámites, el cual es equivalente al 3%. </t>
  </si>
  <si>
    <t xml:space="preserve">Encuesta Energía: 
Se realizó la publicación del informe de resultados de la encuesta de medición de la satisfacción de:   Fondo de Energía Social (FOES) y el Fondo de Solidaridad Para Subsidios y Redistribución de Ingresos (FSSRI) en el Sistema interconectado Nacional (SNI) y Zonas no Interconectadas (ZNI). 
https://www.minenergia.gov.co/documents/10192/24250890/Informe+Medicio%CC%81n+de+la+Satisfaccio%CC%81n+Direccio%CC%81n+de+Energi%CC%81a+VF.pdf
Encuesta PQRS: 
Se realizó la publicación del informe de PQRS en: 
https://www.minenergia.gov.co/documents/10192/24194132/Encuesta+PQRS+Minenergia+2020+.pdf
Sistema de Información de Combustibles (SICOM). 
Se realizó la publicación de la encuesta para su diligenciamiento en: 
https://forms.office.com/Pages/ResponsePage.aspx?id=vjYm2NJtZE6ihHo0AvJOJ8Zgy-JncQZLo_uM7Taqu5JUM1lCNEk4WFBWMDBLMERQUkpMRzRWN1kzNC4u 
A corte de Noviembre se tienen 26 respuestas </t>
  </si>
  <si>
    <t>* Del 19 al 26 de Noviembre de 2020 se realizó la convocatoria Retos de innovación, en donde se busca dar soluciones abiertas a problemas propios del Grupo de Gestión de la información y Servicio al Ciudadano y  del Ministerio de Minas y Energía.
* El 27 de noviembre se socializaron los resultados de las soluciones y se definio fecha del 1 de diciembre de 2020 para evaluación
* Los dias 05, 06 y 09 de Noviembre, Revisión de documento Ruta de innovación, guía para el Ministerio de Minas y Energía.
* Capactitaciones: 
3. Innovación disruptiva desde el servicio - Martes 03/11/2020 9.00 am
4. Habilidades blandas para innovacion - Miercoles 4/11/2020 10.00 am
5. Trabajo y Dinamización de equipos - Viernes 6/11/2020 10.00 am
6. Reconocimiento de Agentes de valor - Miercoles 18/11/2020 10.00 am
7. Ideación para estrategas - Jueves, 19/11/2020 10:00 am
8. Agentes de Cambio - Viernes 20/11/2020 7:15 AM
9. Metodologia SCRUM - Martes 24/11/2020 10.00 am
10. Gestión del Cambio - Viernes 27/11/2020 10:00 am</t>
  </si>
  <si>
    <t>Se realizó la primera actividad correspondiente a la campaña “Ponte en mis zapatos” que consistió en invitar a un funcionario del equipo directivo para que viviera el proceso de asignación de documentos que se efectúa con el aplicativo P8; una vez culminada su experiencia de vivir la labor de asignación, el funcionario nos comentó su experiencia que consistió en sentir admiración por las personas que realizan la labor y conocer el proceso de asignación al detalle, descubriendo todos los aspectos que deben tenerse en cuenta y la importancia de adoptar una actitud de servicio.</t>
  </si>
  <si>
    <t xml:space="preserve">corte.
Frente al componente de comunicaciones, se encuentra 100% formulada la estrategia, evaluada y aprobada por la Oficina de Comunicaciones incluyendo el diseño de piezas y los documentos de planificaciòn del proceso.
Frente al componente de transferencia del conocimiento, se encuentra 100% formulada la estrategia, actualmente en revisión por parte de la Subdirección de Talento Humano.
Finalmente, con respecto al suministro de información tendiente a la parametrización del sistema con informaciòn fase, se ha dispuesto la estructura taxonómica de TRD y la correspondiente homologación de calificación de acceso tendiente a los cambios de composiciòn de TRD.
</t>
  </si>
  <si>
    <t>Se suscribio en contrato CAO-015-2020  con el objeto de contratar las actividades de obra para la adaptación de las áreas de acceso de las personas en situación de discapacidad y/o movilidad reducida, relacionada con zonas de circulación peatonal y vehicular de la sede administrativa del Ministerio de Minas y Energía.
Acumulado: 15</t>
  </si>
  <si>
    <t>Se realizo la reunión de entrega de la aplicación móvil para la solicitud de transporte, en la cual el equipo de Tics, realizo la explicación de su utilización y control.
Acumulado: 1</t>
  </si>
  <si>
    <t xml:space="preserve"> - Campaña de Gestion de residuos.
- Campaña de transparencia codigo de etica y buen gobierno.
Acumulado: 16</t>
  </si>
  <si>
    <t>un 27.9 % con respecto a la vigencia 2018, al realizar un análisis más detallado se puede observar que de enero a noviembre de 2020 se ha presentado un ahorro promedio del 26% con respecto al mismo periodo de la vigencia 2019.
Agua: Para la vigencia 2020 se observa una reducción del 59.3% comparado con el consumo total de la vigencia 2019, al realizar un análisis más detallado se puede observar como en consumo de enero a noviembre de 2020 comparado con el consumo del mismo periodo de 2019 en promedio se presenta un ahorro del 61.16% y desde la medida de contingencia, el consumo promedio mensual es de 15% de lo consumido en la vigencia 2019.
Papel: Durante la vigencia 2020 se ha logrado una reducción del 65.96 % con respecto al consumo total de la vigencia 2019, al realizar una comparación de enero a noviembre de 2020 contra el mismo periodo de la vigencia 2019, se puede observar una reducción del 76%, esto debido al manejo de medio virtuales por las medidas de trabajo remoto por la contingencia de COVID-19.
Acumulado: 49.52%</t>
  </si>
  <si>
    <t xml:space="preserve"> - Encuesta - Ideas para mejorar la gestión ambiental del Ministerio
Se realizo el envió de una encuesta, con la finalidad de preguntarle a los funcionarios y contratistas, que ideas tiene para mejor la gestión realizada actualmente 
Acumulado: 7</t>
  </si>
  <si>
    <t xml:space="preserve">Proceso de sistematizacion de solicitudes de CDP en produccion, se incluyo apliacion movil </t>
  </si>
  <si>
    <t>La encuesta se realizara en el mes de diciembre 2020 de acuerdo a unificacion de la Secretaria General</t>
  </si>
  <si>
    <t>Se adelantó el proceso para la selección del proveedor de la solución de copia de seguridad.  El proceso fue adjudicado y legalizado el 01 de diciembre de 2020.  El proponente favorecido fue la UT Backup Minenergia.  El contrato quedo numerado como GGC-572-2020.  Según cronograma de actividades la solución debería estar instalada configurada y en operación el próximo 23 de diciembre de 2020.</t>
  </si>
  <si>
    <t xml:space="preserve">Se creó un modelo que soporte la administración de las aplicaciones generadas desde el Front End.
Se realizaron las pruebas de concepto power-bi-embedded. 
Se creó un módulo con su interface gráfica que permita crear y modificar las estructuras JSON mediante los eventos de drag and drop.
Se está avanzando en la integración Power-BI Embedded front-end API javascript.
Se está avanzando en la creación de la aplicación para la gestión de usuarios, grupos, tableros de control y reportes correspondientes al proyecto Power-BI
</t>
  </si>
  <si>
    <t>Se tenía listo el recurso profesional seleccionado, pero dado que el trámite de traslado entre proyectos de inversión demoró mucho ante las entidades encargadas, no fue posible hacer el contrato con el perfil seleccionado, y la perosna dimitió ante otra oferta que se le presentó.</t>
  </si>
  <si>
    <t>Meta cumplida desde el mes de Mayo de 2020.</t>
  </si>
  <si>
    <t>Se continúa con el afianzamiento del relacionamiento con AGRETEAM/COMUNICA COLOMBIA y mediante el memorando de entendimiento entre Colombia y Canadá, robustecer el análisis de proyectos previos de Inf.Geog. del MME que permitan tener un desarrollo sólido 2021 del IDE-SECTORIAL.
Se evalúa la documentación existente del desarrollo 2010 del Geoportal del Ministerio por parte del IGAC.</t>
  </si>
  <si>
    <t>Sigue siendo competencia de la Oficina de Prensa y Comunicaciones, pero en la actualidad se está haciendo acompañamiento del  Grupo de IT en la propuesta para el diseño (levantamiento de mockups) del nuevo Portal del Ministerio</t>
  </si>
  <si>
    <t>La auditoria del sistema de administración de riesgos del MME se efectuo en el mes de octubre de 2020.</t>
  </si>
  <si>
    <t>Se hicieron siete (8) Mesas de Análisis de Riesgos y Controles, a noviembre de 2020, así: 1 con la Subdirección de Talento Humano; 1 con el Grupo de Asuntos Legislativos;  1 con el Grupo de Comunicación y Prensa, 1 con el Grupo de Gestión Financiera y Contable - Contabilidad, 1 con el Grupo de Infraestrutura Tecnologica ; 1 con el Grupo de Gestion de la Informacion y Servicio al Ciudadano ; 1 con eL Grupo de Gestion  Contractual y 1 con la Direcion de Energia</t>
  </si>
  <si>
    <t>Se hicieron seis (7) Mesas de Asesoría &amp; Prevención, a noviembre de  2020, así: 1 con la Dirección de Hidrocarburos; 1 con la Subdirección de Talento Humano; 2 con el Grupo de Gestión de la Información y Servicio al Ciudadano;1 con el Grupo de Ejecución Estrategica del Sector Extractivo ; 1 con el Grupo de de Infraestructura Tecnológica y 1 con el Grupod e Servicios Administrativos</t>
  </si>
  <si>
    <t>Se hicieron dos (2) Informes de Seguimiento de Atención al Ente Externo de Control Fiscal, Contraloría General de la República - CGR, a julio de 2020, así: 1 con corte a 30 de diciembre de 2019, elaborado en enero de 2020; y 1 con corte a 30 de junio de 2020, elaborado en julio de 2020</t>
  </si>
  <si>
    <t>Se hicieron einte (27) Mesas de seguimiento a la gestión por área organizacional, a noviembre de 2020.</t>
  </si>
  <si>
    <t>Durante el mes de noviembre se ejecutaron a satisfacción las actividades que se tenian programadas, teniendo como avance en este indicador un 87.17% de ejecución.</t>
  </si>
  <si>
    <t>Para el mes de noviembre no corresponde avance, pues el resultado de la encuesta esta previsto para el mes de diciembre.</t>
  </si>
  <si>
    <t>En el mes de noviembre se definio los incentivos no pecuniarios para los mejores empelados de carrera del Ministerio de Minas y Energía</t>
  </si>
  <si>
    <t>Para el mes de diciembre no corresponde avance, pues el resultado de la encuesta esta previsto para el mes de diciembre.</t>
  </si>
  <si>
    <t>En la pregunta de comunicación para cohesión respondieron afirmativamente 71 personas las cuales representa el 35,5% de impacto afirmativo que se tenía calculado para el cuarto trimestre. Para el cierre de la vigencia se había calculado una respuesta positiva del 70%; debido a la virtualidad dentro de la entidad, se obtuvo un resultado favorable de 94,7% de las personas que respondieron positivamente a la gestión adelantada por el Grupo de Comunicaciones y Prensa</t>
  </si>
  <si>
    <t xml:space="preserve">Durante este tiempo se han hecho estas campañas para fomentar e incentivar que las redes del MME muestra contenido, importante, confiable, interesante y productivo para las personas.
ESTRATEGIAS DEL MES – Con los que conseguimos esos números 
#BotandoCorriente 
BOLIVAR 
Carbono Neutro 2050 
CONECTADOS 
CORDOBA 
Equidad de Genero 
Empresas que se ponen la 10 
GUAJIRA 
Movilidad Sostenible 
Renovables 
Restauración Post Minería 
Taller de reactivación
</t>
  </si>
  <si>
    <t xml:space="preserve"> 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t>
  </si>
  <si>
    <t>Se consolida la cobertura del segundo trimestre de 2020, un total de 92.057   nuevos usuarios</t>
  </si>
  <si>
    <t>El documento fue ajustado y consensuado por los dos ministerios de acuerdo con los comentarios del Ministerio de Comercio. El 30 de noviembre bajo radicado 2-2020-021674 se envió el proyecto con los adjuntos al MinCit como solicitud para notificación internacional.</t>
  </si>
  <si>
    <t>El documento borrador que muestra el diseño del Programa QAQC ya se elaboró y se compartió con los miembros del SICAL para su retroalimentación. Se continuan teniendo mesas de trabajo para definir las funciones de cada entidad dentro del programa.</t>
  </si>
  <si>
    <t>El indice de satisfacción remitido es del 93%</t>
  </si>
  <si>
    <t>Se tuvieron reuniones con el Viceministro y la UPME para mostrarle cuáles fueron las obras priorizadas que surgieron del resultado de análisis de la UPME. Se espera recibir el documento final con el fin de continuar con la adopción de este.</t>
  </si>
  <si>
    <t>Se tuvieron reuniones con el Viceministro y la UPME para mostrarle cuáles fueron las obras priorizadas que surgieron del resultado de análisis de la UPME. Se espera recibir el documento final con el fin de continuar con la adopción de este..</t>
  </si>
  <si>
    <t>se recibio el informe de legalización de guias correspondiente al mes de octubre de 2020 con la información recolectada por ECOPETROL S.A. y reportada por todos los usuarios de las guias de transporte.</t>
  </si>
  <si>
    <t>Se continua con la revisión en detalle de los planes de manejo de riesgos remitidas por la empresas para la estructuración de la matriz respectiva. Como soporte se adjunta documento con la revisión de los ductos Tibú-Miramonte, Casabe-Galán, Proviencia-Payoa, Gibraltar-CLM, Yarigui (isla vi)-Comuneros, El Centro- Galán y Castilla-San Fernando.</t>
  </si>
  <si>
    <t>Se revisaron los entregables 2 y 3, de los cuales se requirieron correcciones, que se encuentran en proceso, para dichas correcciones se planteraron reuniones de trabajo adicionales. Se prosigue con las reuniones de seguimiento semanales donde se muestran los avances del producto 4.</t>
  </si>
  <si>
    <t>Con la información de eventos remitido por la OAAS se realizaron los filtos por eventos asociados a oleoductos y con esta data se esta trabajando en el documento descriptivo de los planes de gestión del riesgo, y  hasta la fecha se ha avanzado con 7 de los 15 transportadores actuales.</t>
  </si>
  <si>
    <t>Se unificó reglamentación de quemas y venteos con la reglamentación de emisiones fugiivas, se espera publicar a comentarios en el mes de diciembre</t>
  </si>
  <si>
    <t>Se pasó a  producción la app movil del sistema neón para andoid y apple, se realizaron las capacitaciones de su utilización a usuarios funcionales, contratistas y supervisrores. Se iniciaron los desarrollos de pagos de servicios publicos, y cajas menores, que se encuentran en pruebas.</t>
  </si>
  <si>
    <t>La encuesta se realizara en el mes de diciembre 2020, de acuerdo a unificacion de la Secretaria General</t>
  </si>
  <si>
    <t xml:space="preserve">Se Firmó con la Universidad UPTC el cual se encuentra en ejecución y  a la fecha han intervenido 8 mineros, Universidad Francisco de Paula Santander en ejecución sin reporte , La Universidad del Valle (Universidad de Caldas) sin contratación de equipo de profesionales, sin ejecución. </t>
  </si>
  <si>
    <t>Se han intervenido a la fecha 1.237 procesos asociados a la modalidad de solicitantes de formalización de minería tradicional, Subcontratos de Formalización Minera, Areas de Reserva Especial, Cesión de Areas, Contratos de Operación y Devolución de Areas para Fines de Formalización Minera con los cuales se han beneficiado 11,372 mineros. Se han logrado acompañar 699 mineros solicitantes que benifician a 8.878 mineros</t>
  </si>
  <si>
    <t>Solicitudes de Legalización 685 con Instrumento Ambiental 400
Solicitudes de Legalización 685 en trámite: 200
Subcontratos de Formalización Autorizados 2020 :260
Áreas de Reserva Especial Declaradas 2020: 50
19 subcontratos de formalización Antioquia 2020: 224 mineros</t>
  </si>
  <si>
    <t>Se socilizó los avances de la Contrucción del Modelo de Negocio Minero para el Departamento del Chocó dia el 26 de noviembre en el marco de la Mesa de interclocución minera del Departamento del Chocó, donde se contó con la presencia del señor Ministro de Minas y Energía;el cierre de la misma esta proyectado para socializarlo ante dichas comunidades etnicas el dia  15 de diciembre.</t>
  </si>
  <si>
    <t xml:space="preserve">sin reporte </t>
  </si>
  <si>
    <t>Durante el mes de noviembre se arobo el plan de trabajo, se conformo el comite técnico de seguimiento al convenio y se recibio el primer entregable del mismo. Se han celebrado 4 comites de seguimiento a la fecha y una mesa de trabajo con las corporaciones autonomas regionales para la coordinacion en elmarco del programa de sustitución.</t>
  </si>
  <si>
    <t>En el mes de noviembre se desarrollaron reuniones con secretaria de Planeación de Buritica y DNP para perfeccionar el documento que se va a radicar en Corantioquia en el mes de Diciembre.
En Jericó que quedo completamente detenido el proceso porque suspendieron el contrato del asesor EOT.</t>
  </si>
  <si>
    <t>En cuanto espacio de proyectos PINES se asistió a 2 espacios el día 11 y 25 de noviembre. Se realizó la organización y ejecución de la Mesa de Alto Nivel MANE el día 18 noviembre y además la participación en mesas con CARs el día 6 de noviembre de 2020. Avance en el mes de noviembre del 100% para los tres espacios</t>
  </si>
  <si>
    <t>Se realiza la evaluación ex ante del impacto de la implementación de las medidas de adaptación basada en ecosistemas priorizadas para el municipio de Paz de Ariporo. 
Se incia el trabajo de adaptación basada en ecosistemas en Urrá.
Se firman tres acuerdos voluntarios (Alianza Carbono Neutral)  con las empresas de energía AES Colombia, ISA y ENEL</t>
  </si>
  <si>
    <t>Se analizaron  las estrategias de carbono neutralidad de los siguientes países: Unión Europea, Finlandia, Japón, Costa Rica, Estados Unidos y Sur África.
Se compararon  las estrategias de carbono neutralidad de otros países con las estrategias de carbono neutralidad de Colombia (Energía y movilidad sostenible), lineamientos diseñados por el Ministerio de Ambiente y Desarrollo Sostenible.</t>
  </si>
  <si>
    <t>La versión final de la reglamentación esta en revisión y validación por parte de la Dirección de Hidrocarburos. En las próximas semanas, se entregará el documento final al despacho de Viceministerio de Energía.</t>
  </si>
  <si>
    <t>Se elabora una metodología y una hoja de ruta para implementar pilotos de Gestión Activa de la Demanda en ZNI y SIN, se incluye una propuesta de indicadores y diferentes</t>
  </si>
  <si>
    <t>El modelo de Hoja de ruta para la atención de conflictividades en el sector minero se encuentra diseñada.  En adelante, junto con la viceministra de Minas se ejecutará la hoja de ruta propuesta por la OAAS para la atención de la conflictividad en el sector minero.</t>
  </si>
  <si>
    <t>Se ha elaborado y expedido el documento de resolución social para los Proyectos Pilotos d Investigación Integral -PPII.</t>
  </si>
  <si>
    <t>Semanalmente se realiza seguimiento a los procesos consultivos de las lineas de transmisión Colectora - Cuestesitas y Cuestesitas - Loma del GEB en acompañamiento del Viceministro de energía, la ola invernal que ha afectado a La Guajira retrasó la fase consultiva que se tenia proyectada para iniciar del 21 de noviembre al 6 de diciembre por imposibilidad de acceso a las comunidades Wayuu.</t>
  </si>
  <si>
    <t>Estudio preliminar con datos del sector elaborado y se socializará en el evento de avances en la implementación de los lineamientos de género el 15 de diciembre.
El 26 de noviembre se realizó el lanzamiento de la alianza minero energética por la Equidad de género:Energía que transforma, con 32 empresas lideres del sector y 10 gremios.
Se escogieron a las 3 empresas y 2 gremios que recibirán el acompañamiento en el autodiagnóstico, elaboración e implementación del plan de acción en género</t>
  </si>
  <si>
    <t>Socialización por dependencias del diagnóstico generado en el marco del sello Equipares e iniciamos con la elaboración del plan de acción a 2021.</t>
  </si>
  <si>
    <t>Durante el mes de noviembre de 2020 se surtieron quince (15) espacios de coordinación y concurrencia. Se desarrollaron de acuerdo a las lineas de acción del Programa de Relacionamiento con el Territorio con los municipios de Boavita, Guayatá, Jericó, Samacá, Sogamoso, Sotaquirá, y Tota (Boyacá), Morelia (Caquetá), Guadalupe, Isnos, La Argentina, Pital y La Plata (Huila) Mapiripán (Meta) y Guamo (Tol</t>
  </si>
  <si>
    <t>En el mes de noviembre se encuentra: realización del primer foro internacional sobre retos y perspectivas sobre Gestión del Riesgo de Desastres, el cual conto con la participación de más 300 personas y mesa subsectorial de hidrocarburos donde se obtuvieron insumos para la priorizacion de escenarios de escenarios de riesgo, de igual  se avanzó en la consolidación de los documentos:  Análisis y priorización de los escenarios de riesgo de desastres originados por el sector Minero Energético en una escala nacional y Documento de formulación de estrategias, programas y acciones que incluye: a) la incorporación de la GRD en el Sector Minero Energético, b) la Hoja de ruta y mecanismos de seguimiento y monitoreo y c) la estrategia de difusión de la política sectorial propuesta.</t>
  </si>
  <si>
    <t>El proyecto de ley de presupuesto del SGR fue radicado el 1 de octubre ante el Congreso y como parte de su trámite legislativo, en el mes de noviembre se aprobó en primer debate de Comisiones Económicas Conjuntas del Congreso de la República.</t>
  </si>
  <si>
    <t xml:space="preserve">Durante el mes de noviembre se aprobaron 12 proyectos: Pueblo Nuevo, San José de Uré, Puerto Nare, Yondó, San Onofre, Acacías,Soncé, Barranca de Upía, Barrancabermeja, Cimitarra, Maní y Aguazul, se destaca el  Aguazul  (Soluciones Fotovoltáicas 155 beneficiarios $3.546 millones) </t>
  </si>
  <si>
    <t>Recursos del SGR aprobados en Villagarzón y Aguazul (369 nuevos usuarios)
Se viabilizaron proyectos que representarán 17.339 nuevos usuarios y $363.323 millones, cuya aprobación está sujeta a la entrada en vigencia del presupuesto 21-22 y posible adelanto de la Asignación para la Paz.</t>
  </si>
  <si>
    <t>Durante el mes de noviembre no se aprobaron proyectos para nuevos usuarios de gas. Frente a uno de los proyectos que ha estado en seguimiento durante el año, que beneficiaría a cerca de 18.000 usuarios, la Gobernación de Nariño lo cargó nuevamente pero continúa sujeto a los tiempos del DNP.</t>
  </si>
  <si>
    <t>No se aprobaron Recursos de Asignación Paz por encontrarse agotada la bolsa.  Se viabilizaron proyectos que representarán 17.339 nuevos usuarios y $363.323 millones, cuya aprobación está sujeta a la entrada en vigencia del presupuesto 21-22 y posible adelanto de la Asignación para la Paz.</t>
  </si>
  <si>
    <t>Se realizó la entrega del proyecto de rehabilitación ecológica de bosques protectores en el municipio de Tierralta - Córdoba</t>
  </si>
  <si>
    <t>Cumplido</t>
  </si>
  <si>
    <t>41043 conectados en este gobierno. A 30 de noviembre se conectaron 4778 nuevos usuarios. 965 financiados con recursos del FAZNI, ubicados en Guaviare, municipio de San José del Guaviare; 261 financiados con recursos del SGR, ubicados La Guajira, municipio de Urumita; 302 financiados con PTSP eb Nariño, municipio de Tumaco; 491 financiados con PTSP, ubicados en el de Cauca, municipio de Suarez; 1.896 financiados con PTSP, eb Cauca, municipio de El Tambo; y 863 financiados PTSP, ubicados en Chocó, municipio de Sipí.</t>
  </si>
  <si>
    <t xml:space="preserve"> "En el CAFAER55 se beneficiaron  7512 usuarios, de los cuales 7249 son nuevos usuarios. 
En el CAFER 56 se beneficieron 2213 nuevos usuarios."</t>
  </si>
  <si>
    <t>Se reportaron 710 nuevos usuarios: EMCALI 13, CHEC 344, EPSA 353</t>
  </si>
  <si>
    <t>No se ha publicado ni el decreto ni la resolución</t>
  </si>
  <si>
    <t>En el mes de noviembre se alcanzo un avance del 80%. Se han estado haciendopruebas en el modulo de reportes.</t>
  </si>
  <si>
    <t>Reportan 1.398 usuarios que usaban leña para cocinar y usaron GLP en el mes de septiembre
(El dato de 9731 corresponde al faltante de lo ejecutado según dato de SINERGIA)</t>
  </si>
  <si>
    <t>"Mediante Auto 09674 del 02-10-2020, ANLA se pronuncia frente a evaluación de la información complementaria y ordenó archivar el proceso.
El día 27-12 se espera respuesta de ANLA al recurso de
reposición presentado por la empresa."</t>
  </si>
  <si>
    <t>Se espera pronunciamiento de ANLA sobre requerimientos adicionales.</t>
  </si>
  <si>
    <t>Se realizaron 6 en 2019 entregados. 3 ya entregados en 2020, 2 mas se entregan en este mes y 5 se continuan trabajando junto con otros porque falta una parte de campo.</t>
  </si>
  <si>
    <t>Se avanza en el programa de ciudades energeticas y en el estudio de metas obligatorias de EE</t>
  </si>
  <si>
    <t>Se apoyó la construcción de hojas de ruta de los focos 4 y 5</t>
  </si>
  <si>
    <t>Durante el mes de noviembre, se adelantaron reuniones de seguimiento de toda la estrategia gubernamental, con objetivo de hacer seguimiento a los compromisos adquiridos para el desarrollo de los proyectos de Fuentes No Convencionales de Energía Renovable - FNCER en La Guajira, producto de este trabajo se han tenido los siguientes hitos: Se llevó a cabo reunión con el Ministerio de Defensa y las empresas en territorio, reactivando las mesas de trabajo en seguridad entre estas dos partes. Los sponsors definieron la opción a presentar al sector transporte de los resultados del estudios hechos previamente . Algunas de las consultas previas tuvieron retrasos debido a la emergencia por lluvias en algunos municipios de La Guajira. Cerrejón solicitó a la Agencia Nacional de Infraestructura - ANI aclaración de dudas sobre la resolución de habilitación del puerto privado para uso de terceros. Se definieron las fechas para los talleres con las alcaldías de Maicao, Uribia y Riohacha y las empresas en el marco del convenio con PNUD las cuales serán el 3 y 4 de diciembre en territorio. Durante este mes la capacidad instalada mas comprometida fue de 2.533 megavatios</t>
  </si>
  <si>
    <t>Se trabajó en la unificación de iniciativas de formación académica del Sena Guajita, USAID y Cidet. En la política de DERs que se está trabajando se usca eliminar barreras para la AGPE</t>
  </si>
  <si>
    <t>Se están realizando ajustes a la herramienta del observatorio para ajustar los cálculso de componentes D y C</t>
  </si>
  <si>
    <t xml:space="preserve">Desde OARE se avanza en relamentación relacioanda con infraestructura de carga, el proceso para firma de convenio con WRI  no se logro </t>
  </si>
  <si>
    <t>Superavit de OEF de 4,91% El valor es calculado con el escenario de demanda de la UPME resultante, para las proyecciones de junio del 2020</t>
  </si>
  <si>
    <t>"Se espera avanzar en respuesta a 174 requerimientos solicitados por ANLA en LA.
Se espera avanzar en respuesta a 574 requerimientos solicitados por GA en PTO."</t>
  </si>
  <si>
    <t>Se cumplió la Meta de mineros Bancarizados de 300 en un 155.12%, con un total de 510 apertura de cuentas: 401 del Banco Agrario  y 109 de Fedesmeraldas</t>
  </si>
  <si>
    <t>Durante el mes de noviembre, el Ministerio de Minas y Energía estuvo trabajando conjuntamente con otras entidades del orden Nacional en el CONPES de reactivación económica para mitigar los efectos de la pandemia, y de esta manera incentivar la Inversión en el país. Igualmente, se está trabajando en los lineamientos de exploración para mitigar las problemáticas que tienen los proyectos mineros en etapa de exploración.</t>
  </si>
  <si>
    <t>Durante el mes de noviembre el Ministerio de Minas y Energía continúo adelantado gestiones con los Proyectos de Interés Nacional y Estratégicos - PINES, especialmente las acciones alrededor de la huelga en el proyecto Cerrejón, que notablemente afectará la meta. Igualmente, se está trabajando en el CONPES de reactivación económica para mitigar los efectos de la pandemia y poder apoyar a los titulares mineros. En estos momentos, se está trabajando en acciones para el desarrollo de los proyectos de Cesar y La Guajira</t>
  </si>
  <si>
    <t>Durante el mes de noviembre, el Ministerio de Minas y Energía continúo adelantado gestiones con los proyectos PINES. En ese sentido, se participó en los comités de Proyectos de Interés Nacional y Estratégicos - PINES liderados por Presidencia de la República y monitoreando el estado de las solicitudes de las empresas MINESA y Mineros, frente al pronunciamiento de Agencia Nacional de Licencias Ambientales - ANLA frente al recurso y requerimientos presentado.</t>
  </si>
  <si>
    <t>Encuestas listas paraaplicar en el mes de diciembre</t>
  </si>
  <si>
    <t>Se elaboró la matriz de priorización de Sendas de valor a implementar, en la cual se identificaron 23 Sendas</t>
  </si>
  <si>
    <t>A la fecha se han intervenido dos cendas de valor, una Con la Dirección de Hidrocarburos y la otra con la Dirección de Energia y se les esta haciendo seguimiento a los planes de acción de las sendas implementadas</t>
  </si>
  <si>
    <t>Ante comentarios de la OAJ sobre los documentos remitidos en octubre, se realizaron ajustes y se remitieron los reglamentos para publicación en Foro de Discusión</t>
  </si>
  <si>
    <t>Se han atendido la totalidad de solicitudes que realizan las contrapartes ejecutoras de proyectos</t>
  </si>
  <si>
    <t>En fecha 30 de noviembre, se relizó primera reunión de revisión del diseño de los proyectos entre las contrapartes nacionales proponentes, el OIEA y la Oficina Nacional de Enlace.</t>
  </si>
  <si>
    <t>El reporte correspondiente al cuarto trimestre, se realizará en el mes de diciembre.</t>
  </si>
  <si>
    <t xml:space="preserve">En el mes de noviembre no se tramitaron autorizaciones para instalaciones nuclear y radiactivas del SGC </t>
  </si>
  <si>
    <t>En fecha 20 de noviembre, se realizó inspección a la planta de irradiación gamma</t>
  </si>
  <si>
    <t xml:space="preserve">En fecha 25 de noviembre, se dirigió comunicación a Radicontrol Dosimétrico requiriendo información sobre traslado de usuarios, ante no renovación de la autorización y sobre los registros históricos de los usuarios del servicio. </t>
  </si>
  <si>
    <t>En el marco del accionar regulador, con el apoyo del SGC y la Policía Nacional, en la Instalación Centralizada para la Gestión de Desechos Radiactivos, se aseguraron tres fuentes de alta peligrosidad que estaban en poder de los usuarios, completando 8 de las 9 fuentes programadas a recolectar en el proyecto de consolidación</t>
  </si>
  <si>
    <t>Durante el mes de noviembre, se continuó trabajando en la solicitud de información con los operadores regionales para identificar el avance de la Infraestructura de Medición Avanzada - AMI en Colombia.</t>
  </si>
  <si>
    <t>1. Reglamento de Higiene y Seguridad en las Labores Mineras a Cielo Abierto:                                     
El proyecto de Decreto publicado para observaciones hasta el 35 de diciembre de 2020.
2.Proyecto de modificación del Reglamento de Higiene y Seguridad en las Labores Mineras Subterráneas:
En validación del equipo técnico para ser enviado a la OAJ del MME.</t>
  </si>
  <si>
    <t>En proceso de construcción de los lineamientos para los Programas de reconversión o reubicación laboral, sin embargo es importante tener en cuenta que dependemos de la adopción de los lineamientos que para el efecto expida el Ministerio de Ambiente y Desarrollo sostenible. Así mismo, el resultado del convenio suscrito con la UPTC será uno de los insumos más importantes de cara a la reglamentación a realizar.</t>
  </si>
  <si>
    <t>En el mes de noviembre de 2020 no se recibieron Títulos Ejecutivos, motivo por el cual tampoco hubo apertura de expedientes. El total de expedientes aperturados a 30-11-2020 es de 5.</t>
  </si>
  <si>
    <t>Durante el mes de noviebre se recaudaron $20.588.430,53.El total recaudado hasta 30-11-2020, tanto en cartera del MME, como de FEDESMERALDAS, es de $3.588.430,53</t>
  </si>
  <si>
    <t xml:space="preserve">Se cuenta con documento propuesta de política para discusión interna al interior del MME </t>
  </si>
  <si>
    <t>Descripción Diciembre</t>
  </si>
  <si>
    <t>Se cuenta con la aprobaciond e los tres entregables del convenio 536 de 2020, teniendose el documento conceptial y metodologico de lineamientos del programa de sustitución que da cumplimiento a la meta establecida en un 100%</t>
  </si>
  <si>
    <t xml:space="preserve">A. En el municipio de Buriticá se cumple a cabalidad (100%). Al día de hoy el municipio entregó a CORANTIOQUA los siguientes documentos:   
Documento Técnico de Soporte, Memoria Justificativa, Proyecto de acuerdo, documento de la gestión de riesgo.  
En estos documentos se involucran las actividades del sector minero energético y se desarrollan de manera armónica en el modelo de ocupación de ordenamiento territorial. Queda pendiente recibir las observaciones de la corporación y concejo municipal. 
B. Respecto a Jericó se puede decir que se cumplió en un 50%, lo anterior porque el uso de la documentación base entregada por la Universidad EAFIT en el año 2019, como insumos generales en la formulación y diagnóstico del EOT para Jericó no puede ser usada de manera legal hasta que no se cumpla con el pago total de dichos documentos.  
El municipio adeuda a la EAFIT cerca de $400.000.000 (cuatrocientos millones de pesos). Por el concepto de la elaboración del diagnóstico y formulación de documentos del EOT. 
Por esta razón el equipo consultor y la alcaldía tomaron la decisión de frenar el proceso del EOT hasta que no se supere el inconveniente. </t>
  </si>
  <si>
    <t>En el mes de diciembre se realizaron 2 días de seguimiento a CARs Pines, 2 espacios de seguimiento a PINES Presidencia y 1 espacio de AGI Acuerdo Gobierno Industria. Adicionalmente y con la experiencia recogida durante el 2020 se construyó el documento de esquema de seguimiento a proyectos estratégicos, logrando así  el 100%.</t>
  </si>
  <si>
    <t>Se logra el 70% de la implementación de actividades de corto plazo, algunas de las actividades que se resaltan son: Definición de la línea base de consumo energético y potencial de mejora de eficiencia energética para los subsectores, publicación del Proyecto de decreto geotermia, inclusión de variables de cambio climático en el PEN, análisis de riesgo climático y portafolio de medidas ZNI, adaptación basada en ecosistemas: Paz de Ariporo y Urra, sistematización de la metodología de riesgos, desarrollo de un programa de capacitación de adaptación, desarrollo de una caja herramientas (Página WEB y Guía Virtual), desarrollo del  Reto Cultura Energética Colombia 2020, desarrollo de tres mesas de cambio climático, desarrollo de la alianza Carbono Neutral y apoyo de la actualización de la NDC, entre otros
La meta para el 2020 era cumplir con el 70% de las actividades, el cual se cumplio como se tenia programado.</t>
  </si>
  <si>
    <t>Se presenta el análisis de contexto internacional de transición energética y carbono neutralidad, así como la línea base de las emisiones con proyección al año 2030. 
Este documento será la base que permitirá definir las líneas de acción en temas de cambio climático que deben implementarse para alcanzar la carbono-neutralidad neta del sector de  energía y minas en 2050</t>
  </si>
  <si>
    <t>Se elaboró el docuemnto "piloto de la gestión activa" el cual establece los criterios para considerar los proyectos de interés nacional estratégicos, y generar acciones que faciliten la ejecución eficiente y oportuna de los mismos, de acuerdo con las políticas del Gobierno Nacional. 
Se elabora una metodología y una hoja de ruta para implementar pilotos de Gestión Activa de la Demanda en ZNI y SIN, se incluyen dos documentos guía orientadores</t>
  </si>
  <si>
    <t>Se cuenta con el protocolo de Resolucción de Conflictos socio ambientales de la provincia de Soto Norte</t>
  </si>
  <si>
    <t>* Se diseñó y validó el plan de trabajo para el Subcomité social y de transparencia
* En agosto de 2020 se expidió la resolución social de los PPII que define requisitos a empresas, línea base social general y variables de monitoreo
* Se diseñó el instrumento de monitoreo de la variable “Conflictividad Social” y se hizo la primera medición.
* Se diseñó metodología de conformación y funcionamiento de las mesas territoriales de diálogo y seguimiento con lineamientos  para el Programa de Apropiación social del conocimiento científico.
* Se desarrolló informe general del desempeño social de los PPII</t>
  </si>
  <si>
    <t>Elaboración del plan de acción a desarrollar en el 2021 en el marco del Sello Equipares, el cual incluye las accooines que llevarán a cabo cada una de las dependencias del Ministerio.
Se aprobó en plenaria  el plan de acción 2021 para el sector minero energético, en el marco del Comite de Asuntos de Género</t>
  </si>
  <si>
    <t>No se cumplió la meta debido a factores externos que dificultaron el cumplimiento, El COVID 19, dificultó la convocatoria del MIN INTERIOR con los lideres de la Cumbre Agraria</t>
  </si>
  <si>
    <t>En el marco del convenio GGC 419 de 2020 se consolidó mediante un proceso participativo un documento con lineamientos de técnicas para la incorporación de la GRD en el sector Minero Energetico, el cual contiene: Descripción del sector, diagnóstico retos y problemas, componente general, alcance, directrices, principios, objetivos, y estructura de la política de gestión del riesgo de desastres del SM, estrategia para la política sectorial de GRD, objetivo general, objetivos estratégicos, visión, componente estratégico de la política de gestión del riesgo de desastres del sector minero energético, ejes estructurales ejes transversales, líneas estratégicas para el desarrollo de la política pública de gestión del riesgo de desastres del SME</t>
  </si>
  <si>
    <t xml:space="preserve">La actividad queda reportada tal como se indicó en el mes de noviembre 2020. Se encuentra en ejecución el Contrato GGC N° 572-2020 con la firma adjudicataria </t>
  </si>
  <si>
    <t xml:space="preserve">Se realizó Capacitación al grupo de desarrolladores.
Cargue del código fuente de las aplicaciones de SSO y ZNI Backend
 Puesta en ambiente de producción de tableros de control del power-bi: https://powerbi.minenergia.gov.co/#/login
 Puesta en producción del generador de aplicaciones: https://lowcode.minenergia.gov.co/#/login
</t>
  </si>
  <si>
    <t>Terminó la situación tal como se reportó en el mes anterior. Se cuenta con presupuesto para el año 2021</t>
  </si>
  <si>
    <t>Meta cumplida desde el mes de Mayo de 2020</t>
  </si>
  <si>
    <t xml:space="preserve">Se hace compromiso de cierre del Memorando de Entendimiento vigente entre los gobiernos de Colombia y Canadá para el apoyo del sector Minero-Energético Colombiano, hasta el mes de marzo del 2021 y se envía para revisión el documento base para evaluación de la propuesta de firma de un nuevo Memorando de Entendimiento, o la extensión del vigente; A ser decidido por el gobierno de Canadá, que conlleve a la recuperación del GeoPortal desarrollado en versiones previas del apoyo IGAC-MME y el refuerzo de las capacidades de utilización de la información geográfica de parte del Minenergía y de las entidades adscritas a este.
</t>
  </si>
  <si>
    <t>Se realiza levantamiento de requerimientos funcionales y no funcionales para el home, sección Ministerio y parcialmente sección atención al ciudadano y transparencia. 
Se realizan mockups sección Minsiterio, algunos serán revisados al retomar el proyecto en 2021 ya que se hace necesario validar información clave y con los Desarrolladores.
S</t>
  </si>
  <si>
    <t>La versión final de la reglamentación esta en revisión y validación por parte de la Dirección de Hidrocarburos.
Razon por la cual no se cumplio el 100% de la meta. 
A finales del mes de octubre, por solicitud y lineamientos de la Dirección de Hidrocarburos y buscando la eficiencia de los procesos (Oficina responsable de expedir los actos administrativos asoicados al uso eficiente de gas), se unificarán dos resoluciones (emisiones de emisiones fugitiovas (responsabilidad de OAAS en su formulación) y la de quemas y venteos (que formuló la DH). Este proceso de unificación generó procesos adicionales que se representó en tiempo. Por ende no fue posible publicar y adoptar la norma. Sin embargo los hitos propuestos por la OAAS fueron cumplidos, por ende el porcentaje de avance es de 95 asumiendo el cumplimiento de las actividades de la OAAS</t>
  </si>
  <si>
    <t xml:space="preserve">Se inicia el registro de los proyectos del Ministerio en la plataforma  Registro Nacional de Reducción de Emisiones de Gases Efecto Invernadero (RENARE). La plataforma RENARE administrada por el Ministerio de Ambiente y Desarrollo Sostenible e IDEAM presenta inconvenientes técnicos que están siendo solucionados 
Razon por la cual no se pudo dar cumplimiento del 100% de la gestión
Considerando que el Mnisterio de Ambiente y Desarrollo Sostenible habilitó el uso de la plataforma en octubre de 2020, el equipo de Cambio Climático decidió hacer un registro inicial de 7840  ton de CO2 (que corrsponden al 39,2 -% de la meta), con el fin de identificar y/o ajustar cualquier información presentada. Las 7840 ton registradas fueron analizadas por el IDEAM, proceso que llevó a que se nos solicitará algunos cambios, generados por algunas inconsistencias en las instrucciones que inicialmente esta institución habia indicado. 
Actualmente se están atendiendo los cambios solicitados. Este proceso nos ayudará a tener el proceso de reistro mucho más claro para así poder el 100% de las emisiones establecidas como meta (20000 ton)  </t>
  </si>
  <si>
    <t>Se hicieron siete (9) Mesas de Análisis de Riesgos y Controles, a noviembre de 2020, así: 1 con la Subdirección de Talento Humano; 1 con el Grupo de Asuntos Legislativos;  1 con el Grupo de Comunicación y Prensa, 1 con el Grupo de Gestión Financiera y Contable - Contabilidad, 1 con el Grupo de Infraestrutura Tecnologica ; 1 con el Grupo de Gestion de la Informacion y Servicio al Ciudadano ; 1 con eL Grupo de Gestion  Contractual05/01/2021, 1 con la Direcion de Energia y 1 con la Subdireccion de talento Humano.</t>
  </si>
  <si>
    <t>Se hicieron seis (8) Mesas de Asesoría &amp; Prevención, a diciembre de  2020, así: 1 con la Dirección de Hidrocarburos; 1 con la Subdirección de Talento Humano; 2 con el Grupo de Gestión de la Información y Servicio al Ciudadano;1 con el Grupo de Ejecución Estrategica del Sector Extractivo ; 1 con el Grupo de de Infraestructura Tecnológica ; 1 con el Grupod e Servicios Administrativos y 1 con l Direcion de Mineria Empresarial</t>
  </si>
  <si>
    <t>Se hicieron cuatros (4) Documentos de Seguimiento al Programa de Auditoria Interna Independiente - PAII, a diciembre de 2020, así: 1 con corte a 30 de diciembre de 2019, elaborado en enero de 2020; 1 con corte a 31 de marzo de 2020 elaborado en abril de 2020; 1 con corte a 30 de junio de 2020, elaborado en julio de 2020; y 1 con corte al 30 de septembre elaborado en octubre de 2020.</t>
  </si>
  <si>
    <t>Se hicieron einte (27) Mesas de seguimiento a la gestión por área organizacional, a diciembre de 2020.</t>
  </si>
  <si>
    <t>Para el mes de diciembre se ejecutron las actividades que se tenian programadas, teniendo como avance en este indicador un 98.66% de ejecución.</t>
  </si>
  <si>
    <t xml:space="preserve">A través de la consultoria se llevaron a cabo las mediciones,
 *engagement 2020, 
</t>
  </si>
  <si>
    <t xml:space="preserve">1. Fortalecimiento Capacidades de Liderazgo :Se realizaron 12 talleres así: Módulo 1:Desarrollo de equipo: liderazgo inspirador, liderando el talento (3 talleres). Módulo 2: El líder y la estrategia, liderando los resultados: ejecución y seguimiento. Módulo 3: Coaching y gestión del desempeño. Módulo 4: El líder y la comunicación efectiva.  2) Aplicación herramienta DML 360º. 3) Aplicación herramienta CC180º 24 asistentes por taller para un total de 3 talleres por módulo.
Con la realización de los talleres y la medición de cultura además de cumplir con el plan de trabajo trazado, se consolida la gestión del conocimiento a través del fortalecimiento de capacidades de liderazgo.
2.Calibración de desempeño: Competencias organizacionales, alineación cultural y potencial por parte de los líderes. Se utilizo el modelo y herramienta desarrollado por OCC y a través de un proceso de consultoría se formo y acompañó al Ministerio en la primera fase, con Viceministros, jefes de Oficna, Subdirectores y equipos de trabajo.
3. Taller de Team Building: Conocimiento mutuo y alineación de equipos
</t>
  </si>
  <si>
    <t>Con la medición Cultura 2020 , y el seguimiento a los procedimientos implementados con visión 2021 se consolida la transformación cultural en el Ministerio con énfasis en la humanización de los procesos y al compromiso institucional con la apropiación de los valores significativamente.
*La medición cultura y pulsos realizados en diciembre muestran un porcentaje de inspiración y motivación por su trabajo en un 94% de los servidores que atendieron la encuesta</t>
  </si>
  <si>
    <t>El 3 de diciembre fue aprobado por las Plenarias de Cámara de Representantes y Senado de la República el proyecto de ley de presupuesto del SGR para el bienio 2021-2022 por $17,3 billones.</t>
  </si>
  <si>
    <t>Durante el mes de diciembre se aprobaron 21 proyectos: , se destaca el  Mejoramiento y ampliación del sistema de acueducto de el municipio de Manaure La Guajira $17.149 millones de los cuales la fuente IP aportó $1.642 millones, el proyecto beneficia a 20.235 usuarios.
Totla proyectos 14 en la vigencia</t>
  </si>
  <si>
    <t>En el mes de diciembre se aprobó un nuevo proyecto en el Departamento de Vichada para 57 nuevos usuarios.
Se viabilizaron 13 proyectos por $109.698 millones que beneficiarán a 5.515 usuarios.
Total Nuevos Usuarios: 22,986 en la vigencia</t>
  </si>
  <si>
    <t>Durante el mes de diciembre se aprobaron 2 proyectos para 18.567 nuevos usuarios de gas en San Pelayo Córdoba y el segundo para 18 municipios del Departamento de Nariño.
Total Usuarios en la vigencia: 32.164</t>
  </si>
  <si>
    <t>No se aprobaron Recursos de Asignación Paz por encontrarse agotada la bolsa.  Se viabilizaron proyectos que representarán 34.379 nuevos usuarios y $701.000 millones, cuya aprobación está sujeta a la entrada en vigencia del presupuesto 21-22.
Total montos asigandaos en la vigencia: 432.577</t>
  </si>
  <si>
    <t>Se realizó la entrega de 5 proyectos entre los cuales se resalta la construcción de 30 viviendas en el casco urbano del municipio de Orocué.
Total proyectos en la vigencia: 11</t>
  </si>
  <si>
    <t>Como conclusión del ejercicio de medición de la satisfacción, se realizo tres (3) encuestas y se obtuvo los siguientes resultados :                                                                                               - 94,2% en el  FOES (Fondo de Energía Social)  y FSSRI (Fondo de Solidaridad para Subsidios y Redistribución de Ingresos).                                                                                                - 88,6% en el SICOM (Sistema de Información de Combustibles)                                                  - 78% en la atención de PQRS.                                                                                                  Link para consulta de informes:                                                                 https://www.minenergia.gov.co/en/informes-y-publicaciones                                                         Sistema de Información de Combustibles (SICOM) 2020. 
Se realizó la publicación de la encuesta para su diligenciamiento en: 
https://forms.office.com/Pages/ResponsePage.aspx?id=vjYm2NJtZE6ihHo0AvJOJ8Zgy-JncQZLo_uM7Taqu5JUM1lCNEk4WFBWMDBLMERQUkpMRzRWN1kzNC4u 
- Se cerró la encuesta el jueves 17 de Diciembre con un total de 120 respuestas
- En proceso de realización del informe final para su publicación
- El índice de Satisfacción del Cliente para el 2020 cerro en 88,6%</t>
  </si>
  <si>
    <t>Actividad Cumplida a cierre de Diciembre al 100%
- Fueron entregados los 3 prototipos funcionales por parte del contratista Boost Business Consulting S.A.S,para los 3 retos de innovación en el Ministerio de Minas y Energia en Diciembre de 2020
Los retos a solucionar fueron:
1- Legal Design Thinking
2- Big Bang Minenergia
3- Medición de Huella de Carbono
En total fueron realizados 3 ejercicios de innovación para el 2020, los equipos de trabajo durante la implementación fueron conformados por:
Reto 1: Leidy Diana Soler
- Anllela Marsela Castillo Rey 
- Karen Daniela Bermudez
- Andrea Saavedra 
- Martha Jaime Galvis
- Luisa Fernanda Moreno Lombana
Reto 2: John Galvis Gonzalez 
- Lina Maria Montenegro 
- Yezid Valentin Carreño
Reto 3: Julian Eduardo Paez
- Gustavo Alberto Angulo
- Lina Maria Castaño</t>
  </si>
  <si>
    <t>En el marco del programa de voluntariado para el 2020 se desarrollaron acciones :  Me pongo en los zapatos de... con la participacion de 5 funcionarios del Ministerio, el cual consistia en que los  colaboradores, vivan una experiencia de servicio de tal manera que puedan entreegar al usuario a través de una sonrisa; amabilidad, eficiencia, empatía, pertenencia, conocimiento y calidad. Y otra realizada  a la que denominamos Soy Solidario  que tiene como propósito unir a los servidores para compartir espacios como la navidad con las personas que durante varios años han prestado sus servicios y que hoy debido al aislamiento por la pandemia COVID-19, no pueden seguir haciéndolo.                     Igualment el grupo GISC elaboró documento con los principales lineamientos del programa de voluntariado (Introducción, Contexto, Campos de acción del voluntariado, Objetivo, Dimensiones del programa de voluntariado, Acciones para adelantar el voluntariado, Resultados esperados proceso voluntariado, Características del voluntario, Decálogo del voluntario, Cómo funciona el voluntariado , Quién puede ser voluntario, Cómo vincularse al programa,  Campañas y Cuento mi experiencia).</t>
  </si>
  <si>
    <t>con temáticas segmentadas dirigidas a los roles primarios del Sistema a fin de facilitar la salida en producción del aplicativo SGDEA el primer día hábil del año 2021. La fecha de salida a producción fue determinada teniendo como base la conveniencia técnica de iniciar vigencia con nuevo aplicativo dispuesto como Producto Mínimo Viable.                                                                                Así mismo se adelanto la formulación de data de parametrización y configuración del SGDEA, formulación de artefactos soporte del Sistema e instalación en plataforma de pruebas.
Con el avance adelantado se cumplen los compromisos para vigencia 2020, refiriendo como soporte la disposición del sistema para entrar en producción el 02 de enero de 2021.</t>
  </si>
  <si>
    <t>Se suscribio en contrato CAO-015-2020  con el objeto de contratar las actividades de obra para la adaptación de las áreas de acceso de las personas en situación de discapacidad y/o movilidad reducida, relacionada con zonas de circulación peatonal y vehicular de la sede administrativa del Ministerio de Minas y Energía.
Acumulado: 16</t>
  </si>
  <si>
    <t>Este indicador fue cumplido en el reporde del mesde Noviembre.
Acumulado: 1</t>
  </si>
  <si>
    <t xml:space="preserve"> - Campaña de tips para uso eficiente de energia.
Acumulado:17</t>
  </si>
  <si>
    <t>Energia: Para la vigencia 2020 se observa una reducción del 25.7 % en el consumo de energía respecto al consumo total de la vigencia 2019 y de un 30.6 % con respecto a la vigencia 2018, al realizar un análisis más detallado se puede observar que de enero a diciembre de 2020 se ha presentado un ahorro promedio del 27% con respecto al mismo periodo de la vigencia 2019.
Agua: Para la vigencia 2020 se observa una reducción del 66% comparado con el consumo total de la vigencia 2019, al realizar un análisis más detallado se puede observar como en consumo de enero a diciembre de 2020 comparado con el consumo del mismo periodo de 2019 en promedio se presenta un ahorro del 83.08 % y desde la medida de contingencia, el consumo promedio mensual es de 17% de lo consumido en la vigencia 2019.).
Papel: Durante la vigencia 2020 se ha logrado una reducción del 74 % con respecto al consumo total de la vigencia 2019, al realizar una comparación de enero a diciembre de 2020 contra el mismo periodo de la vigencia 2019, se puede observar una reducción del 78%, esto debido al manejo de medio virtuales por las medidas de trabajo remoto por la contingencia de COVID-19.
Acumulado: 55,23%</t>
  </si>
  <si>
    <t>Durante este mes no se gestiono ninguna campaña relacionada con este indicador.
Acumulado: 7</t>
  </si>
  <si>
    <t>Encuestas aplicadas</t>
  </si>
  <si>
    <t xml:space="preserve">Se realizón una (1) sesión de instalcia de impulso procesal </t>
  </si>
  <si>
    <t>Inicio de la alianza con la estrategia C4 para la consolidación de la primera fase de la ruta hacia la integridad que promueve la transparencia e integridad en el sector de minas y energía.</t>
  </si>
  <si>
    <t>Exposición y capacitación sobre la Ilicitud Sustancial realizada por monica Forero el 11 de diciembre de 2020.</t>
  </si>
  <si>
    <t>No se cumplio con la expedición del del decreto y resolucion de redes logisticas. Solo se cumplio con el documento de analisis del delta tarifario.</t>
  </si>
  <si>
    <t>Avance Primera sesión: 100%
Avance solución de requerimientos primera sesión :100%
Avance Segunda sesión: 100 %
Docuemntación: 100%
Avance pruebas operacionales con empresas: 100%</t>
  </si>
  <si>
    <t>Debido a la cituación que vive el pais por culpa de la pandemia COVID 19 , y en atención de los lineamientos del Gobierno Nacional, se dificultó el cumplimiento del proceso consultivo de las dos lines de trasmisión del Grupo Energia de Bogotá, los cuales se tenia previsto protocolizar la Consulta Previa para el 2020. Sin embargo, se adelantaron una seria de actividades con las comunidades Wayuu para continuar el proceso consultivo</t>
  </si>
  <si>
    <t>En el mes de noviembre se recibieron 14 solicitudes por parte del congreso de la republica, las cuales se tramitaron teniendo en cuenta la Ley 5 de 1992, se dio respectivo tramite interno o traslado algunas de estas estan pendiente de vistos buenos para la posterior firma o radicación.</t>
  </si>
  <si>
    <t xml:space="preserve">Se cita a las siguientes Audiencias publicas o sesiones de interes del sector. el 3  de diciembre a sesion Plenaria conjuntas Presupuesto - se cita Audiencia Publica Asbesto para el 11  de diciembre- Audiencia Publica Crisis Humanitaria Del Pueblo Raial en San Andres . Teniendo en cuenta lo anterior en el aplicativo P8 esta las respectivas invitaciones. </t>
  </si>
  <si>
    <t>En el mes de Diciembre se emite concepto de Proyecto de Acto Legislativo 458-20 Camara - 22 de 22 Senado "por medio del cual se reforma la Constitución Politica de Colombia en su art 79 adicionando un inciso que prohibe expresamente el ejercicio de actividades de exploración y explotación mineras en ecosistema de paramos" radicad 2-2020-022728</t>
  </si>
  <si>
    <t xml:space="preserve">Durante el 2020 se asignaron en CAFAER 55 y 56 un total de 9725 nuevos usuarios y se firmaron contratos FAER que beneficiaran a un total de 8086 nuevos usuarios.
</t>
  </si>
  <si>
    <t xml:space="preserve"> El reporte se genera trimestre vencido. Por lo tanto el dato a diciembre 31 de 2020 se reporta en marzo de 2021.Se reportan 1056 usuarios de electrohuila y en el segundo trimestre se reportaron 45 usuarios de electrohuila</t>
  </si>
  <si>
    <t xml:space="preserve">Durante el 2020 se asignaron en el comité FAZNI 7965 usuarios y se firmaron contratos FAZNI que beneficiaran a un total de 7861 nuevos usuarios.
</t>
  </si>
  <si>
    <t>Durante el mes de noviembrede 2020 se revisaron siete (7)  proyectos normativos, regulatorios y/o legislativos, a solicitud de dependencias del MME y otras entidades, para un total del año de ciento cuarenta y dos (142)</t>
  </si>
  <si>
    <t>Se elaboró proyecto de resolución." Por la cual se define el procedimiento y se consolidan las causales para la modificación de la fecha de puesta en operación de los proyectos de transmisión y distribución de energía desarrollados por  convocatoria pública o por iniciativa del operador de red", la cual se encuentra en revisión por parte del despacho viceministro de energía</t>
  </si>
  <si>
    <t>Durante el mes de noviembre de 2020 se recibieron y/o tramitaron seis (6) solicitudes de aplazamiento de fecha de entrada en operación de proyectos sector eléctrico, para un total del año de treinta y seis (36)</t>
  </si>
  <si>
    <t xml:space="preserve"> Se cuenta con los prototipos preliminares del sistema de información para seguimiento a los proyectos de transmisión y distribución de energía, elaborado conjuntamente con el Grupo de Infraestructura Tecnológica</t>
  </si>
  <si>
    <t>Durante el mes de noviembre de 2020 se recibió y/o tramitó una (1)  solicitud de declaratoria de utilidad pública e interés social proyectos eléctricos y áreas  necesarias para su construcción y protección, para un total del año de quince (15)</t>
  </si>
  <si>
    <t>Durante el mes de noviembrede 2020 se recibieron nueve (9) y tramitaron ocho (8) solicitudes de conceptos juridicos, para un total del año de ciento dieciocho (118)</t>
  </si>
  <si>
    <t>Durante el mes de octubre de 2020 los apoderados atendieron setenta y siete (77) actuaciones procesales en los procesos en los que es parte el Ministerio de Minas y Energia, para un total del año de seiscientas cuatro (604)</t>
  </si>
  <si>
    <t>Se adelantó proceso de contratación el cual fue declarado desierto y en tal sentido la meta no se cumplira en la vigencia</t>
  </si>
  <si>
    <t>Por la contingencia derivada de la pandemia derivada del Covid-19, el Gobierno Nacinal y la Rama Judicial expidiero normatividad (decretos y acuerdos) que aceleraron la realización de las diligencias procesales a través de audiencias virtuales</t>
  </si>
  <si>
    <t>Se cuenta con la Base Procesos OAJ disponible en One Drive, para recolección, seguimietno y control de información relacionada con los procesos en los que hace parte del MME</t>
  </si>
  <si>
    <t xml:space="preserve">La empresa consultora ATG Ltda., presentó el Producto 3, Entregable #3 mediante oficio con radicado N° 1-2020-056190 del 7 de diciembre de 2020. Luego de observaciones hechas por la supervisión y las correcciones enviadas por ATG Ltda., finalmente el Entrega #3 fue aprobado el 29 de diciembre de 2020 mediante oficio con radicado 2-2020-023908.
El Producto 4, Entregable #4,  fue presentado por ATG Ltda., mediante oficio con radicado N° 1-2020-056190 del 7 de diciembre de 2020. Luego de observaciones hechas por la supervisión y las correcciones enviadas por ATG ltda., finalmente el Entrega #3 fue aprobado el 28 de diciembre de 2020 mediante oficio con radicado 2-2020-023805.
De acuerdo con lo establecido en el Anexo Técnico del contrato, ATG Ltda., radicó mediante oficio N° 1-2020-060048 y N° 1-2020- 060113 del 29 de diciembre de 2020, los Entregables 3 y 4 en formato físico (impresos).
El Producto 5, Entregable #5, fue entregado por ATG Ltda., mediante oficio con radicado N° 1-2020-060155 y 1-2020-069156 del 29 de diciembre de 2020. La Supervisión envío en oficio con radicado 2-2020-024087 del 30 de diciembre de 2020, el acuse de recibo de este entregable, donde se le informó a ATG Ltda., que las cartillas digitales debían recibir un visto bueno del Grupo de Comunicaciones del Ministerio, a lo cual, si fuera necesario hacer algún ajuste, se deberá realizar en enero de 2021. 
El Producto 6, Entregable #6, fue entregado por ATG Ltda., mediante oficio con radicado N° 1-2020-059533 y N° 1-2020-059556 del 23 de diciembre de 2020. Luego de observaciones hechas por la supervisión y las correcciones enviadas por ATG Ltda., finalmente el Entregable #6 fue aprobado el 29 de diciembre de 2020 mediante oficio con radicado 2-2020-023946.
Para el seguimiento al contrato por parte de la supervisión se hicieron reunión los días 2, 22, 22 y 28 de diciembre de 2020. Para cada reunión se elaboró la respectiva acta, las cuales se encuentran en la carpeta ubicada en ONEDRIVE, usando el vínculo: https://minenergiacol-my.sharepoint.com/:f:/g/personal/amcastillo_minenergia_gov_co/Eq7aYlPVjzBPub9hhKdTatwBZ1rf9ZyDkf25fGLxro6h6w?e=RtgcJc.
Para el Comité Técnico de apoyo a la supervisión del contrato se realizó una reunión el día 2 de diciembre de 2020, cuya acta se encuentra en la carpeta ubicada en ONEDRIVE usando el vínculo: https://minenergiacol-my.sharepoint.com/:f:/g/personal/omaya_minenergia_gov_co/Ev06QLKaz8dHnFRNPQ9MGxgB4YLvkjdRbovknvNAcgnjWg?e=kCYgTk.
Se cumplió con la ejecución de todas las actividades del contrato GGC-468-2020 (ATG Ltda) al 31 de diciembre de 2020.
</t>
  </si>
  <si>
    <t>Según recomendación de OAJ se espera a la próxima vigencia para la adopción formal del documento metodológico.</t>
  </si>
  <si>
    <t>* RUTAS MINERAS: No se realizaron rutas mineras en el mes de diciembre. Se espera la siguien te vigencia para conocer el enfoque que se le de a las rutas m ineras o si se obtará por reactivación de mesas de trabajo con gremios y entidades territoriales.
* COMITÉ DE EXPLOSIVOS: No se presentó novedades con este tema durante este mes.
* SALINAS: Se socializó propuesta de otro si con la Subdirección Administrativa y Financiera para recibir las observaciones pertinentes, fue remitido el 28 de diciembre, para el tema de bienes afectos se desarrollo reunión el 15 de diciembre con las juridicas de la ANM y MME con el fin de biscar soluciones a este tema dentro de los comrpromisos quedo que el  Doctor Roberto Leal enviara una linea del tiempo sobre el tema, la cual fue enciada el 28 de este mes. 
* SABANA DE BOGOTÁ: El 1 de diciembre se envió el informe solicitado a la ANM por ola OAJ con el fin de dar respuesta al requerimiento realizado por la magistrada Nelly Villamizar.
* COMITE DE EFICIENCIA Y MODOS - DNP - Se llevo a cabo el 15 de diciembre la septima sesión del comité temático de eficiencia en modos e intermodalidad, en el que se trataron temas relacionados con: peajes electrónicos y estado víal entre Norte de Santander y Ruta del sol 2.</t>
  </si>
  <si>
    <t>Se diseñó el modelo de fomento minero, que incluye los ejes de productividad, seguridad minera, inclusión financiera, fortalecimiento de habilidades y competencias, gestión ambiental; además se estructuraron 4 pilotos para operativizarlo en el 2021 en los departementos de Antioquia, Caldas, Boyacá y Cundinamarca.
A través del Bid se está trabajando en la fase 2 que va hasta el mes de julio de 2021, a través de la cual se presentará la viabilidad institucional y financiera del modelo.</t>
  </si>
  <si>
    <t>Se diseñó el capítulo de fomento minero con enfoque diferencial para comunidades étnicas.</t>
  </si>
  <si>
    <t>Se presentaron a la OAJ del MME los actos administrativos para los reglamentos de seguridad minera a cielo abierto y subterránea.</t>
  </si>
  <si>
    <t>Proyecto Diseñado, estructurado y presentado a DNP.</t>
  </si>
  <si>
    <t>Propuesta de Acto administrativo elaborada para adoptar el programa de reconversión o reubicación (es importante tener en cuenta para la adopción de este acto administrativo se requiere de la adopción de los lineamientos que para el efecto expida el Ministerio de Ambiente y Desarrollo sostenible).</t>
  </si>
  <si>
    <t xml:space="preserve">Se elabora un documento borrador de Política Pública para la Minería de Subsistencia en Colombia; el cual contiene: Aspectos Normativos, una visión de la Minería de Subsistencia América Latina (Perú y Bolivia), una visión de la Política, un diagnóstico de la Minería de Subsistencia en Colombia, estadísticas, Estudio de caso, para los departamentos de Boyacá, Cauca, Bolívar, Choco y Nariño, identificación de la problemática, unos ejes problemáticos y por último unas estrategias y acciones. </t>
  </si>
  <si>
    <t xml:space="preserve"> Se elaboró el proyecto piloto para la trazabilidad de la producción y comercialización de oro de minería de subsistencia, incluyendo el tema de regalías e impuestos y el certificado de origen; con la correspondiente validación biométrica y la validación de los volúmenes de producción.</t>
  </si>
  <si>
    <t>1-Se continua con la solializacion del del Documento "" LINEAMIENTOS DE POLÍTICA PARA LA MINERÍA DE CARBÓN EN COLOMBIA"".
3- Reuniones con las entidades involucradas ANM, UPME, y DFM, OAAS, para hacer seguimiento a las actividades y metas del plan de accion</t>
  </si>
  <si>
    <t>Se entrego documento final con la estrategia sobre encadenamientos productivos y valor agregado. El cual servirá de insumo para las acciones del CONPES de reactivación economica.</t>
  </si>
  <si>
    <t>Mediante radicado 3-2020-020676 de 31-12-2020, se remitio informede supervisi´n del convenio GGC 379 de 2016</t>
  </si>
  <si>
    <t>Se remitieron la propuesta de lineamientos, los cuales estan en proceso  de expedición de la resolución.</t>
  </si>
  <si>
    <t>Durante el mes de diciembre se realizó el webinar sobre fiscalización minera
Total en la vigencia: 18</t>
  </si>
  <si>
    <t>El pasado 30 de diciembre se reaizó presentación consolidada a la nueva Viceminsitra con los resultados del plan de acción</t>
  </si>
  <si>
    <t>Actualmente la herramienta esta en funcionamiento</t>
  </si>
  <si>
    <t>Los dos reglamentos asociados al transporte seguro de materiales radiactivos y de seguridad física de las fuentes de radiación, fueron publicados en foro de discusión entre el 9 y el 24 de diciembre. En reunión de fecha 15-dic, MinCIT señaló que ninguno de los 3 eran reglamentos técnicos y por lo tanto no requerian concepto relacionado con Obstáculos al Comercio Internacional.</t>
  </si>
  <si>
    <t>A 31-dic-2020 se atendió la totalidad de solicitudes (26) que realizaron las contrapartes ejecutoras de proyectos, 24 fueron aprobadas, 1 rechazada y 1 no completada por el solicitante..</t>
  </si>
  <si>
    <t>Definidos los portafolios de proyectos Nacionales y ARCAL, en fecha 14-dic, se adelantó reunión OIEA-SGC-MME para evaluar el proyecto COL2020002. En fecha 16 dic se evaluó el proyecto 2020004 sobre Energías No Convencionales, cuya contraparte es el MME.</t>
  </si>
  <si>
    <t>En fecha 30-nov-2020, el OIEA confirmó recibido del reporte que el Grupo de Energías No Convencionales y Asuntos Nucleares realizó en cumplimiento de lo establecido para el cuarto trimestre.</t>
  </si>
  <si>
    <t xml:space="preserve">En el año se tramitaron seis (6) autorizaciones, sin embargo en el mes de diciembre no se tramitaron autorizaciones para instalaciones nuclear y radiactivas del SGC </t>
  </si>
  <si>
    <t>Se realizó inspección a SIEVERT - Medellín en fecha 11-dic. Se dio respuesta a SELIG, 24-dic para abordar solicitud de autorización mediante tecnología OSL, junto con renovación para tecnología TLD. Se dirigieron comunicaciones a RADICONTROL DOSIMÉTRICO y BENOMA SCIENTIFIC, ante NO solicitud de renovación de autorización.
Total en la vigencia: 7</t>
  </si>
  <si>
    <t>En fecha 23 de diciembre de 2020, GENCAN remitió observaciones al informe anual agosto 2019 - julio 2020 de la ejecución de la Delegación de Funciones, que presentó el SGC en fecha 18-sep-2020.</t>
  </si>
  <si>
    <t>Se hicieron reuniones con las dependencias de Subdirección de Talento Humano y de Servicio dministrativos, para presentar los desarrollos del proceso de pagos de nomina, servicios publicos y cajas menores, de acuerdo a las observaciones se ajustaron los procesos y se encuentran en pruebas para una nueva presentación.</t>
  </si>
  <si>
    <t>100%</t>
  </si>
  <si>
    <t>Se aplicó la encuesta unificada con la Secretaría general obteniendo más del 70% de grado de satisfacción de las personas por los servicios prestados en el Grupo de Ejecución Presupuestal</t>
  </si>
  <si>
    <t>Desarrollo de herramienta tecnologica en funcionamiento al  100%</t>
  </si>
  <si>
    <t xml:space="preserve">Encuesta aplicada </t>
  </si>
  <si>
    <t>Se constituyó el documento Propocolo de Supervisión de Convenios y Contratos, que se divulgó inicialmente mediante correo electrónico a los jefes de dependencias y supervisores de contratos el 31/12/2020..
Se encuentra en compartido en OneDrive y en la carpeta compartida del Grupo de Gestión Contractual y se generará en el 2021 como un documento en el SIGME de apoyo para la supervisión.</t>
  </si>
  <si>
    <t xml:space="preserve">Se complementa con nuevo Reporte de Contratos y Otrosíes (RPs) para el seguimiento de la ejecución de contratos con base en los registros presupuestales en el sistema de Gestión de Recursos Físicos y de Contratación Neón, de la mano con las mejoras en la aplicación para las solicitudes de CDP en el sistema, que se integran con los procesos de ejecución presupuestal del Grupo de Ejecución Presupuestal con la interoperabilidad con el Sistema SIIF Nación, que entra en producción en la vigencia 2021. Contratos GGC-815-2019 y GGC-582-2020 </t>
  </si>
  <si>
    <t>44560 conectados en el gobierno, en el mes de diciembre se conectaron 3.517 nuevos usuarios.
FAZNI: 903 usuaios
FAER: 1.219 usuarios
Alcaldias: 772 usuarios
Gobernaciones: 623 usuarios
Total Nuevos Usuarios conectados con recursos publicos en la vigencia: 16.835</t>
  </si>
  <si>
    <t>Durante el mes de Diciebre se recaudaron $691.717.El total recaudado hasta 31-12-2020, (3.529.121.154) tanto en cartera del Ministerio como de Fedesmeraldas.</t>
  </si>
  <si>
    <t>Meta Cumplida</t>
  </si>
  <si>
    <t>Ante Resol. 40182 de 03-jul-2020, con directriz de atender presencialmente, lo estrictamente necesario, en diciembre se adelantaron actividades de verificación de inventarios de material radiactivo, que habitualmente se realizan en inspecciones presenciales. En tal sentido, se tomaron las siguientes acciones reguladoras: 1)  LAAN: se solicitó y revisó informe de inventarios de material radiactivo, 2) Reactor Nuclear de Investigación IAN-R1, ante solicitud de 04-dic, el 18-dic remitió información de salvaguardias de los materiales nucleares, y 3) Almacenes de Desechos A1 y A2: el 29-dic remitieron información para reporte de salvaguardias, según solicitud de 04-dic y lo discutido en reuniones de 13-oct y 28-dic.</t>
  </si>
  <si>
    <t xml:space="preserve">MINISTERIO DE MINAS Y ENERGÍA
INFORME FINAL DE EJECUCIÓN PLAN DE ACCIÓN 2020 </t>
  </si>
  <si>
    <t>Cobertura del tercer trimestre de 2020
Total Usuarios a septiembre 2020: 10,114,146
El reporte de diciembre se tiene para el primer trimestre de 2021</t>
  </si>
  <si>
    <t>En diciembre 1405 usuarios que consumen leña, consumieron GLP para cocinar</t>
  </si>
  <si>
    <t>Se adoptó el Plan mediante la Resolución 40304 de 2020</t>
  </si>
  <si>
    <t>El proyecto fue notificado por parte del Ministerio de Comercio, Industria y Turismo y se remitió a consulta pública internacional por 3 meses apartir del 7 de diciembre de 2020.</t>
  </si>
  <si>
    <t>El indicador de satisfacción del usuario SICOM para el mes de diciembre es de 93%</t>
  </si>
  <si>
    <t>Se encuentra en revisión técnica y jurìdica por parte del Ministerio de Hacienda y el Ministerio de Minas y Energìa. Se tendrà la versiòn final en el primer trimestre de 2021</t>
  </si>
  <si>
    <t>Se está trabajando el la expedición del proyecto que adoptará el documento remitido por la UPME sobre las obras de continiudad y expansión de red de poliductos</t>
  </si>
  <si>
    <t>Se expidió la Regulación de Expltación Offshore, se encuentra pendiente  de revisión por parte de la  OAJ y firma del Ministro  el reglamento de Taponamento y abandono</t>
  </si>
  <si>
    <t xml:space="preserve">Se terminó la consultoría contratada entregando la Resolución de Regulación de quemas y venteos. </t>
  </si>
  <si>
    <t xml:space="preserve">Se completaron la revisión del 100% de los planes de riesgos de los transportadores de crudo por oleocucto autorizados en el país  </t>
  </si>
  <si>
    <t>Corresponde a la vigencia, el reporte de diciembre se realiza en el mes de eneero de 2021.</t>
  </si>
  <si>
    <t>Se tiene la información base para la construcción de la matriz, se termina la matriz en el primer trimestre de 2021 en razón a los análisis que se deben adelantar en la vigencia 2021</t>
  </si>
  <si>
    <t xml:space="preserve"> Se recibió el último producto del estudio de tarifas, cumplimendo con el objeto contractual.</t>
  </si>
  <si>
    <t>Mediante radicados 3-2020-018544 10-12-2020 y 3-2020-020496 31-12-2020 se realizó informes ANM y con número 3-2020-020666 de 31-12-2020 informe de Gobernación de Antioquia</t>
  </si>
  <si>
    <t>Se están revisando y comentando los entergables finales de la Fase 2 de la MTE, definiendo las hojas de ruta y necesdiades de regulación y política</t>
  </si>
  <si>
    <t>USAID con el apoyo de Tetra Tech ha finalizado la contratación de la consultoría para apoyar el diseño de la propuesta del programa de capacitación para mano de obra local de La Guajira. Paralelamente, se continúa el trabajo con el SENA Guajira</t>
  </si>
  <si>
    <t>Se desarrolló una herramienta para estimar el aumento en la tarifa por las inversiones en expansión de cobertura. Se están realizando ajustes a la herramienta de cálculo del componente C</t>
  </si>
  <si>
    <t xml:space="preserve"> n</t>
  </si>
  <si>
    <t>En operación comercial a tiempo se encuentran Termovalle, las unidades G3 y G4 de TermoYopal y Escuela de Minas
Total en la Vigencia 4</t>
  </si>
  <si>
    <t>Superávit de OEF de 3,26%. El valor es calculado con el escenario de demanda Mayo Bajo de la UPME de acuerdo con las proyecciones de junio de 2020</t>
  </si>
  <si>
    <t>Desde OARE se avanza en reglamentación relacionada con infraestructura de carga, el proceso para firma de convenio con WRI  no se logro
Total en la vigencia 3.634</t>
  </si>
  <si>
    <t>Queda pendiente la inauguración del proyecto iniciativa de ciudades energéticas</t>
  </si>
  <si>
    <t>Se cuenta con un capítulo de transporte sostenible acordado por la MITS para estar en el CONPES de transición energética, falta validar si solo esta será la herramienta o si se trabajara igualmente en un documento de estrategia</t>
  </si>
  <si>
    <t>Se dio cierre al indicador con la encuesta realizada en el mes de Noviembre
El valor acumulado en la vigencia fue del 95%</t>
  </si>
  <si>
    <t xml:space="preserve">Durante este tiempo se han hecho estas campañas para fomentar e incentivar que las redes del MME muestra contenido, importante, confiable, interesante y productivo para las personas.
ESTRATEGIAS DEL MES – Con los que conseguimos esos números 
El alcance en millones de personas en la vigencia fue de 13.373.490
</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</si>
  <si>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
El valor del mes fue de 286.890.673</t>
  </si>
  <si>
    <t>Registro mes a mes de las publicaciones mediaticas del Ministerio con su correspondiente impacto, en terminis de audiencia.
Teniendo en cuenta que la oficina de comunicaciones y prensa suscribio un contrato de monitoreo de medios, el alcance al seguimiento de las publicaicones propias se ven incrementadas respecto a lo planteado en el primer trimestre 
El alcance en audiencia en millones de persoan fue de 1.362.136.921 en la vigencia</t>
  </si>
  <si>
    <t>Se realizo la revision del documento del protocolo para la comunicación siendo este aprobado por la coordinadora del Grupo de Comunicaciones y Prensa</t>
  </si>
  <si>
    <t>Se realizo la encuesta
El valor ejecutdao en diciembtre fue 16.8%</t>
  </si>
  <si>
    <t>Durante el mes de diciembre de 2020 se revisaron quince (15)  proyectos normativos, regulatorios y/o legislativos, a solicitud de dependencias del MME y otras entidades, para un total del año de ciento cincuenta y siete  (157)</t>
  </si>
  <si>
    <t>Durante el mes de diciembre de 2020 se recibieron y/o tramitaron diez (10) solicitudes de aplazamiento de fecha de entrada en operación de proyectos sector eléctrico, para un total del año de cuarenta y seis (46)</t>
  </si>
  <si>
    <t>Durante el mes de diciembre de 2020 se recibió y/o tramitó una (1)  solicitud de declaratoria de utilidad pública e interés social proyectos eléctricos y áreas  necesarias para su construcción y protección, para un total del año de dieciseis (16)</t>
  </si>
  <si>
    <t>Durante el mes de diciembre de 2020 se emitieron quince (15) solicitudes de conceptos juridicos, para un total del año de ciento treinta y tres (133)</t>
  </si>
  <si>
    <t>Durante el mes de diciembre de 2020 los apoderados atendieroncincuenta y ún (51) actuaciones procesales en los procesos en los que es parte el Ministerio de Minas y Energia, para un total del año de seiscientas cincuenta y cinco (655)</t>
  </si>
  <si>
    <t>Meta no cumplica</t>
  </si>
  <si>
    <t xml:space="preserve">Se realizaron llas sensibilización a Autoridades territoriales y comunidades </t>
  </si>
  <si>
    <t>Al cierre de la vigencia se cumple con las dos regiones, 50 municipios del Bajo Cauca y Bolivar, donde se implmento la estratégia de depuración.</t>
  </si>
  <si>
    <t>Julian Antonio Rojas</t>
  </si>
  <si>
    <t>María Paula Moreno</t>
  </si>
  <si>
    <t>Oscar Sanchez</t>
  </si>
  <si>
    <t>Martha Ayala</t>
  </si>
  <si>
    <t>En el mes de junio se adelantaron reuniones de seguimiento de toda la estrategia gubernamental, con objetivo de hacer seguimiento a los compromisos adquiridos para el desarrollo de los proyectos FNCER en La Guajira. Se llevaron a cabo los talleres virtuales con las alcaldías de Maicao y Riohacha dentro de la estretegia de relacionamiento social encabezada por el MME.
Total Megavatios a Junio: 2.505, con un avance frentea la meta del 615.5%</t>
  </si>
  <si>
    <t>Programación 
I</t>
  </si>
  <si>
    <t>Programación 
III</t>
  </si>
  <si>
    <t>Programación 
IV</t>
  </si>
  <si>
    <t>Sin reporte</t>
  </si>
  <si>
    <t>sin reporte</t>
  </si>
  <si>
    <t>sin programación.</t>
  </si>
  <si>
    <t>Se cumplió la Meta de mineros Bancarizados de 300 en un 155.12%, con un total de 582 apertura de cuentas: 401 del Banco Agrario  y  72 de PNUD</t>
  </si>
  <si>
    <t>Se realizó documento de soporte ya que el cierre de brechas requiere de temas como el SARLAFT</t>
  </si>
  <si>
    <t>Evaluación de potencial mineral en 5 distritos metalogénicos en 2020, completando 11 distritos en el bienio, y se avanzó en 5 distritos adicionales.</t>
  </si>
  <si>
    <t>La ANM ya tiene el proceso de AEM estructurado par apoder publicar durante el mes de enero</t>
  </si>
  <si>
    <t>ceso la delimitación de los bloques de cobre para la delimitación del proceso de asignación de las áreas estrategicas mineras</t>
  </si>
  <si>
    <t>El día 18-01-2021 se espera respuesta de ANLA al recurso de reposición presentado por la empresa.</t>
  </si>
  <si>
    <t>Se espera avanzar en respuesta a 174 requerimientos solicitados por ANLA en LA.
Se espera avanzar en respuesta a 574 requerimientos solicitados por GA en PTO.</t>
  </si>
  <si>
    <t xml:space="preserve">Se espera que empresa de respuesta a los 50 requerimientos. </t>
  </si>
  <si>
    <t xml:space="preserve">Promedio </t>
  </si>
  <si>
    <t xml:space="preserve">  </t>
  </si>
  <si>
    <t>Descripción Octubre</t>
  </si>
  <si>
    <t>Descripción noviembre</t>
  </si>
  <si>
    <t>Descripción Julio</t>
  </si>
  <si>
    <t>Descripción Agosto</t>
  </si>
  <si>
    <t>Descripción Septiembre</t>
  </si>
  <si>
    <t>Descripción Mayo</t>
  </si>
  <si>
    <t>Descripción Junio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</si>
</sst>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_);_(* \(#,##0\);_(* &quot;-&quot;??_);_(@_)"/>
    <numFmt numFmtId="174" formatCode="0.0"/>
    <numFmt numFmtId="175" formatCode="_-* #,##0.00_-;\-* #,##0.00_-;_-* &quot;-&quot;??_-;_-@"/>
    <numFmt numFmtId="176" formatCode="_(* #,##0.000_);_(* \(#,##0.000\);_(* &quot;-&quot;??_);_(@_)"/>
    <numFmt numFmtId="177" formatCode="_(* #,##0.0_);_(* \(#,##0.0\);_(* &quot;-&quot;??_);_(@_)"/>
    <numFmt numFmtId="178" formatCode="0.000"/>
    <numFmt numFmtId="179" formatCode="0.0000"/>
    <numFmt numFmtId="180" formatCode="0;[Red]0"/>
    <numFmt numFmtId="181" formatCode="#,##0.0"/>
    <numFmt numFmtId="182" formatCode="#,##0.000"/>
    <numFmt numFmtId="183" formatCode="#,##0.0000"/>
    <numFmt numFmtId="184" formatCode="#,##0.00000"/>
    <numFmt numFmtId="185" formatCode="#,##0.00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_-;\-* #,##0.00_-;_-* &quot;-&quot;_-;_-@_-"/>
    <numFmt numFmtId="191" formatCode="&quot;$&quot;\ #,##0"/>
    <numFmt numFmtId="192" formatCode="0.00000"/>
    <numFmt numFmtId="193" formatCode="0.000000"/>
    <numFmt numFmtId="194" formatCode="_(* #,##0.0000_);_(* \(#,##0.0000\);_(* &quot;-&quot;??_);_(@_)"/>
    <numFmt numFmtId="195" formatCode="[$-240A]hh:mm:ss\ AM/PM"/>
  </numFmts>
  <fonts count="54">
    <font>
      <sz val="11"/>
      <color theme="1"/>
      <name val="Calibri"/>
      <family val="2"/>
    </font>
    <font>
      <sz val="11"/>
      <color indexed="8"/>
      <name val="Calibri"/>
      <family val="2"/>
    </font>
    <font>
      <b/>
      <sz val="12"/>
      <name val="Tahoma"/>
      <family val="2"/>
    </font>
    <font>
      <sz val="8"/>
      <name val="Arial"/>
      <family val="2"/>
    </font>
    <font>
      <b/>
      <sz val="14"/>
      <name val="Arial"/>
      <family val="2"/>
    </font>
    <font>
      <sz val="9"/>
      <name val="Tahoma"/>
      <family val="2"/>
    </font>
    <font>
      <b/>
      <sz val="9"/>
      <name val="Tahoma"/>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9"/>
      <name val="Arial"/>
      <family val="2"/>
    </font>
    <font>
      <b/>
      <sz val="7"/>
      <color indexed="9"/>
      <name val="Tahoma"/>
      <family val="2"/>
    </font>
    <font>
      <sz val="11"/>
      <name val="Calibri"/>
      <family val="2"/>
    </font>
    <font>
      <b/>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0"/>
      <name val="Arial"/>
      <family val="2"/>
    </font>
    <font>
      <b/>
      <sz val="7"/>
      <color theme="0"/>
      <name val="Tahoma"/>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rgb="FFD9D9D9"/>
      </left>
      <right style="thin">
        <color rgb="FFD9D9D9"/>
      </right>
      <top style="thin">
        <color rgb="FFD9D9D9"/>
      </top>
      <bottom style="thin">
        <color rgb="FFD9D9D9"/>
      </bottom>
    </border>
    <border>
      <left>
        <color indexed="63"/>
      </left>
      <right>
        <color indexed="63"/>
      </right>
      <top style="thin">
        <color rgb="FFD9D9D9"/>
      </top>
      <bottom style="thin">
        <color rgb="FFD9D9D9"/>
      </bottom>
    </border>
    <border>
      <left style="thin"/>
      <right style="thin"/>
      <top style="thin"/>
      <bottom/>
    </border>
    <border>
      <left>
        <color indexed="63"/>
      </left>
      <right>
        <color indexed="63"/>
      </right>
      <top style="thin"/>
      <bottom style="thin"/>
    </border>
    <border>
      <left style="thin"/>
      <right style="thin"/>
      <top/>
      <bottom/>
    </border>
    <border>
      <left/>
      <right style="thin"/>
      <top style="thin">
        <color rgb="FF000000"/>
      </top>
      <bottom/>
    </border>
    <border>
      <left/>
      <right style="thin"/>
      <top/>
      <bottom/>
    </border>
    <border>
      <left/>
      <right style="thin"/>
      <top/>
      <bottom style="thin"/>
    </border>
    <border>
      <left/>
      <right style="thin"/>
      <top style="thin"/>
      <bottom/>
    </border>
    <border>
      <left/>
      <right style="thin"/>
      <top>
        <color indexed="63"/>
      </top>
      <bottom style="thin">
        <color rgb="FF000000"/>
      </bottom>
    </border>
    <border>
      <left>
        <color indexed="63"/>
      </left>
      <right>
        <color indexed="63"/>
      </right>
      <top>
        <color indexed="63"/>
      </top>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315">
    <xf numFmtId="0" fontId="0" fillId="0" borderId="0" xfId="0" applyFont="1" applyAlignment="1">
      <alignment/>
    </xf>
    <xf numFmtId="49" fontId="51" fillId="33" borderId="10" xfId="0" applyNumberFormat="1" applyFont="1" applyFill="1" applyBorder="1" applyAlignment="1" applyProtection="1">
      <alignment horizontal="center" vertical="center" wrapText="1"/>
      <protection/>
    </xf>
    <xf numFmtId="49" fontId="52" fillId="33" borderId="10"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wrapText="1"/>
      <protection/>
    </xf>
    <xf numFmtId="0" fontId="0" fillId="34" borderId="10" xfId="0" applyFill="1" applyBorder="1" applyAlignment="1">
      <alignment/>
    </xf>
    <xf numFmtId="0" fontId="0" fillId="34" borderId="0" xfId="0" applyFill="1" applyAlignment="1">
      <alignment/>
    </xf>
    <xf numFmtId="0" fontId="3" fillId="34" borderId="10" xfId="0" applyNumberFormat="1" applyFont="1" applyFill="1" applyBorder="1" applyAlignment="1" applyProtection="1">
      <alignment horizontal="center" vertical="center" wrapText="1"/>
      <protection/>
    </xf>
    <xf numFmtId="1" fontId="0" fillId="0" borderId="0" xfId="0" applyNumberFormat="1" applyAlignment="1">
      <alignment/>
    </xf>
    <xf numFmtId="37" fontId="3" fillId="34" borderId="10" xfId="49" applyNumberFormat="1" applyFont="1" applyFill="1" applyBorder="1" applyAlignment="1">
      <alignment horizontal="center" vertical="center" wrapText="1"/>
    </xf>
    <xf numFmtId="37" fontId="3" fillId="34" borderId="10" xfId="49"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readingOrder="1"/>
    </xf>
    <xf numFmtId="0" fontId="3" fillId="34" borderId="10" xfId="0" applyFont="1" applyFill="1" applyBorder="1" applyAlignment="1">
      <alignment horizontal="center" vertical="center"/>
    </xf>
    <xf numFmtId="0" fontId="3" fillId="34" borderId="11" xfId="0" applyNumberFormat="1" applyFont="1" applyFill="1" applyBorder="1" applyAlignment="1" applyProtection="1">
      <alignment horizontal="center" vertical="center" wrapText="1"/>
      <protection/>
    </xf>
    <xf numFmtId="0" fontId="0" fillId="0" borderId="0" xfId="0" applyBorder="1" applyAlignment="1">
      <alignment/>
    </xf>
    <xf numFmtId="0" fontId="0" fillId="34" borderId="0" xfId="0" applyFill="1" applyBorder="1" applyAlignment="1">
      <alignment/>
    </xf>
    <xf numFmtId="0" fontId="3" fillId="34" borderId="10" xfId="0" applyNumberFormat="1" applyFont="1" applyFill="1" applyBorder="1" applyAlignment="1">
      <alignment horizontal="center" vertical="center" wrapText="1" readingOrder="1"/>
    </xf>
    <xf numFmtId="0" fontId="0" fillId="0" borderId="0" xfId="0" applyAlignment="1">
      <alignment horizontal="center"/>
    </xf>
    <xf numFmtId="0" fontId="0" fillId="34" borderId="0" xfId="0" applyFill="1" applyAlignment="1">
      <alignment horizontal="center"/>
    </xf>
    <xf numFmtId="49" fontId="3" fillId="35"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9" fontId="3" fillId="35" borderId="10" xfId="0" applyNumberFormat="1" applyFont="1" applyFill="1" applyBorder="1" applyAlignment="1">
      <alignment horizontal="center" vertical="center" wrapText="1"/>
    </xf>
    <xf numFmtId="0" fontId="3" fillId="34" borderId="11" xfId="0" applyFont="1" applyFill="1" applyBorder="1" applyAlignment="1">
      <alignment horizontal="center" vertical="center"/>
    </xf>
    <xf numFmtId="0" fontId="3" fillId="35" borderId="11" xfId="0" applyFont="1" applyFill="1" applyBorder="1" applyAlignment="1">
      <alignment horizontal="center" vertical="center" wrapText="1"/>
    </xf>
    <xf numFmtId="9" fontId="3" fillId="35" borderId="11" xfId="0" applyNumberFormat="1" applyFont="1" applyFill="1" applyBorder="1" applyAlignment="1">
      <alignment horizontal="center" vertical="center" wrapText="1"/>
    </xf>
    <xf numFmtId="3" fontId="3" fillId="36"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9" fontId="3" fillId="34" borderId="11" xfId="0" applyNumberFormat="1" applyFont="1" applyFill="1" applyBorder="1" applyAlignment="1" applyProtection="1">
      <alignment horizontal="center" vertical="center" wrapText="1"/>
      <protection/>
    </xf>
    <xf numFmtId="9"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wrapText="1"/>
    </xf>
    <xf numFmtId="0" fontId="0" fillId="0" borderId="0" xfId="0" applyFont="1" applyAlignment="1">
      <alignment/>
    </xf>
    <xf numFmtId="0" fontId="3" fillId="37" borderId="10"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9" fontId="3" fillId="34" borderId="10" xfId="56"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0" fontId="3" fillId="37" borderId="11" xfId="0" applyFont="1" applyFill="1" applyBorder="1" applyAlignment="1">
      <alignment horizontal="center" vertical="center" wrapText="1"/>
    </xf>
    <xf numFmtId="49"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xf>
    <xf numFmtId="0" fontId="3" fillId="38" borderId="11" xfId="0" applyFont="1" applyFill="1" applyBorder="1" applyAlignment="1">
      <alignment horizontal="center" vertical="center"/>
    </xf>
    <xf numFmtId="175" fontId="3" fillId="35" borderId="10" xfId="0" applyNumberFormat="1" applyFont="1" applyFill="1" applyBorder="1" applyAlignment="1">
      <alignment horizontal="center" vertical="center" wrapText="1"/>
    </xf>
    <xf numFmtId="9"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10" fontId="3" fillId="34" borderId="10" xfId="56" applyNumberFormat="1" applyFont="1" applyFill="1" applyBorder="1" applyAlignment="1" applyProtection="1">
      <alignment horizontal="center" vertical="center" wrapText="1"/>
      <protection/>
    </xf>
    <xf numFmtId="9" fontId="3" fillId="35" borderId="10" xfId="56" applyNumberFormat="1" applyFont="1" applyFill="1" applyBorder="1" applyAlignment="1">
      <alignment horizontal="center" vertical="center" wrapText="1"/>
    </xf>
    <xf numFmtId="10" fontId="3" fillId="35" borderId="10" xfId="56" applyNumberFormat="1" applyFont="1" applyFill="1" applyBorder="1" applyAlignment="1">
      <alignment horizontal="center" vertical="center" wrapText="1"/>
    </xf>
    <xf numFmtId="10" fontId="3" fillId="35" borderId="10" xfId="0" applyNumberFormat="1" applyFont="1" applyFill="1" applyBorder="1" applyAlignment="1">
      <alignment horizontal="center" vertical="center" wrapText="1"/>
    </xf>
    <xf numFmtId="10" fontId="3" fillId="34" borderId="10" xfId="56" applyNumberFormat="1" applyFont="1" applyFill="1" applyBorder="1" applyAlignment="1">
      <alignment horizontal="center" vertical="center" wrapText="1"/>
    </xf>
    <xf numFmtId="0" fontId="3" fillId="34" borderId="12" xfId="0" applyNumberFormat="1" applyFont="1" applyFill="1" applyBorder="1" applyAlignment="1" applyProtection="1">
      <alignment horizontal="center" vertical="center" wrapText="1"/>
      <protection/>
    </xf>
    <xf numFmtId="10" fontId="3" fillId="34" borderId="10" xfId="0" applyNumberFormat="1" applyFont="1" applyFill="1" applyBorder="1" applyAlignment="1">
      <alignment horizontal="center" vertical="center" wrapText="1"/>
    </xf>
    <xf numFmtId="0" fontId="3" fillId="34" borderId="13"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9"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171" fontId="3" fillId="34" borderId="10" xfId="49" applyNumberFormat="1" applyFont="1" applyFill="1" applyBorder="1" applyAlignment="1" applyProtection="1">
      <alignment horizontal="center" vertical="center" wrapText="1"/>
      <protection/>
    </xf>
    <xf numFmtId="0" fontId="3" fillId="34" borderId="10" xfId="56" applyNumberFormat="1" applyFont="1" applyFill="1" applyBorder="1" applyAlignment="1" applyProtection="1">
      <alignment horizontal="center" vertical="center" wrapText="1"/>
      <protection/>
    </xf>
    <xf numFmtId="0" fontId="3" fillId="34" borderId="10" xfId="56" applyNumberFormat="1" applyFont="1" applyFill="1" applyBorder="1" applyAlignment="1">
      <alignment horizontal="center" vertical="center" wrapText="1"/>
    </xf>
    <xf numFmtId="2" fontId="3" fillId="34" borderId="10" xfId="56" applyNumberFormat="1" applyFont="1" applyFill="1" applyBorder="1" applyAlignment="1">
      <alignment horizontal="center" vertical="center" wrapText="1"/>
    </xf>
    <xf numFmtId="9" fontId="3" fillId="34" borderId="10" xfId="56" applyFont="1" applyFill="1" applyBorder="1" applyAlignment="1">
      <alignment horizontal="center" vertical="center" wrapText="1"/>
    </xf>
    <xf numFmtId="1" fontId="3" fillId="34" borderId="10" xfId="56" applyNumberFormat="1" applyFont="1" applyFill="1" applyBorder="1" applyAlignment="1">
      <alignment horizontal="center" vertical="center" wrapText="1"/>
    </xf>
    <xf numFmtId="171" fontId="3" fillId="34" borderId="10" xfId="49" applyFont="1" applyFill="1" applyBorder="1" applyAlignment="1">
      <alignment horizontal="center" vertical="center" wrapText="1"/>
    </xf>
    <xf numFmtId="171" fontId="3" fillId="37" borderId="10" xfId="49" applyFont="1" applyFill="1" applyBorder="1" applyAlignment="1">
      <alignment horizontal="center" vertical="center" wrapText="1"/>
    </xf>
    <xf numFmtId="0" fontId="29" fillId="34" borderId="0" xfId="0" applyFont="1" applyFill="1" applyAlignment="1">
      <alignment/>
    </xf>
    <xf numFmtId="0" fontId="29" fillId="0" borderId="0" xfId="0" applyFont="1" applyAlignment="1">
      <alignment/>
    </xf>
    <xf numFmtId="0" fontId="29" fillId="0" borderId="0" xfId="0" applyFont="1" applyAlignment="1">
      <alignment/>
    </xf>
    <xf numFmtId="1" fontId="29" fillId="0" borderId="0" xfId="0" applyNumberFormat="1" applyFont="1" applyAlignment="1">
      <alignment/>
    </xf>
    <xf numFmtId="0" fontId="29" fillId="0" borderId="0" xfId="0" applyFont="1" applyAlignment="1">
      <alignment horizontal="center"/>
    </xf>
    <xf numFmtId="0" fontId="29" fillId="34" borderId="0" xfId="0" applyFont="1" applyFill="1" applyAlignment="1">
      <alignment horizontal="center"/>
    </xf>
    <xf numFmtId="10" fontId="0" fillId="34" borderId="0" xfId="0" applyNumberFormat="1" applyFill="1" applyBorder="1" applyAlignment="1">
      <alignment/>
    </xf>
    <xf numFmtId="3" fontId="0" fillId="34" borderId="0" xfId="0" applyNumberFormat="1" applyFill="1" applyBorder="1" applyAlignment="1">
      <alignment/>
    </xf>
    <xf numFmtId="172" fontId="3" fillId="34" borderId="10" xfId="56" applyNumberFormat="1" applyFont="1" applyFill="1" applyBorder="1" applyAlignment="1" applyProtection="1">
      <alignment horizontal="center" vertical="center" wrapText="1"/>
      <protection/>
    </xf>
    <xf numFmtId="49" fontId="3" fillId="34" borderId="13" xfId="0" applyNumberFormat="1" applyFont="1" applyFill="1" applyBorder="1" applyAlignment="1" applyProtection="1">
      <alignment horizontal="center" vertical="center" wrapText="1"/>
      <protection/>
    </xf>
    <xf numFmtId="1" fontId="3" fillId="34" borderId="10" xfId="56" applyNumberFormat="1" applyFont="1" applyFill="1" applyBorder="1" applyAlignment="1" applyProtection="1">
      <alignment horizontal="center" vertical="center" wrapText="1"/>
      <protection/>
    </xf>
    <xf numFmtId="0" fontId="3" fillId="36" borderId="11" xfId="0" applyFont="1" applyFill="1" applyBorder="1" applyAlignment="1">
      <alignment horizontal="center" vertical="center" wrapText="1"/>
    </xf>
    <xf numFmtId="3" fontId="3" fillId="34" borderId="11" xfId="0" applyNumberFormat="1" applyFont="1" applyFill="1" applyBorder="1" applyAlignment="1">
      <alignment horizontal="center" vertical="center" wrapText="1"/>
    </xf>
    <xf numFmtId="0" fontId="3" fillId="38" borderId="11" xfId="0" applyFont="1" applyFill="1" applyBorder="1" applyAlignment="1">
      <alignment horizontal="center" vertical="center" wrapText="1"/>
    </xf>
    <xf numFmtId="0" fontId="0" fillId="39" borderId="0" xfId="0" applyFill="1" applyBorder="1" applyAlignment="1">
      <alignment/>
    </xf>
    <xf numFmtId="0" fontId="0" fillId="39" borderId="0" xfId="0" applyFill="1" applyAlignment="1">
      <alignment/>
    </xf>
    <xf numFmtId="0" fontId="3" fillId="40" borderId="10" xfId="0"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9" fontId="3" fillId="41" borderId="10" xfId="0" applyNumberFormat="1" applyFont="1" applyFill="1" applyBorder="1" applyAlignment="1">
      <alignment horizontal="center" vertical="center" wrapText="1"/>
    </xf>
    <xf numFmtId="49" fontId="3" fillId="41" borderId="10" xfId="0" applyNumberFormat="1" applyFont="1" applyFill="1" applyBorder="1" applyAlignment="1" applyProtection="1">
      <alignment horizontal="center" vertical="center" wrapText="1"/>
      <protection/>
    </xf>
    <xf numFmtId="0" fontId="3" fillId="41" borderId="10" xfId="0" applyNumberFormat="1" applyFont="1" applyFill="1" applyBorder="1" applyAlignment="1" applyProtection="1">
      <alignment horizontal="center" vertical="center" wrapText="1"/>
      <protection/>
    </xf>
    <xf numFmtId="9" fontId="3" fillId="41" borderId="10" xfId="0" applyNumberFormat="1" applyFont="1" applyFill="1" applyBorder="1" applyAlignment="1" applyProtection="1">
      <alignment horizontal="center" vertical="center" wrapText="1"/>
      <protection/>
    </xf>
    <xf numFmtId="0" fontId="3" fillId="42" borderId="10" xfId="0" applyFont="1" applyFill="1" applyBorder="1" applyAlignment="1">
      <alignment horizontal="center" vertical="center" wrapText="1"/>
    </xf>
    <xf numFmtId="9" fontId="3" fillId="41" borderId="11" xfId="0" applyNumberFormat="1" applyFont="1" applyFill="1" applyBorder="1" applyAlignment="1" applyProtection="1">
      <alignment horizontal="center" vertical="center" wrapText="1"/>
      <protection/>
    </xf>
    <xf numFmtId="0" fontId="3" fillId="41" borderId="10" xfId="0" applyFont="1" applyFill="1" applyBorder="1" applyAlignment="1">
      <alignment/>
    </xf>
    <xf numFmtId="0" fontId="3" fillId="41" borderId="11" xfId="0" applyFont="1" applyFill="1" applyBorder="1" applyAlignment="1">
      <alignment horizontal="center" vertical="center" wrapText="1"/>
    </xf>
    <xf numFmtId="9" fontId="3" fillId="41" borderId="11"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37" fontId="3" fillId="41" borderId="10" xfId="49" applyNumberFormat="1" applyFont="1" applyFill="1" applyBorder="1" applyAlignment="1">
      <alignment horizontal="center" vertical="center" wrapText="1"/>
    </xf>
    <xf numFmtId="49" fontId="3" fillId="41" borderId="13" xfId="0" applyNumberFormat="1" applyFont="1" applyFill="1" applyBorder="1" applyAlignment="1" applyProtection="1">
      <alignment horizontal="center" vertical="center" wrapText="1"/>
      <protection/>
    </xf>
    <xf numFmtId="172" fontId="3" fillId="41" borderId="10" xfId="56" applyNumberFormat="1" applyFont="1" applyFill="1" applyBorder="1" applyAlignment="1">
      <alignment horizontal="center" vertical="center" wrapText="1"/>
    </xf>
    <xf numFmtId="9" fontId="3" fillId="41" borderId="10" xfId="56" applyFont="1" applyFill="1" applyBorder="1" applyAlignment="1">
      <alignment horizontal="center" vertical="center" wrapText="1"/>
    </xf>
    <xf numFmtId="9" fontId="3" fillId="41" borderId="11" xfId="56" applyFont="1" applyFill="1" applyBorder="1" applyAlignment="1">
      <alignment horizontal="center" vertical="center" wrapText="1"/>
    </xf>
    <xf numFmtId="3" fontId="3" fillId="41" borderId="10" xfId="0" applyNumberFormat="1" applyFont="1" applyFill="1" applyBorder="1" applyAlignment="1">
      <alignment horizontal="center" vertical="center" wrapText="1"/>
    </xf>
    <xf numFmtId="169" fontId="3" fillId="41" borderId="10" xfId="50" applyFont="1" applyFill="1" applyBorder="1" applyAlignment="1">
      <alignment horizontal="center" vertical="center"/>
    </xf>
    <xf numFmtId="10" fontId="3" fillId="41" borderId="10" xfId="56" applyNumberFormat="1" applyFont="1" applyFill="1" applyBorder="1" applyAlignment="1">
      <alignment horizontal="center" vertical="center" wrapText="1"/>
    </xf>
    <xf numFmtId="169" fontId="3" fillId="41" borderId="11" xfId="50" applyFont="1" applyFill="1" applyBorder="1" applyAlignment="1">
      <alignment horizontal="center" vertical="center"/>
    </xf>
    <xf numFmtId="3" fontId="3" fillId="41" borderId="10" xfId="0" applyNumberFormat="1" applyFont="1" applyFill="1" applyBorder="1" applyAlignment="1">
      <alignment horizontal="center" vertical="center"/>
    </xf>
    <xf numFmtId="0" fontId="3" fillId="41" borderId="10" xfId="0" applyFont="1" applyFill="1" applyBorder="1" applyAlignment="1">
      <alignment horizontal="center" vertical="center"/>
    </xf>
    <xf numFmtId="1" fontId="3" fillId="41" borderId="10" xfId="56" applyNumberFormat="1" applyFont="1" applyFill="1" applyBorder="1" applyAlignment="1">
      <alignment horizontal="center" vertical="center" wrapText="1"/>
    </xf>
    <xf numFmtId="3" fontId="3" fillId="41" borderId="10" xfId="49" applyNumberFormat="1" applyFont="1" applyFill="1" applyBorder="1" applyAlignment="1">
      <alignment horizontal="center" vertical="center" wrapText="1"/>
    </xf>
    <xf numFmtId="0" fontId="3" fillId="41" borderId="11" xfId="0" applyFont="1" applyFill="1" applyBorder="1" applyAlignment="1">
      <alignment horizontal="center" vertical="center"/>
    </xf>
    <xf numFmtId="174" fontId="3" fillId="41" borderId="10" xfId="56" applyNumberFormat="1" applyFont="1" applyFill="1" applyBorder="1" applyAlignment="1">
      <alignment horizontal="center" vertical="center" wrapText="1"/>
    </xf>
    <xf numFmtId="37" fontId="3" fillId="41" borderId="10" xfId="49" applyNumberFormat="1" applyFont="1" applyFill="1" applyBorder="1" applyAlignment="1">
      <alignment horizontal="center" vertical="center" wrapText="1" readingOrder="1"/>
    </xf>
    <xf numFmtId="0" fontId="3" fillId="41" borderId="10" xfId="0" applyNumberFormat="1" applyFont="1" applyFill="1" applyBorder="1" applyAlignment="1" applyProtection="1">
      <alignment horizontal="justify" vertical="center" wrapText="1"/>
      <protection/>
    </xf>
    <xf numFmtId="0" fontId="3" fillId="41" borderId="10" xfId="0" applyNumberFormat="1" applyFont="1" applyFill="1" applyBorder="1" applyAlignment="1" applyProtection="1">
      <alignment horizontal="center" vertical="center" wrapText="1"/>
      <protection locked="0"/>
    </xf>
    <xf numFmtId="0" fontId="3" fillId="41" borderId="11" xfId="0" applyNumberFormat="1" applyFont="1" applyFill="1" applyBorder="1" applyAlignment="1" applyProtection="1">
      <alignment horizontal="center" vertical="center" wrapText="1"/>
      <protection/>
    </xf>
    <xf numFmtId="10" fontId="3" fillId="41" borderId="10" xfId="56" applyNumberFormat="1" applyFont="1" applyFill="1" applyBorder="1" applyAlignment="1" applyProtection="1">
      <alignment horizontal="justify" vertical="center" wrapText="1"/>
      <protection/>
    </xf>
    <xf numFmtId="0" fontId="3" fillId="41" borderId="10" xfId="0" applyFont="1" applyFill="1" applyBorder="1" applyAlignment="1">
      <alignment vertical="center" wrapText="1"/>
    </xf>
    <xf numFmtId="0" fontId="3" fillId="41" borderId="10" xfId="0" applyFont="1" applyFill="1" applyBorder="1" applyAlignment="1">
      <alignment horizontal="center" wrapText="1"/>
    </xf>
    <xf numFmtId="9" fontId="3" fillId="41" borderId="10" xfId="56" applyNumberFormat="1" applyFont="1" applyFill="1" applyBorder="1" applyAlignment="1">
      <alignment horizontal="center" vertical="center" wrapText="1"/>
    </xf>
    <xf numFmtId="3" fontId="3" fillId="41" borderId="11"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3" fontId="3" fillId="36" borderId="10" xfId="0" applyNumberFormat="1" applyFont="1" applyFill="1" applyBorder="1" applyAlignment="1">
      <alignment horizontal="center" vertical="center" wrapText="1"/>
    </xf>
    <xf numFmtId="2" fontId="3" fillId="41" borderId="10" xfId="0" applyNumberFormat="1" applyFont="1" applyFill="1" applyBorder="1" applyAlignment="1">
      <alignment horizontal="center" vertical="center" wrapText="1"/>
    </xf>
    <xf numFmtId="49" fontId="3" fillId="43" borderId="10" xfId="0" applyNumberFormat="1" applyFont="1" applyFill="1" applyBorder="1" applyAlignment="1">
      <alignment horizontal="center" vertical="center" wrapText="1"/>
    </xf>
    <xf numFmtId="49" fontId="3" fillId="41" borderId="10" xfId="50" applyNumberFormat="1" applyFont="1" applyFill="1" applyBorder="1" applyAlignment="1">
      <alignment horizontal="center" vertical="center" wrapText="1"/>
    </xf>
    <xf numFmtId="178" fontId="3" fillId="41" borderId="10" xfId="0" applyNumberFormat="1" applyFont="1" applyFill="1" applyBorder="1" applyAlignment="1">
      <alignment horizontal="center" vertical="center" wrapText="1"/>
    </xf>
    <xf numFmtId="0" fontId="3" fillId="41" borderId="10" xfId="56" applyNumberFormat="1" applyFont="1" applyFill="1" applyBorder="1" applyAlignment="1">
      <alignment horizontal="center" vertical="center" wrapText="1"/>
    </xf>
    <xf numFmtId="2" fontId="3" fillId="41" borderId="13" xfId="0" applyNumberFormat="1" applyFont="1" applyFill="1" applyBorder="1" applyAlignment="1">
      <alignment horizontal="center" vertical="center" wrapText="1"/>
    </xf>
    <xf numFmtId="0" fontId="3" fillId="34" borderId="14" xfId="56" applyNumberFormat="1" applyFont="1" applyFill="1" applyBorder="1" applyAlignment="1">
      <alignment horizontal="center" vertical="center" wrapText="1"/>
    </xf>
    <xf numFmtId="41" fontId="3" fillId="41" borderId="10" xfId="0" applyNumberFormat="1" applyFont="1" applyFill="1" applyBorder="1" applyAlignment="1">
      <alignment horizontal="center" vertical="center" wrapText="1"/>
    </xf>
    <xf numFmtId="169" fontId="3" fillId="41" borderId="10" xfId="50" applyFont="1" applyFill="1" applyBorder="1" applyAlignment="1">
      <alignment horizontal="center" vertical="center" wrapText="1"/>
    </xf>
    <xf numFmtId="49" fontId="3" fillId="41" borderId="11" xfId="0" applyNumberFormat="1" applyFont="1" applyFill="1" applyBorder="1" applyAlignment="1" applyProtection="1">
      <alignment horizontal="center" vertical="center" wrapText="1"/>
      <protection/>
    </xf>
    <xf numFmtId="169" fontId="3" fillId="41" borderId="11" xfId="50" applyFont="1" applyFill="1" applyBorder="1" applyAlignment="1">
      <alignment horizontal="center" vertical="center" wrapText="1"/>
    </xf>
    <xf numFmtId="3" fontId="3" fillId="41" borderId="11" xfId="0" applyNumberFormat="1" applyFont="1" applyFill="1" applyBorder="1" applyAlignment="1">
      <alignment horizontal="center" vertical="center"/>
    </xf>
    <xf numFmtId="0" fontId="3" fillId="40" borderId="15" xfId="0" applyFont="1" applyFill="1" applyBorder="1" applyAlignment="1">
      <alignment horizontal="center" vertical="center" wrapText="1"/>
    </xf>
    <xf numFmtId="0" fontId="3" fillId="41" borderId="10" xfId="0" applyFont="1" applyFill="1" applyBorder="1" applyAlignment="1" quotePrefix="1">
      <alignment horizontal="center" vertical="center" wrapText="1"/>
    </xf>
    <xf numFmtId="10" fontId="3" fillId="41" borderId="10" xfId="56" applyNumberFormat="1" applyFont="1" applyFill="1" applyBorder="1" applyAlignment="1" applyProtection="1">
      <alignment horizontal="center" vertical="center" wrapText="1"/>
      <protection/>
    </xf>
    <xf numFmtId="0" fontId="3" fillId="44" borderId="10" xfId="0" applyFont="1" applyFill="1" applyBorder="1" applyAlignment="1">
      <alignment horizontal="center" vertical="center" wrapText="1"/>
    </xf>
    <xf numFmtId="0" fontId="3" fillId="43" borderId="10" xfId="0" applyNumberFormat="1" applyFont="1" applyFill="1" applyBorder="1" applyAlignment="1">
      <alignment horizontal="center" vertical="center" wrapText="1"/>
    </xf>
    <xf numFmtId="3" fontId="3" fillId="40" borderId="10" xfId="0" applyNumberFormat="1" applyFont="1" applyFill="1" applyBorder="1" applyAlignment="1">
      <alignment horizontal="center" vertical="center" wrapText="1"/>
    </xf>
    <xf numFmtId="0" fontId="3" fillId="42" borderId="15" xfId="0" applyFont="1" applyFill="1" applyBorder="1" applyAlignment="1">
      <alignment horizontal="center" vertical="center" wrapText="1"/>
    </xf>
    <xf numFmtId="181" fontId="3" fillId="40" borderId="10" xfId="0" applyNumberFormat="1" applyFont="1" applyFill="1" applyBorder="1" applyAlignment="1">
      <alignment horizontal="center" vertical="center" wrapText="1"/>
    </xf>
    <xf numFmtId="9" fontId="3" fillId="41" borderId="10" xfId="56" applyFont="1" applyFill="1" applyBorder="1" applyAlignment="1" applyProtection="1">
      <alignment horizontal="center" vertical="center" wrapText="1"/>
      <protection/>
    </xf>
    <xf numFmtId="9" fontId="3" fillId="41" borderId="13" xfId="0" applyNumberFormat="1" applyFont="1" applyFill="1" applyBorder="1" applyAlignment="1" applyProtection="1">
      <alignment horizontal="center" vertical="center" wrapText="1"/>
      <protection/>
    </xf>
    <xf numFmtId="0" fontId="3" fillId="41" borderId="13" xfId="0" applyNumberFormat="1" applyFont="1" applyFill="1" applyBorder="1" applyAlignment="1" applyProtection="1">
      <alignment horizontal="center" vertical="center" wrapText="1"/>
      <protection/>
    </xf>
    <xf numFmtId="2" fontId="3" fillId="43" borderId="10" xfId="0" applyNumberFormat="1" applyFont="1" applyFill="1" applyBorder="1" applyAlignment="1">
      <alignment horizontal="center" vertical="center" wrapText="1"/>
    </xf>
    <xf numFmtId="0" fontId="3" fillId="42" borderId="16"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4" borderId="10" xfId="0" applyFont="1" applyFill="1" applyBorder="1" applyAlignment="1">
      <alignment/>
    </xf>
    <xf numFmtId="1" fontId="3" fillId="35"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169" fontId="3" fillId="41" borderId="10" xfId="50" applyFont="1" applyFill="1" applyBorder="1" applyAlignment="1">
      <alignment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8" borderId="10" xfId="0"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43" fontId="3" fillId="34" borderId="10" xfId="0" applyNumberFormat="1" applyFont="1" applyFill="1" applyBorder="1" applyAlignment="1">
      <alignment vertical="center" wrapText="1"/>
    </xf>
    <xf numFmtId="172" fontId="3" fillId="41" borderId="10" xfId="56" applyNumberFormat="1" applyFont="1" applyFill="1" applyBorder="1" applyAlignment="1" applyProtection="1">
      <alignment horizontal="center" vertical="center" wrapText="1"/>
      <protection/>
    </xf>
    <xf numFmtId="1" fontId="3" fillId="34" borderId="10" xfId="0" applyNumberFormat="1" applyFont="1" applyFill="1" applyBorder="1" applyAlignment="1" applyProtection="1">
      <alignment horizontal="center" vertical="center" wrapText="1"/>
      <protection/>
    </xf>
    <xf numFmtId="2" fontId="29" fillId="34" borderId="0" xfId="0" applyNumberFormat="1" applyFont="1" applyFill="1" applyAlignment="1">
      <alignment/>
    </xf>
    <xf numFmtId="2" fontId="0" fillId="34" borderId="0" xfId="0" applyNumberFormat="1" applyFill="1" applyAlignment="1">
      <alignment/>
    </xf>
    <xf numFmtId="0" fontId="3" fillId="41" borderId="10" xfId="0" applyFont="1" applyFill="1" applyBorder="1" applyAlignment="1">
      <alignment horizontal="center" vertical="center" wrapText="1"/>
    </xf>
    <xf numFmtId="1" fontId="3" fillId="41" borderId="10" xfId="0" applyNumberFormat="1" applyFont="1" applyFill="1" applyBorder="1" applyAlignment="1">
      <alignment horizontal="center" vertical="center" wrapText="1"/>
    </xf>
    <xf numFmtId="49" fontId="3" fillId="41" borderId="10" xfId="0" applyNumberFormat="1" applyFont="1" applyFill="1" applyBorder="1" applyAlignment="1">
      <alignment horizontal="center" vertical="center" wrapText="1"/>
    </xf>
    <xf numFmtId="0" fontId="3" fillId="41" borderId="10" xfId="0" applyNumberFormat="1" applyFont="1" applyFill="1" applyBorder="1" applyAlignment="1">
      <alignment horizontal="center" vertical="center" wrapText="1"/>
    </xf>
    <xf numFmtId="1" fontId="3" fillId="43" borderId="10" xfId="0" applyNumberFormat="1" applyFont="1" applyFill="1" applyBorder="1" applyAlignment="1">
      <alignment horizontal="center" vertical="center" wrapText="1"/>
    </xf>
    <xf numFmtId="0" fontId="7" fillId="41" borderId="10" xfId="0" applyFont="1" applyFill="1" applyBorder="1" applyAlignment="1">
      <alignment horizontal="center" vertical="center" wrapText="1"/>
    </xf>
    <xf numFmtId="9" fontId="3" fillId="41" borderId="13" xfId="56" applyNumberFormat="1" applyFont="1" applyFill="1" applyBorder="1" applyAlignment="1">
      <alignment horizontal="center" vertical="center" wrapText="1"/>
    </xf>
    <xf numFmtId="173" fontId="3" fillId="41" borderId="13" xfId="49" applyNumberFormat="1" applyFont="1" applyFill="1" applyBorder="1" applyAlignment="1">
      <alignment horizontal="center" vertical="center" wrapText="1"/>
    </xf>
    <xf numFmtId="181" fontId="3" fillId="41" borderId="10" xfId="0" applyNumberFormat="1" applyFont="1" applyFill="1" applyBorder="1" applyAlignment="1">
      <alignment horizontal="center" vertical="center" wrapText="1"/>
    </xf>
    <xf numFmtId="173" fontId="3" fillId="41" borderId="10" xfId="49" applyNumberFormat="1" applyFont="1" applyFill="1" applyBorder="1" applyAlignment="1">
      <alignment horizontal="center" vertical="center" wrapText="1"/>
    </xf>
    <xf numFmtId="3" fontId="3" fillId="42" borderId="10" xfId="0" applyNumberFormat="1" applyFont="1" applyFill="1" applyBorder="1" applyAlignment="1">
      <alignment horizontal="center" vertical="center" wrapText="1"/>
    </xf>
    <xf numFmtId="0" fontId="3" fillId="41" borderId="17" xfId="0" applyNumberFormat="1" applyFont="1" applyFill="1" applyBorder="1" applyAlignment="1" applyProtection="1">
      <alignment horizontal="center" vertical="center" wrapText="1"/>
      <protection/>
    </xf>
    <xf numFmtId="3" fontId="3" fillId="41" borderId="17" xfId="0" applyNumberFormat="1" applyFont="1" applyFill="1" applyBorder="1" applyAlignment="1" applyProtection="1">
      <alignment horizontal="center" vertical="center" wrapText="1"/>
      <protection/>
    </xf>
    <xf numFmtId="9" fontId="3" fillId="42" borderId="10" xfId="56" applyFont="1" applyFill="1" applyBorder="1" applyAlignment="1">
      <alignment horizontal="center" vertical="center" wrapText="1"/>
    </xf>
    <xf numFmtId="9" fontId="3" fillId="42" borderId="10" xfId="0" applyNumberFormat="1" applyFont="1" applyFill="1" applyBorder="1" applyAlignment="1">
      <alignment horizontal="center" vertical="center" wrapText="1"/>
    </xf>
    <xf numFmtId="0" fontId="30" fillId="34" borderId="10" xfId="0" applyFont="1" applyFill="1" applyBorder="1" applyAlignment="1">
      <alignment/>
    </xf>
    <xf numFmtId="1" fontId="30" fillId="0" borderId="10" xfId="0" applyNumberFormat="1" applyFont="1" applyBorder="1" applyAlignment="1">
      <alignment/>
    </xf>
    <xf numFmtId="0" fontId="50" fillId="2" borderId="11" xfId="0" applyFont="1" applyFill="1" applyBorder="1" applyAlignment="1">
      <alignment vertical="center"/>
    </xf>
    <xf numFmtId="0" fontId="50" fillId="2" borderId="11" xfId="0" applyFont="1" applyFill="1" applyBorder="1" applyAlignment="1">
      <alignment horizontal="center" vertical="center"/>
    </xf>
    <xf numFmtId="0" fontId="50" fillId="2" borderId="18" xfId="0" applyFont="1" applyFill="1" applyBorder="1" applyAlignment="1">
      <alignment horizontal="center" vertical="center"/>
    </xf>
    <xf numFmtId="0" fontId="50" fillId="2"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13" xfId="0" applyFill="1" applyBorder="1" applyAlignment="1">
      <alignment horizontal="center" vertical="center"/>
    </xf>
    <xf numFmtId="0" fontId="4" fillId="41" borderId="17" xfId="0" applyFont="1" applyFill="1" applyBorder="1" applyAlignment="1">
      <alignment horizontal="center" vertical="center" textRotation="90" wrapText="1"/>
    </xf>
    <xf numFmtId="0" fontId="4" fillId="41" borderId="19" xfId="0" applyFont="1" applyFill="1" applyBorder="1" applyAlignment="1">
      <alignment horizontal="center" vertical="center" textRotation="90" wrapText="1"/>
    </xf>
    <xf numFmtId="0" fontId="4" fillId="41" borderId="12" xfId="0" applyFont="1" applyFill="1" applyBorder="1" applyAlignment="1">
      <alignment horizontal="center" vertical="center" textRotation="90" wrapText="1"/>
    </xf>
    <xf numFmtId="0" fontId="4" fillId="34" borderId="10" xfId="0" applyFont="1" applyFill="1" applyBorder="1" applyAlignment="1">
      <alignment horizontal="center" vertical="center" textRotation="90" wrapText="1"/>
    </xf>
    <xf numFmtId="0" fontId="4" fillId="35" borderId="20" xfId="0" applyFont="1" applyFill="1" applyBorder="1" applyAlignment="1">
      <alignment horizontal="center" vertical="center" textRotation="90" wrapText="1"/>
    </xf>
    <xf numFmtId="0" fontId="4" fillId="35" borderId="21" xfId="0" applyFont="1" applyFill="1" applyBorder="1" applyAlignment="1">
      <alignment horizontal="center" vertical="center" textRotation="90" wrapText="1"/>
    </xf>
    <xf numFmtId="0" fontId="4" fillId="35" borderId="22" xfId="0" applyFont="1" applyFill="1" applyBorder="1" applyAlignment="1">
      <alignment horizontal="center" vertical="center" textRotation="90" wrapText="1"/>
    </xf>
    <xf numFmtId="1" fontId="3" fillId="41" borderId="17" xfId="0" applyNumberFormat="1" applyFont="1" applyFill="1" applyBorder="1" applyAlignment="1">
      <alignment horizontal="center" vertical="center" wrapText="1"/>
    </xf>
    <xf numFmtId="1" fontId="3" fillId="41" borderId="19" xfId="0" applyNumberFormat="1" applyFont="1" applyFill="1" applyBorder="1" applyAlignment="1">
      <alignment horizontal="center" vertical="center" wrapText="1"/>
    </xf>
    <xf numFmtId="1" fontId="3" fillId="41" borderId="12" xfId="0" applyNumberFormat="1" applyFont="1" applyFill="1" applyBorder="1" applyAlignment="1">
      <alignment horizontal="center" vertical="center" wrapText="1"/>
    </xf>
    <xf numFmtId="0" fontId="3" fillId="41" borderId="17" xfId="0" applyNumberFormat="1" applyFont="1" applyFill="1" applyBorder="1" applyAlignment="1">
      <alignment horizontal="center" vertical="center" wrapText="1"/>
    </xf>
    <xf numFmtId="0" fontId="3" fillId="41" borderId="12" xfId="0" applyNumberFormat="1" applyFont="1" applyFill="1" applyBorder="1" applyAlignment="1">
      <alignment horizontal="center" vertical="center" wrapText="1"/>
    </xf>
    <xf numFmtId="49" fontId="3" fillId="41"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41" borderId="10" xfId="0"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41"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4" borderId="10" xfId="0" applyFont="1" applyFill="1" applyBorder="1" applyAlignment="1">
      <alignment/>
    </xf>
    <xf numFmtId="1" fontId="3" fillId="34" borderId="17" xfId="0" applyNumberFormat="1" applyFont="1" applyFill="1" applyBorder="1" applyAlignment="1">
      <alignment horizontal="center" vertical="center" wrapText="1"/>
    </xf>
    <xf numFmtId="1" fontId="3" fillId="34" borderId="19" xfId="0"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1" fontId="3" fillId="34" borderId="10" xfId="0" applyNumberFormat="1" applyFont="1" applyFill="1" applyBorder="1" applyAlignment="1">
      <alignment/>
    </xf>
    <xf numFmtId="0" fontId="3" fillId="35" borderId="17" xfId="0" applyNumberFormat="1" applyFont="1" applyFill="1" applyBorder="1" applyAlignment="1">
      <alignment horizontal="center" vertical="center" wrapText="1"/>
    </xf>
    <xf numFmtId="0" fontId="3" fillId="35" borderId="19"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2"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xf>
    <xf numFmtId="0" fontId="3" fillId="35" borderId="10" xfId="0" applyFont="1" applyFill="1" applyBorder="1" applyAlignment="1">
      <alignment vertical="center" wrapText="1"/>
    </xf>
    <xf numFmtId="0" fontId="3" fillId="35" borderId="17"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2" xfId="0" applyFont="1" applyFill="1" applyBorder="1" applyAlignment="1">
      <alignment horizontal="center" vertical="center" wrapText="1"/>
    </xf>
    <xf numFmtId="1" fontId="3" fillId="35" borderId="17" xfId="0" applyNumberFormat="1" applyFont="1" applyFill="1" applyBorder="1" applyAlignment="1">
      <alignment horizontal="center" vertical="center" wrapText="1"/>
    </xf>
    <xf numFmtId="1" fontId="3" fillId="35" borderId="12"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1" fontId="7" fillId="41" borderId="10" xfId="0" applyNumberFormat="1" applyFont="1" applyFill="1" applyBorder="1" applyAlignment="1">
      <alignment horizontal="center" vertical="center" wrapText="1"/>
    </xf>
    <xf numFmtId="0" fontId="7" fillId="41" borderId="10" xfId="0" applyFont="1" applyFill="1" applyBorder="1" applyAlignment="1">
      <alignment horizontal="center" vertical="center" wrapText="1"/>
    </xf>
    <xf numFmtId="2" fontId="3" fillId="41" borderId="19" xfId="0" applyNumberFormat="1" applyFont="1" applyFill="1" applyBorder="1" applyAlignment="1">
      <alignment horizontal="center" vertical="center" wrapText="1"/>
    </xf>
    <xf numFmtId="2" fontId="3" fillId="41" borderId="12" xfId="0" applyNumberFormat="1" applyFont="1" applyFill="1" applyBorder="1" applyAlignment="1">
      <alignment horizontal="center" vertical="center" wrapText="1"/>
    </xf>
    <xf numFmtId="0" fontId="3" fillId="34" borderId="17" xfId="0" applyNumberFormat="1" applyFont="1" applyFill="1" applyBorder="1" applyAlignment="1">
      <alignment horizontal="center" vertical="center" wrapText="1"/>
    </xf>
    <xf numFmtId="0" fontId="3" fillId="34" borderId="19" xfId="0" applyNumberFormat="1" applyFont="1" applyFill="1" applyBorder="1" applyAlignment="1">
      <alignment horizontal="center" vertical="center" wrapText="1"/>
    </xf>
    <xf numFmtId="0" fontId="3" fillId="34" borderId="12" xfId="0" applyNumberFormat="1" applyFont="1" applyFill="1" applyBorder="1" applyAlignment="1">
      <alignment horizontal="center" vertical="center" wrapText="1"/>
    </xf>
    <xf numFmtId="1" fontId="3" fillId="35" borderId="19"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1" fontId="3" fillId="43" borderId="10" xfId="0" applyNumberFormat="1" applyFont="1" applyFill="1" applyBorder="1" applyAlignment="1">
      <alignment horizontal="center" vertical="center" wrapText="1"/>
    </xf>
    <xf numFmtId="1" fontId="3" fillId="41" borderId="10" xfId="0" applyNumberFormat="1" applyFont="1" applyFill="1" applyBorder="1" applyAlignment="1" applyProtection="1">
      <alignment horizontal="center" vertical="center" wrapText="1"/>
      <protection/>
    </xf>
    <xf numFmtId="0" fontId="3" fillId="41" borderId="10" xfId="0" applyNumberFormat="1" applyFont="1" applyFill="1" applyBorder="1" applyAlignment="1">
      <alignment horizontal="center" vertical="center" wrapText="1"/>
    </xf>
    <xf numFmtId="174" fontId="7" fillId="41" borderId="17" xfId="0" applyNumberFormat="1" applyFont="1" applyFill="1" applyBorder="1" applyAlignment="1">
      <alignment horizontal="center" vertical="center" wrapText="1"/>
    </xf>
    <xf numFmtId="174" fontId="7" fillId="41" borderId="19" xfId="0" applyNumberFormat="1" applyFont="1" applyFill="1" applyBorder="1" applyAlignment="1">
      <alignment horizontal="center" vertical="center" wrapText="1"/>
    </xf>
    <xf numFmtId="174" fontId="7" fillId="41" borderId="12" xfId="0" applyNumberFormat="1" applyFont="1" applyFill="1" applyBorder="1" applyAlignment="1">
      <alignment horizontal="center" vertical="center" wrapText="1"/>
    </xf>
    <xf numFmtId="1" fontId="3" fillId="41" borderId="17" xfId="0" applyNumberFormat="1" applyFont="1" applyFill="1" applyBorder="1" applyAlignment="1" applyProtection="1">
      <alignment horizontal="center" vertical="center" wrapText="1"/>
      <protection/>
    </xf>
    <xf numFmtId="1" fontId="3" fillId="41" borderId="19" xfId="0" applyNumberFormat="1" applyFont="1" applyFill="1" applyBorder="1" applyAlignment="1" applyProtection="1">
      <alignment horizontal="center" vertical="center" wrapText="1"/>
      <protection/>
    </xf>
    <xf numFmtId="1" fontId="3" fillId="41" borderId="12" xfId="0" applyNumberFormat="1" applyFont="1" applyFill="1" applyBorder="1" applyAlignment="1" applyProtection="1">
      <alignment horizontal="center" vertical="center" wrapText="1"/>
      <protection/>
    </xf>
    <xf numFmtId="0" fontId="3" fillId="37" borderId="17" xfId="0" applyNumberFormat="1" applyFont="1" applyFill="1" applyBorder="1" applyAlignment="1">
      <alignment horizontal="center" vertical="center" wrapText="1"/>
    </xf>
    <xf numFmtId="0" fontId="3" fillId="37" borderId="12" xfId="0" applyNumberFormat="1" applyFont="1" applyFill="1" applyBorder="1" applyAlignment="1">
      <alignment horizontal="center" vertical="center" wrapText="1"/>
    </xf>
    <xf numFmtId="1" fontId="7" fillId="41" borderId="17" xfId="0" applyNumberFormat="1" applyFont="1" applyFill="1" applyBorder="1" applyAlignment="1">
      <alignment horizontal="center" vertical="center" wrapText="1"/>
    </xf>
    <xf numFmtId="0" fontId="7" fillId="41" borderId="19" xfId="0" applyFont="1" applyFill="1" applyBorder="1" applyAlignment="1">
      <alignment horizontal="center" vertical="center" wrapText="1"/>
    </xf>
    <xf numFmtId="0" fontId="7" fillId="41" borderId="12" xfId="0" applyFont="1" applyFill="1" applyBorder="1" applyAlignment="1">
      <alignment horizontal="center" vertical="center" wrapText="1"/>
    </xf>
    <xf numFmtId="174" fontId="3" fillId="34" borderId="17" xfId="0" applyNumberFormat="1" applyFont="1" applyFill="1" applyBorder="1" applyAlignment="1">
      <alignment horizontal="center" vertical="center" wrapText="1"/>
    </xf>
    <xf numFmtId="174" fontId="3" fillId="34" borderId="19" xfId="0" applyNumberFormat="1" applyFont="1" applyFill="1" applyBorder="1" applyAlignment="1">
      <alignment horizontal="center" vertical="center" wrapText="1"/>
    </xf>
    <xf numFmtId="174" fontId="3" fillId="34" borderId="12" xfId="0" applyNumberFormat="1"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19" xfId="0" applyFont="1" applyFill="1" applyBorder="1" applyAlignment="1">
      <alignment horizontal="center" vertical="center" wrapText="1"/>
    </xf>
    <xf numFmtId="0" fontId="3" fillId="41" borderId="12" xfId="0" applyFont="1" applyFill="1" applyBorder="1" applyAlignment="1">
      <alignment horizontal="center" vertical="center" wrapText="1"/>
    </xf>
    <xf numFmtId="3" fontId="7" fillId="34" borderId="17" xfId="49" applyNumberFormat="1" applyFont="1" applyFill="1" applyBorder="1" applyAlignment="1">
      <alignment horizontal="center" vertical="center" wrapText="1"/>
    </xf>
    <xf numFmtId="3" fontId="7" fillId="34" borderId="19" xfId="49" applyNumberFormat="1" applyFont="1" applyFill="1" applyBorder="1" applyAlignment="1">
      <alignment horizontal="center" vertical="center" wrapText="1"/>
    </xf>
    <xf numFmtId="3" fontId="7" fillId="34" borderId="12" xfId="49" applyNumberFormat="1" applyFont="1" applyFill="1" applyBorder="1" applyAlignment="1">
      <alignment horizontal="center" vertical="center" wrapText="1"/>
    </xf>
    <xf numFmtId="1" fontId="7" fillId="34" borderId="17" xfId="0" applyNumberFormat="1"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2" xfId="0" applyFont="1" applyFill="1" applyBorder="1" applyAlignment="1">
      <alignment horizontal="center" vertical="center" wrapText="1"/>
    </xf>
    <xf numFmtId="174" fontId="3" fillId="41" borderId="17" xfId="0" applyNumberFormat="1" applyFont="1" applyFill="1" applyBorder="1" applyAlignment="1">
      <alignment horizontal="center" vertical="center" wrapText="1"/>
    </xf>
    <xf numFmtId="174" fontId="3" fillId="41" borderId="19" xfId="0" applyNumberFormat="1" applyFont="1" applyFill="1" applyBorder="1" applyAlignment="1">
      <alignment horizontal="center" vertical="center" wrapText="1"/>
    </xf>
    <xf numFmtId="174" fontId="3" fillId="41" borderId="12" xfId="0" applyNumberFormat="1" applyFont="1" applyFill="1" applyBorder="1" applyAlignment="1">
      <alignment horizontal="center" vertical="center" wrapText="1"/>
    </xf>
    <xf numFmtId="0" fontId="3" fillId="41" borderId="19" xfId="0" applyNumberFormat="1" applyFont="1" applyFill="1" applyBorder="1" applyAlignment="1">
      <alignment horizontal="center" vertical="center" wrapText="1"/>
    </xf>
    <xf numFmtId="1" fontId="3" fillId="37" borderId="17" xfId="0" applyNumberFormat="1" applyFont="1" applyFill="1" applyBorder="1" applyAlignment="1">
      <alignment horizontal="center" vertical="center" wrapText="1"/>
    </xf>
    <xf numFmtId="1" fontId="3" fillId="37" borderId="19" xfId="0" applyNumberFormat="1" applyFont="1" applyFill="1" applyBorder="1" applyAlignment="1">
      <alignment horizontal="center" vertical="center" wrapText="1"/>
    </xf>
    <xf numFmtId="1" fontId="3" fillId="37" borderId="12" xfId="0" applyNumberFormat="1" applyFont="1" applyFill="1" applyBorder="1" applyAlignment="1">
      <alignment horizontal="center" vertical="center" wrapText="1"/>
    </xf>
    <xf numFmtId="1" fontId="3" fillId="38" borderId="17" xfId="0" applyNumberFormat="1" applyFont="1" applyFill="1" applyBorder="1" applyAlignment="1">
      <alignment horizontal="center" vertical="center" wrapText="1"/>
    </xf>
    <xf numFmtId="1" fontId="3" fillId="38" borderId="19" xfId="0" applyNumberFormat="1" applyFont="1" applyFill="1" applyBorder="1" applyAlignment="1">
      <alignment horizontal="center" vertical="center" wrapText="1"/>
    </xf>
    <xf numFmtId="1" fontId="3" fillId="38" borderId="12" xfId="0" applyNumberFormat="1" applyFont="1" applyFill="1" applyBorder="1" applyAlignment="1">
      <alignment horizontal="center" vertical="center" wrapText="1"/>
    </xf>
    <xf numFmtId="49" fontId="3" fillId="41" borderId="17" xfId="0" applyNumberFormat="1" applyFont="1" applyFill="1" applyBorder="1" applyAlignment="1">
      <alignment horizontal="center" vertical="center" wrapText="1"/>
    </xf>
    <xf numFmtId="49" fontId="3" fillId="41" borderId="12" xfId="0" applyNumberFormat="1" applyFont="1" applyFill="1" applyBorder="1" applyAlignment="1">
      <alignment horizontal="center" vertical="center" wrapText="1"/>
    </xf>
    <xf numFmtId="1" fontId="7" fillId="41" borderId="19" xfId="0" applyNumberFormat="1" applyFont="1" applyFill="1" applyBorder="1" applyAlignment="1">
      <alignment horizontal="center" vertical="center" wrapText="1"/>
    </xf>
    <xf numFmtId="1" fontId="7" fillId="41" borderId="12" xfId="0" applyNumberFormat="1" applyFont="1" applyFill="1" applyBorder="1" applyAlignment="1">
      <alignment horizontal="center" vertical="center" wrapText="1"/>
    </xf>
    <xf numFmtId="1" fontId="7" fillId="34" borderId="19" xfId="0" applyNumberFormat="1" applyFont="1" applyFill="1" applyBorder="1" applyAlignment="1">
      <alignment horizontal="center" vertical="center" wrapText="1"/>
    </xf>
    <xf numFmtId="1" fontId="7" fillId="34" borderId="12" xfId="0" applyNumberFormat="1" applyFont="1" applyFill="1" applyBorder="1" applyAlignment="1">
      <alignment horizontal="center" vertical="center" wrapText="1"/>
    </xf>
    <xf numFmtId="1" fontId="7" fillId="34" borderId="10" xfId="0" applyNumberFormat="1" applyFont="1" applyFill="1" applyBorder="1" applyAlignment="1">
      <alignment horizontal="center" vertical="center" wrapText="1"/>
    </xf>
    <xf numFmtId="1" fontId="7" fillId="35" borderId="17" xfId="0" applyNumberFormat="1" applyFont="1" applyFill="1" applyBorder="1" applyAlignment="1">
      <alignment horizontal="center" vertical="center"/>
    </xf>
    <xf numFmtId="0" fontId="7" fillId="35" borderId="19" xfId="0" applyFont="1" applyFill="1" applyBorder="1" applyAlignment="1">
      <alignment horizontal="center" vertical="center"/>
    </xf>
    <xf numFmtId="0" fontId="4" fillId="35" borderId="23" xfId="0" applyFont="1" applyFill="1" applyBorder="1" applyAlignment="1">
      <alignment horizontal="center" vertical="center" textRotation="90"/>
    </xf>
    <xf numFmtId="0" fontId="4" fillId="35" borderId="21" xfId="0" applyFont="1" applyFill="1" applyBorder="1" applyAlignment="1">
      <alignment horizontal="center" vertical="center" textRotation="90"/>
    </xf>
    <xf numFmtId="0" fontId="4" fillId="35" borderId="22" xfId="0" applyFont="1" applyFill="1" applyBorder="1" applyAlignment="1">
      <alignment horizontal="center" vertical="center" textRotation="90"/>
    </xf>
    <xf numFmtId="0" fontId="7" fillId="34" borderId="10" xfId="0" applyFont="1" applyFill="1" applyBorder="1" applyAlignment="1">
      <alignment horizontal="center" vertical="center" wrapText="1"/>
    </xf>
    <xf numFmtId="0" fontId="4" fillId="34" borderId="17" xfId="0" applyFont="1" applyFill="1" applyBorder="1" applyAlignment="1">
      <alignment horizontal="center" vertical="center" textRotation="90" wrapText="1"/>
    </xf>
    <xf numFmtId="0" fontId="4" fillId="34" borderId="19" xfId="0" applyFont="1" applyFill="1" applyBorder="1" applyAlignment="1">
      <alignment horizontal="center" vertical="center" textRotation="90" wrapText="1"/>
    </xf>
    <xf numFmtId="0" fontId="4" fillId="34" borderId="12" xfId="0" applyFont="1" applyFill="1" applyBorder="1" applyAlignment="1">
      <alignment horizontal="center" vertical="center" textRotation="90" wrapText="1"/>
    </xf>
    <xf numFmtId="1" fontId="3" fillId="38"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4" borderId="10" xfId="0" applyFont="1" applyFill="1" applyBorder="1" applyAlignment="1">
      <alignment horizontal="center" vertical="center"/>
    </xf>
    <xf numFmtId="1" fontId="7" fillId="35" borderId="19" xfId="0" applyNumberFormat="1"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4" fillId="41" borderId="23" xfId="0" applyFont="1" applyFill="1" applyBorder="1" applyAlignment="1">
      <alignment horizontal="center" vertical="center" textRotation="90" wrapText="1"/>
    </xf>
    <xf numFmtId="0" fontId="4" fillId="41" borderId="21" xfId="0" applyFont="1" applyFill="1" applyBorder="1" applyAlignment="1">
      <alignment horizontal="center" vertical="center" textRotation="90" wrapText="1"/>
    </xf>
    <xf numFmtId="0" fontId="4" fillId="41" borderId="24" xfId="0" applyFont="1" applyFill="1" applyBorder="1" applyAlignment="1">
      <alignment horizontal="center" vertical="center" textRotation="90"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2" fillId="2" borderId="10" xfId="0" applyNumberFormat="1" applyFont="1" applyFill="1" applyBorder="1" applyAlignment="1" applyProtection="1">
      <alignment horizontal="center" vertical="center" wrapText="1"/>
      <protection/>
    </xf>
    <xf numFmtId="0" fontId="2" fillId="2" borderId="10"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sktop\TELETRABAJO%20EDGAR\PLAN%20DE%20ACCI&#211;N%202020\INFORME%20PLAN%20DE%20ACCI&#211;N\AGOSTO\AGOSTO%20FINALES\IND_CONSOLIDADO%20(11)%20D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wnloads\1.%20Seguimiento%20Plan%20de%20Accion%20Comunicaciones%202020%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erencias"/>
      <sheetName val="EST"/>
      <sheetName val="PND"/>
      <sheetName val="IND"/>
      <sheetName val="CONSOLIDADO INDICADORES MME"/>
      <sheetName val="INFORME GENERAL PA"/>
    </sheetNames>
    <sheetDataSet>
      <sheetData sheetId="4">
        <row r="10">
          <cell r="B10" t="str">
            <v>01_DEE∙1∙1</v>
          </cell>
          <cell r="C10">
            <v>1</v>
          </cell>
          <cell r="D10" t="str">
            <v>Dirección de Energía Eléctrica</v>
          </cell>
          <cell r="E10" t="str">
            <v>Nuevos usuarios con servicio de energía eléctrica (usuarios conectados en 2020 con recursos públicos)</v>
          </cell>
          <cell r="F10" t="str">
            <v>#</v>
          </cell>
          <cell r="G10">
            <v>16115</v>
          </cell>
          <cell r="H10" t="str">
            <v>Avance meta gobierno: 33.642. En junio se registraron 1.723 nuevos usuarios, así: 1358 nuevos usuarios en Vaupés, 368 en Carurú y 990 en Mitú; 290 nuevos usuarios en Ciénaga, Magdalena; financiados con FAZNI. Y 75 nuevos usuarios en Sucre, municipio de Ov</v>
          </cell>
          <cell r="I10">
            <v>5917</v>
          </cell>
          <cell r="J10">
            <v>0.3671734408935774</v>
          </cell>
          <cell r="K10" t="str">
            <v>A 31 de julio, se registraron 352 nuevos usuarios: 5 nuevos usuarios en  Guainía, municipio de Inírida,  189 nuevos usuarios en  Putumayo, municipio de Puerto Asís y 105 nuevos usuarios en La Guajira, municipio de Meera-Cardón; financiados con recursos de</v>
          </cell>
          <cell r="L10">
            <v>6269</v>
          </cell>
          <cell r="M10">
            <v>17073.675004225115</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t="str">
            <v>EST</v>
          </cell>
        </row>
        <row r="11">
          <cell r="B11" t="str">
            <v>01_DEE∙1∙2</v>
          </cell>
          <cell r="C11">
            <v>2</v>
          </cell>
          <cell r="D11" t="str">
            <v>Dirección de Energía Eléctrica</v>
          </cell>
          <cell r="E11" t="str">
            <v>Nuevos usuarios con recursos asignados y con contratos firmados FAER</v>
          </cell>
          <cell r="F11" t="str">
            <v>#</v>
          </cell>
          <cell r="G11">
            <v>12618</v>
          </cell>
          <cell r="H11" t="str">
            <v>Se asignaron recursos FAER a un total de 7512 usuarios, de los cuales 7249 son nuevos usuarios</v>
          </cell>
          <cell r="I11">
            <v>7249</v>
          </cell>
          <cell r="J11">
            <v>0.5744967506736408</v>
          </cell>
          <cell r="K11" t="str">
            <v>Se asignaron recursos FAER a un total de 7512 usuarios, de los cuales 7249 son nuevos usuarios. Actualmente en la dirección se encuentra viabilizado el proyecto de Boyaca que equivale a 574 usuarios.</v>
          </cell>
          <cell r="L11">
            <v>7249</v>
          </cell>
          <cell r="M11">
            <v>12618</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t="str">
            <v>EST</v>
          </cell>
        </row>
        <row r="12">
          <cell r="B12" t="str">
            <v>01_DEE∙1∙3</v>
          </cell>
          <cell r="C12">
            <v>3</v>
          </cell>
          <cell r="D12" t="str">
            <v>Dirección de Energía Eléctrica</v>
          </cell>
          <cell r="E12" t="str">
            <v>Nuevos usuarios con recursos asignados y con contratos firmados FAZNI</v>
          </cell>
          <cell r="F12" t="str">
            <v>#</v>
          </cell>
          <cell r="G12">
            <v>10708</v>
          </cell>
          <cell r="H12" t="str">
            <v>Se asignaron recursos FAZNI a 7965 usuarios</v>
          </cell>
          <cell r="I12">
            <v>7965</v>
          </cell>
          <cell r="J12">
            <v>0.7438363840119537</v>
          </cell>
          <cell r="K12" t="str">
            <v>Se asignaron recursos FAZNI a 7965 usuarios</v>
          </cell>
          <cell r="L12">
            <v>7965</v>
          </cell>
          <cell r="M12">
            <v>10708</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t="str">
            <v>EST</v>
          </cell>
        </row>
        <row r="13">
          <cell r="B13" t="str">
            <v>01_DEE∙1∙4</v>
          </cell>
          <cell r="C13">
            <v>4</v>
          </cell>
          <cell r="D13" t="str">
            <v>Dirección de Energía Eléctrica</v>
          </cell>
          <cell r="E13" t="str">
            <v>Nuevos usuarios con servicio de energía eléctrica conectados con recursos privados</v>
          </cell>
          <cell r="F13" t="str">
            <v>#</v>
          </cell>
          <cell r="G13">
            <v>20000</v>
          </cell>
          <cell r="H13" t="str">
            <v>En el primer trimeste de 2020 los OR reportaron los diguientes usuarios: 1 electrocaqueta, 592 EPM, 117 EPSA, 35 EEP S.A, 143 codensa, 28 EMCALI, 323 electrohuila, 344 ESSA, 28 CEO, 588 EBSA, 1 EEBP, 340 CENS, 50 ENERGUAVIARE, 13 EMEESA, 387 CHEC</v>
          </cell>
          <cell r="I13">
            <v>2990</v>
          </cell>
          <cell r="J13">
            <v>0.1495</v>
          </cell>
          <cell r="K13" t="str">
            <v>En el segundo trimestre los OR han reportado 2755 nuevos usuarios, ademas se recibieron reportes del primer trimestre de 268 usuarios.</v>
          </cell>
          <cell r="L13">
            <v>6013</v>
          </cell>
          <cell r="M13">
            <v>40220.73578595318</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t="str">
            <v>EST</v>
          </cell>
        </row>
        <row r="14">
          <cell r="B14" t="str">
            <v>01_DEE∙2∙1</v>
          </cell>
          <cell r="C14">
            <v>5</v>
          </cell>
          <cell r="D14" t="str">
            <v>Dirección de Energía Eléctrica</v>
          </cell>
          <cell r="E14" t="str">
            <v>Plan de universalización del acceso a la energía en Colombia y de cumplimiento del ODS7 diseñado y en implementación</v>
          </cell>
          <cell r="F14" t="str">
            <v>#</v>
          </cell>
          <cell r="G14">
            <v>1</v>
          </cell>
          <cell r="H14" t="str">
            <v>El cumplimiento del indicador se reporta en diciembre</v>
          </cell>
          <cell r="I14">
            <v>0</v>
          </cell>
          <cell r="J14">
            <v>0</v>
          </cell>
          <cell r="K14" t="str">
            <v>El cumplimiento del indicador se reporta en diciembre</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t="str">
            <v>EST</v>
          </cell>
        </row>
        <row r="15">
          <cell r="B15" t="str">
            <v>01_DEE∙3∙1</v>
          </cell>
          <cell r="C15">
            <v>6</v>
          </cell>
          <cell r="D15" t="str">
            <v>Dirección de Energía Eléctrica</v>
          </cell>
          <cell r="E15" t="str">
            <v>% de avance de la digitalización base de datos </v>
          </cell>
          <cell r="F15" t="str">
            <v>#</v>
          </cell>
          <cell r="G15">
            <v>1</v>
          </cell>
          <cell r="H15" t="str">
            <v>El dashboard de visualización de FOES y FSSRI-ZNI estan listos. Solo falta la integración de la información de las empresas.</v>
          </cell>
          <cell r="I15">
            <v>0.95</v>
          </cell>
          <cell r="J15">
            <v>0.95</v>
          </cell>
          <cell r="K15" t="str">
            <v>Indicador cumplido. Los archivos de los dashboards se puden encontrar en el siguinte link: https://minenergiacol-my.sharepoint.com/:f:/g/personal/aeamen_minenergia_gov_co/EtjEFvqZId5Emx-WXz40gekBSJ247uO7Ip_2PmWtnGz3tA?e=gPjDPA</v>
          </cell>
          <cell r="L15">
            <v>1</v>
          </cell>
          <cell r="M15">
            <v>1.0526315789473684</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t="str">
            <v>EST</v>
          </cell>
        </row>
        <row r="16">
          <cell r="B16" t="str">
            <v>01_DEE∙3∙2</v>
          </cell>
          <cell r="C16">
            <v>7</v>
          </cell>
          <cell r="D16" t="str">
            <v>Dirección de Energía Eléctrica</v>
          </cell>
          <cell r="E16" t="str">
            <v>% de avance en la sistematización de los procesos de administración de subsidios del sector electrico</v>
          </cell>
          <cell r="F16" t="str">
            <v>#</v>
          </cell>
          <cell r="G16">
            <v>1</v>
          </cell>
          <cell r="H16" t="str">
            <v>El trabajo en SISEG inicio el 23 de junio, debido a que primero se concerto un cronogrograma con TICS.</v>
          </cell>
          <cell r="I16">
            <v>0.05</v>
          </cell>
          <cell r="J16">
            <v>0.05</v>
          </cell>
          <cell r="K16" t="str">
            <v>En este mes el equipo continua trabajando en la primera sesión de pruebas, se presentaron atrasos en la ejecución de la actividad CORE del negocio, debido a errores restrictivos, los cuales fueron solucionados fuera del tiempo planeado debido a que TICS s</v>
          </cell>
          <cell r="L16">
            <v>0.28</v>
          </cell>
          <cell r="M16">
            <v>5.6000000000000005</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t="str">
            <v>EST</v>
          </cell>
        </row>
        <row r="17">
          <cell r="B17" t="str">
            <v>02_DH∙1∙1</v>
          </cell>
          <cell r="C17">
            <v>8</v>
          </cell>
          <cell r="D17" t="str">
            <v>Dirección de Hidrocarburos</v>
          </cell>
          <cell r="E17" t="str">
            <v>Número de normas expedidas (Decreto + Reglamento Técnico)</v>
          </cell>
          <cell r="F17" t="str">
            <v>#</v>
          </cell>
          <cell r="G17">
            <v>2</v>
          </cell>
          <cell r="H17" t="str">
            <v>El reglamento técnico está listo para firma del Ministro Diego Mesa</v>
          </cell>
          <cell r="I17">
            <v>2</v>
          </cell>
          <cell r="J17">
            <v>1</v>
          </cell>
          <cell r="K17" t="str">
            <v>Reglanento técnico firmado por el Ministro Diego Mesa</v>
          </cell>
          <cell r="L17">
            <v>2</v>
          </cell>
          <cell r="M17">
            <v>2</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t="str">
            <v>EST</v>
          </cell>
        </row>
        <row r="18">
          <cell r="B18" t="str">
            <v>02_DH∙1∙2</v>
          </cell>
          <cell r="C18">
            <v>9</v>
          </cell>
          <cell r="D18" t="str">
            <v>Dirección de Hidrocarburos</v>
          </cell>
          <cell r="E18" t="str">
            <v>Comités con Secretaría Técnica o liderados por MME conformados y con reglamentos expedidos</v>
          </cell>
          <cell r="F18" t="str">
            <v>#</v>
          </cell>
          <cell r="G18">
            <v>3</v>
          </cell>
          <cell r="H18" t="str">
            <v>Reglamento técnico de la comisión intersectorial en proceso de expedición. Se estima se hará el 30 de Junio</v>
          </cell>
          <cell r="I18">
            <v>0</v>
          </cell>
          <cell r="J18">
            <v>0</v>
          </cell>
          <cell r="K18" t="str">
            <v>Se finalizó el reglamento CIACTI</v>
          </cell>
          <cell r="L18">
            <v>2</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t="str">
            <v>EST</v>
          </cell>
        </row>
        <row r="19">
          <cell r="B19" t="str">
            <v>02_DH∙2∙1</v>
          </cell>
          <cell r="C19">
            <v>10</v>
          </cell>
          <cell r="D19" t="str">
            <v>Dirección de Hidrocarburos</v>
          </cell>
          <cell r="E19" t="str">
            <v>Días de inventario a nivel país (gradual desde 2020)</v>
          </cell>
          <cell r="F19" t="str">
            <v>#</v>
          </cell>
          <cell r="G19">
            <v>3</v>
          </cell>
          <cell r="H19" t="str">
            <v>Se está a la espera de la remisión del documento final por parte de la UPME, incluyendo los comentarios remitidos por esta Dirección, para continuar con la publicación</v>
          </cell>
          <cell r="I19">
            <v>0</v>
          </cell>
          <cell r="J19">
            <v>0</v>
          </cell>
          <cell r="K19" t="str">
            <v>Se está a la espera de la publicación a comentarios por parte de la UPME del Plan Indicativo y de Continuidad, para continuar con el proceso de expedición </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t="str">
            <v>EST</v>
          </cell>
        </row>
        <row r="20">
          <cell r="B20" t="str">
            <v>02_DH∙2∙3</v>
          </cell>
          <cell r="C20">
            <v>11</v>
          </cell>
          <cell r="D20" t="str">
            <v>Dirección de Hidrocarburos</v>
          </cell>
          <cell r="E20" t="str">
            <v>Implementación de componentes de la estrategia de legalidad para la cadena de distribución de combustibles líquidos</v>
          </cell>
          <cell r="F20" t="str">
            <v>#</v>
          </cell>
          <cell r="G20">
            <v>5</v>
          </cell>
          <cell r="H20" t="str">
            <v>Se continuó con la implementación de la estrategia para analizar el consumo atípico en varias regiones del país, teniendo reuniones semanales para darle seguimiento al consumo de combustibles en estas zonas.</v>
          </cell>
          <cell r="I20">
            <v>0</v>
          </cell>
          <cell r="J20">
            <v>0</v>
          </cell>
          <cell r="K20" t="str">
            <v>Se continuó con la implementación de la estrategia para analizar el consumo atípico en varias regiones del país, incorporando el análisis en región realizado por la Policía Nacional y los resultados obtenidos</v>
          </cell>
          <cell r="L20">
            <v>1</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t="str">
            <v>EST</v>
          </cell>
        </row>
        <row r="21">
          <cell r="B21" t="str">
            <v>02_DH∙2∙4</v>
          </cell>
          <cell r="C21">
            <v>12</v>
          </cell>
          <cell r="D21" t="str">
            <v>Dirección de Hidrocarburos</v>
          </cell>
          <cell r="E21" t="str">
            <v>Formular el programa de QA/QC calidad y cantidad de combustibles líquidos</v>
          </cell>
          <cell r="F21" t="str">
            <v>#</v>
          </cell>
          <cell r="G21">
            <v>1</v>
          </cell>
          <cell r="H21" t="str">
            <v>Se continúa en el proceso de  elaboración del contrato con la oficina contractual que tiene como objetivo realizar el análisis de la implementación del programa en toda la cadena de suministro</v>
          </cell>
          <cell r="I21">
            <v>0</v>
          </cell>
          <cell r="J21">
            <v>0</v>
          </cell>
          <cell r="K21" t="str">
            <v>Se están haciendo mesas de trabajo con ECP y Cenit para avanzar en el análisis de muestreo en los diferentes productos, con el fin de estimar en mejor medida las pruebas a realizar </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t="str">
            <v>EST</v>
          </cell>
        </row>
        <row r="22">
          <cell r="B22" t="str">
            <v>02_DH∙3∙1</v>
          </cell>
          <cell r="C22">
            <v>13</v>
          </cell>
          <cell r="D22" t="str">
            <v>Dirección de Hidrocarburos</v>
          </cell>
          <cell r="E22" t="str">
            <v>Nuevos usuarios con el servicio de gas combustible por redes (reporte rezagado: información consolidada trimestre I en mayo, II agosto, III noviembre y IV febrero 2021)</v>
          </cell>
          <cell r="F22" t="str">
            <v>#</v>
          </cell>
          <cell r="G22">
            <v>250000</v>
          </cell>
          <cell r="H22" t="str">
            <v>De acuerdo con el reporte de cobertura del primer trimestre de 2020, se han conectado 99.101 nuevos usuarios residenciales durante este año. Resultados del segundo trimestre salen en agosto.</v>
          </cell>
          <cell r="I22">
            <v>99101</v>
          </cell>
          <cell r="J22">
            <v>0.396404</v>
          </cell>
          <cell r="K22" t="str">
            <v>De acuerdo con el reporte de cobertura del primer trimestre de 2020, se han conectado 99.101 nuevos usuarios residenciales durante este año. Resultados del segundo trimestre se obtienen al final de agosto</v>
          </cell>
          <cell r="L22">
            <v>99101</v>
          </cell>
          <cell r="M22">
            <v>250000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t="str">
            <v>EST</v>
          </cell>
        </row>
        <row r="23">
          <cell r="B23" t="str">
            <v>02_DH∙3∙2</v>
          </cell>
          <cell r="C23">
            <v>14</v>
          </cell>
          <cell r="D23" t="str">
            <v>Dirección de Hidrocarburos</v>
          </cell>
          <cell r="E23" t="str">
            <v>Usuarios que dejan de usar leña como combustible para cocinar</v>
          </cell>
          <cell r="F23" t="str">
            <v>#</v>
          </cell>
          <cell r="G23">
            <v>25000</v>
          </cell>
          <cell r="H23" t="str">
            <v>El acceso de los hogares que consumen leña ha sido más bajo a lo observado durante el 2019.</v>
          </cell>
          <cell r="I23">
            <v>11584</v>
          </cell>
          <cell r="J23">
            <v>0.46336</v>
          </cell>
          <cell r="K23" t="str">
            <v>Se observa una tendencia a disminuir en la sustitución de leña por GLP</v>
          </cell>
          <cell r="L23">
            <v>13385</v>
          </cell>
          <cell r="M23">
            <v>28886.826657458565</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t="str">
            <v>EST</v>
          </cell>
        </row>
        <row r="24">
          <cell r="B24" t="str">
            <v>02_DH∙3∙3</v>
          </cell>
          <cell r="C24">
            <v>15</v>
          </cell>
          <cell r="D24" t="str">
            <v>Dirección de Hidrocarburos</v>
          </cell>
          <cell r="E24" t="str">
            <v>Adjudicación de los proyectos del Plan de Abastecimiento GN</v>
          </cell>
          <cell r="F24" t="str">
            <v>#</v>
          </cell>
          <cell r="G24">
            <v>8</v>
          </cell>
          <cell r="H24" t="str">
            <v>El documento del Plan de Abastecimiento no ha sido publicado por la UPME, por tanto no es posible expedir la resolución de adopción</v>
          </cell>
          <cell r="I24">
            <v>0</v>
          </cell>
          <cell r="J24">
            <v>0</v>
          </cell>
          <cell r="K24" t="str">
            <v>El Ministerio solicitó a la UPME el calculo de dos escenarios de remuneración de los costos para la infraestructura de importación del pacífico</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t="str">
            <v>EST</v>
          </cell>
        </row>
        <row r="25">
          <cell r="B25" t="str">
            <v>02_DH∙4∙1</v>
          </cell>
          <cell r="C25">
            <v>16</v>
          </cell>
          <cell r="D25" t="str">
            <v>Dirección de Hidrocarburos</v>
          </cell>
          <cell r="E25" t="str">
            <v>Regulación en firme de Quemas y Venteos de Gas</v>
          </cell>
          <cell r="F25" t="str">
            <v>#</v>
          </cell>
          <cell r="G25">
            <v>1</v>
          </cell>
          <cell r="H25" t="str">
            <v>Se realizaron reuniones con las operadoras. El consultor entregó el segundo entregable y el equipo supervisor está en la revisión</v>
          </cell>
          <cell r="I25">
            <v>0</v>
          </cell>
          <cell r="J25">
            <v>0</v>
          </cell>
          <cell r="K25" t="str">
            <v>Se revisó el segundo entregable y se retornó al consultor para aclaraciones y mejoras. Se extendió el contrato del consultor en tiempo para cubir lo requerido. </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t="str">
            <v>EST</v>
          </cell>
        </row>
        <row r="26">
          <cell r="B26" t="str">
            <v>02_DH∙4∙2</v>
          </cell>
          <cell r="C26">
            <v>17</v>
          </cell>
          <cell r="D26" t="str">
            <v>Dirección de Hidrocarburos</v>
          </cell>
          <cell r="E26" t="str">
            <v>Reglamentos Técnicos (Taponamiento &amp; Abandono - Explotación Offshore) expedidos</v>
          </cell>
          <cell r="F26" t="str">
            <v>#</v>
          </cell>
          <cell r="G26">
            <v>2</v>
          </cell>
          <cell r="H26" t="str">
            <v>Se hizo la revisión en detalle de la norma por parte del Coordinador de Upstream Eder Castro. Documento listo para la revisión por parte de DH José Moreno</v>
          </cell>
          <cell r="I26">
            <v>0</v>
          </cell>
          <cell r="J26">
            <v>0</v>
          </cell>
          <cell r="K26" t="str">
            <v>Se presentó el reglamento offshore a la OAJ, al Viceministro y al Ministro. Se presentó también a comentarios. Se resolverá la matrzi de comentarios en Agosto</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t="str">
            <v>EST</v>
          </cell>
        </row>
        <row r="27">
          <cell r="B27" t="str">
            <v>03_VME∙1∙1</v>
          </cell>
          <cell r="C27">
            <v>18</v>
          </cell>
          <cell r="D27" t="str">
            <v>Viceministerio de Energía</v>
          </cell>
          <cell r="E27" t="str">
            <v>Ejecución de acciones para el desarrollo de proyectos en la Guajira (habilitación jurídica Puerto Bolívar, identificación alternativas viales, solución para suministro de agua, plan ejecutado de socialización proyectos)</v>
          </cell>
          <cell r="F27" t="str">
            <v>#</v>
          </cell>
          <cell r="G27">
            <v>4</v>
          </cell>
          <cell r="H27" t="str">
            <v>Se dio habilitación jurídica de Puerto Bolívar en mayo</v>
          </cell>
          <cell r="I27">
            <v>1</v>
          </cell>
          <cell r="J27">
            <v>0.25</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t="str">
            <v>EST</v>
          </cell>
        </row>
        <row r="28">
          <cell r="B28" t="str">
            <v>03_VME∙2∙1</v>
          </cell>
          <cell r="C28">
            <v>19</v>
          </cell>
          <cell r="D28" t="str">
            <v>Viceministerio de Energía</v>
          </cell>
          <cell r="E28" t="str">
            <v>Definición hoja de ruta de implementación recomendaciones MTE</v>
          </cell>
          <cell r="F28" t="str">
            <v>#</v>
          </cell>
          <cell r="G28">
            <v>1</v>
          </cell>
          <cell r="H28" t="str">
            <v>Se revisaron las propuestas con el equipo interno del Ministerio (OARE- Coordinación misión) y el consultor técnico </v>
          </cell>
          <cell r="I28">
            <v>0</v>
          </cell>
          <cell r="J28">
            <v>0</v>
          </cell>
          <cell r="K28" t="str">
            <v>Se iniciaron los talleres de los focos para la priorización de propuestas y definición hojas de ruta </v>
          </cell>
          <cell r="L28" t="str">
            <v>-</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t="str">
            <v>EST</v>
          </cell>
        </row>
        <row r="29">
          <cell r="B29" t="str">
            <v>03_VME∙2∙2</v>
          </cell>
          <cell r="C29">
            <v>20</v>
          </cell>
          <cell r="D29" t="str">
            <v>Viceministerio de Energía</v>
          </cell>
          <cell r="E29" t="str">
            <v>Discusión y publicación de hoja de ruta MTE</v>
          </cell>
          <cell r="F29" t="str">
            <v>#</v>
          </cell>
          <cell r="G29">
            <v>1</v>
          </cell>
          <cell r="H29">
            <v>0</v>
          </cell>
          <cell r="I29">
            <v>0</v>
          </cell>
          <cell r="J29">
            <v>0</v>
          </cell>
          <cell r="K29" t="str">
            <v>Esta fase empieza al finalizar el análisis técnico y legal de las propuestas</v>
          </cell>
          <cell r="L29" t="str">
            <v>-</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t="str">
            <v>EST</v>
          </cell>
        </row>
        <row r="30">
          <cell r="B30" t="str">
            <v>03_VME∙3∙1</v>
          </cell>
          <cell r="C30">
            <v>21</v>
          </cell>
          <cell r="D30" t="str">
            <v>Viceministerio de Energía</v>
          </cell>
          <cell r="E30" t="str">
            <v>Instrumento normativo para el desarrollo de energía geotermica en Colombia</v>
          </cell>
          <cell r="F30" t="str">
            <v>#</v>
          </cell>
          <cell r="G30">
            <v>1</v>
          </cell>
          <cell r="H30" t="str">
            <v>Se realizaron los comentarios de las entidades públicas a los documentos, se espera tener los informes definitivos el 15 de julio</v>
          </cell>
          <cell r="I30">
            <v>0</v>
          </cell>
          <cell r="J30">
            <v>0</v>
          </cell>
          <cell r="K30" t="str">
            <v>Se recibieron los documentos finales de las consultorias</v>
          </cell>
          <cell r="L30" t="str">
            <v>-</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t="str">
            <v>EST</v>
          </cell>
        </row>
        <row r="31">
          <cell r="B31" t="str">
            <v>03_VME∙4∙1</v>
          </cell>
          <cell r="C31">
            <v>22</v>
          </cell>
          <cell r="D31" t="str">
            <v>Viceministerio de Energía</v>
          </cell>
          <cell r="E31" t="str">
            <v>Gestión de la cultura de la organización permanentemente. "Los líderes gestionan la cultura de la organización permanentemente", Encuesta ORGANIZATIONAL CULTURE COMPASS</v>
          </cell>
          <cell r="F31" t="str">
            <v>#</v>
          </cell>
          <cell r="G31">
            <v>4</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t="str">
            <v>EST</v>
          </cell>
        </row>
        <row r="32">
          <cell r="B32" t="str">
            <v>04_OARE∙1∙1</v>
          </cell>
          <cell r="C32">
            <v>23</v>
          </cell>
          <cell r="D32" t="str">
            <v>Oficina de Asuntos Regulatorios y Empresariales</v>
          </cell>
          <cell r="E32" t="str">
            <v>Definir Hoja de Ruta de implementación recomendaciones MTE</v>
          </cell>
          <cell r="F32" t="str">
            <v>#</v>
          </cell>
          <cell r="G32">
            <v>1</v>
          </cell>
          <cell r="H32" t="str">
            <v>Meta no estaba programada para este mes</v>
          </cell>
          <cell r="I32">
            <v>0</v>
          </cell>
          <cell r="J32">
            <v>0</v>
          </cell>
          <cell r="K32" t="str">
            <v>Se dio inicio a la Fase 2 que tiene como objetivo la selección y priorización de las propuestas que serán implementadas, la definición de un horizonte de tiempo para esta implementación y la elaboración de la hoja de ruta integral que guíe la transformaci</v>
          </cell>
          <cell r="L32">
            <v>0.1</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t="str">
            <v>EST</v>
          </cell>
        </row>
        <row r="33">
          <cell r="B33" t="str">
            <v>04_OARE∙1∙2</v>
          </cell>
          <cell r="C33">
            <v>24</v>
          </cell>
          <cell r="D33" t="str">
            <v>Oficina de Asuntos Regulatorios y Empresariales</v>
          </cell>
          <cell r="E33" t="str">
            <v>Inicio de implementación hoja de ruta</v>
          </cell>
          <cell r="F33" t="str">
            <v>#</v>
          </cell>
          <cell r="G33">
            <v>1</v>
          </cell>
          <cell r="H33" t="str">
            <v>Meta no estaba programada para este mes</v>
          </cell>
          <cell r="I33">
            <v>0</v>
          </cell>
          <cell r="J33">
            <v>0</v>
          </cell>
          <cell r="K33" t="str">
            <v>Se dio inicio a la Fase 2 de la MTE para priorizar las propuestas a implementar y definir hoja de ruta. El cronograma indica que la priorización y hojas de ruta se trabajarán de julio a diciembre de 2020, por lo que la implementación de las hojas de ruta </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t="str">
            <v>EST</v>
          </cell>
        </row>
        <row r="34">
          <cell r="B34" t="str">
            <v>04_OARE∙2∙1</v>
          </cell>
          <cell r="C34">
            <v>25</v>
          </cell>
          <cell r="D34" t="str">
            <v>Oficina de Asuntos Regulatorios y Empresariales</v>
          </cell>
          <cell r="E34" t="str">
            <v>Número de Proyectos del CxC o SLP en operación comercial a tiempo</v>
          </cell>
          <cell r="F34" t="str">
            <v>#</v>
          </cell>
          <cell r="G34">
            <v>1</v>
          </cell>
          <cell r="H34" t="str">
            <v>Meta no estaba programada para este mes</v>
          </cell>
          <cell r="I34">
            <v>0</v>
          </cell>
          <cell r="J34">
            <v>0</v>
          </cell>
          <cell r="K34" t="str">
            <v>Meta no estaba programada para este mes</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t="str">
            <v>EST</v>
          </cell>
        </row>
        <row r="35">
          <cell r="B35" t="str">
            <v>04_OARE∙2∙2</v>
          </cell>
          <cell r="C35">
            <v>26</v>
          </cell>
          <cell r="D35" t="str">
            <v>Oficina de Asuntos Regulatorios y Empresariales</v>
          </cell>
          <cell r="E35" t="str">
            <v>Índice de confiabilidad de suministro de demanda: (OEF/DEM-1)</v>
          </cell>
          <cell r="F35" t="str">
            <v>#</v>
          </cell>
          <cell r="G35">
            <v>1</v>
          </cell>
          <cell r="H35" t="str">
            <v>Superavit de OEF de 3,62% El valor es calculado con el escenario de demanda de la UPME resultante, para las proyecciones de junio del 2020</v>
          </cell>
          <cell r="I35">
            <v>0.0362</v>
          </cell>
          <cell r="J35">
            <v>0.0362</v>
          </cell>
          <cell r="K35" t="str">
            <v>Superavit de OEF de 4,08% El valor es calculado con el escenario de demanda de la UPME resultante, para las proyecciones de junio del 2020</v>
          </cell>
          <cell r="L35">
            <v>0.0408</v>
          </cell>
          <cell r="M35">
            <v>1.12707182320442</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t="str">
            <v>EST</v>
          </cell>
        </row>
        <row r="36">
          <cell r="B36" t="str">
            <v>04_OARE∙2∙3</v>
          </cell>
          <cell r="C36">
            <v>27</v>
          </cell>
          <cell r="D36" t="str">
            <v>Oficina de Asuntos Regulatorios y Empresariales</v>
          </cell>
          <cell r="E36" t="str">
            <v>Gestión de barreras de entrada a la implementación efectiva de la AGPE</v>
          </cell>
          <cell r="F36" t="str">
            <v>#</v>
          </cell>
          <cell r="G36">
            <v>1</v>
          </cell>
          <cell r="H36" t="str">
            <v>Meta no estaba programada para este mes</v>
          </cell>
          <cell r="I36">
            <v>0</v>
          </cell>
          <cell r="J36">
            <v>0</v>
          </cell>
          <cell r="K36" t="str">
            <v>Se solicitó el apoyo del área de comunicaciones para el diseño de la estrategia de comunicación</v>
          </cell>
          <cell r="L36">
            <v>0.05</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t="str">
            <v>EST</v>
          </cell>
        </row>
        <row r="37">
          <cell r="B37" t="str">
            <v>04_OARE∙2∙4</v>
          </cell>
          <cell r="C37">
            <v>28</v>
          </cell>
          <cell r="D37" t="str">
            <v>Oficina de Asuntos Regulatorios y Empresariales</v>
          </cell>
          <cell r="E37" t="str">
            <v>Desarrollo del observatorio de tarifas</v>
          </cell>
          <cell r="F37" t="str">
            <v>#</v>
          </cell>
          <cell r="G37">
            <v>1</v>
          </cell>
          <cell r="H37" t="str">
            <v>Meta no estaba programada para este mes</v>
          </cell>
          <cell r="I37">
            <v>0</v>
          </cell>
          <cell r="J37">
            <v>0</v>
          </cell>
          <cell r="K37" t="str">
            <v>Se realizó una herramienta en excel que permite hacer sensibilidades a los componentes del CU a nivel nacional.</v>
          </cell>
          <cell r="L37">
            <v>0.5</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t="str">
            <v>EST</v>
          </cell>
        </row>
        <row r="38">
          <cell r="B38" t="str">
            <v>04_OARE∙3∙1</v>
          </cell>
          <cell r="C38">
            <v>29</v>
          </cell>
          <cell r="D38" t="str">
            <v>Oficina de Asuntos Regulatorios y Empresariales</v>
          </cell>
          <cell r="E38" t="str">
            <v>Proyectos piloto implementados de promoción de eficiencia energética</v>
          </cell>
          <cell r="F38" t="str">
            <v>#</v>
          </cell>
          <cell r="G38">
            <v>3</v>
          </cell>
          <cell r="H38" t="str">
            <v>Se avanza en el programa de ciudades energeticas y en la contratación del estudio de metas obligatorias de EE</v>
          </cell>
          <cell r="I38">
            <v>0</v>
          </cell>
          <cell r="J38">
            <v>0</v>
          </cell>
          <cell r="K38" t="str">
            <v>Se avanza en el programa de ciudades energeticas y en la contratación del estudio de metas obligatorias de EE</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t="str">
            <v>EST</v>
          </cell>
        </row>
        <row r="39">
          <cell r="B39" t="str">
            <v>04_OARE∙3∙2</v>
          </cell>
          <cell r="C39">
            <v>30</v>
          </cell>
          <cell r="D39" t="str">
            <v>Oficina de Asuntos Regulatorios y Empresariales</v>
          </cell>
          <cell r="E39" t="str">
            <v>Número de vehículos eléctricos registrados</v>
          </cell>
          <cell r="F39" t="str">
            <v>#</v>
          </cell>
          <cell r="G39">
            <v>2251</v>
          </cell>
          <cell r="H39" t="str">
            <v>Se trabaja en el convenio de cooperación y desde OARE se realiza el levantamiento de linea base y de AIN para el tema de infraestructura de carga de VE</v>
          </cell>
          <cell r="I39">
            <v>3828</v>
          </cell>
          <cell r="J39">
            <v>1.7005775211017327</v>
          </cell>
          <cell r="K39" t="str">
            <v>Desde OARE se realiza el AIN para el tema de infraestructura de carga de VE, proceso para firma de convenio con WRI</v>
          </cell>
          <cell r="L39">
            <v>3828</v>
          </cell>
          <cell r="M39">
            <v>2251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t="str">
            <v>EST</v>
          </cell>
        </row>
        <row r="40">
          <cell r="B40" t="str">
            <v>04_OARE∙3∙3</v>
          </cell>
          <cell r="C40">
            <v>31</v>
          </cell>
          <cell r="D40" t="str">
            <v>Oficina de Asuntos Regulatorios y Empresariales</v>
          </cell>
          <cell r="E40" t="str">
            <v>Documento de política con lineamientos de movilidad sostenible</v>
          </cell>
          <cell r="F40" t="str">
            <v>#</v>
          </cell>
          <cell r="G40">
            <v>1</v>
          </cell>
          <cell r="H40" t="str">
            <v>Se trabaja con la MITS en la estrategia de transporte sostenible </v>
          </cell>
          <cell r="I40">
            <v>0</v>
          </cell>
          <cell r="J40">
            <v>0</v>
          </cell>
          <cell r="K40" t="str">
            <v>Se trabaja con la MITS en la estrategia de transporte sostenible </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t="str">
            <v>EST</v>
          </cell>
        </row>
        <row r="41">
          <cell r="B41" t="str">
            <v>05_DFM∙1∙1</v>
          </cell>
          <cell r="C41">
            <v>32</v>
          </cell>
          <cell r="D41" t="str">
            <v>Dirección de Formalización Minera</v>
          </cell>
          <cell r="E41" t="str">
            <v>Número de nuevos mineros en la legalidad</v>
          </cell>
          <cell r="F41" t="str">
            <v>#</v>
          </cell>
          <cell r="G41">
            <v>3000</v>
          </cell>
          <cell r="H41" t="str">
            <v>600 mineros legales (Contrato Especial de Concesión Tarazá 200 mineros, Subcontrato de formalización minera San Roque "Gramalote" 200 mineros y Contrato de Operación Minera El Bagre 200 mineros) 
</v>
          </cell>
          <cell r="I41">
            <v>600</v>
          </cell>
          <cell r="J41">
            <v>0.2</v>
          </cell>
          <cell r="K41" t="str">
            <v>600 mineros legales (Contrato Especial de Concesión Tarazá 200 mineros, Subcontrato de formalización minera San Roque "Gramalote" 200 mineros y Contrato de Operación Minera El Bagre 200 mineros) 
30 mineros legales (Solicitudes de legalizaciones 685)</v>
          </cell>
          <cell r="L41">
            <v>630</v>
          </cell>
          <cell r="M41">
            <v>3150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t="str">
            <v>EST</v>
          </cell>
        </row>
        <row r="42">
          <cell r="B42" t="str">
            <v>05_DFM∙1∙2</v>
          </cell>
          <cell r="C42">
            <v>33</v>
          </cell>
          <cell r="D42" t="str">
            <v>Dirección de Formalización Minera</v>
          </cell>
          <cell r="E42" t="str">
            <v>Número de mineros que empiezan el tránsito a la legalidad</v>
          </cell>
          <cell r="F42" t="str">
            <v>#</v>
          </cell>
          <cell r="G42">
            <v>1000</v>
          </cell>
          <cell r="H42" t="str">
            <v>Una vez ANM definá cronograma para el acceso del art.326 a la plataforma ANNA y presidencia autorice la publicación del decreto (Ajuste a la meta preliminar: 1000 mineros en transito a la legalidad) se dara reporte de avance.</v>
          </cell>
          <cell r="I42">
            <v>0</v>
          </cell>
          <cell r="J42">
            <v>0</v>
          </cell>
          <cell r="K42" t="str">
            <v>Se actualizará una vez se revisen planes de trabajo con ANM y GA - contador de mineros
Pendiente trámite de 123 subcontratos (aprox. 700 mineros)
</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t="str">
            <v>EST</v>
          </cell>
        </row>
        <row r="43">
          <cell r="B43" t="str">
            <v>05_DFM∙2∙1</v>
          </cell>
          <cell r="C43">
            <v>34</v>
          </cell>
          <cell r="D43" t="str">
            <v>Dirección de Formalización Minera</v>
          </cell>
          <cell r="E43" t="str">
            <v>Modelo de fomento diseñado e implementacion iniciada</v>
          </cell>
          <cell r="F43" t="str">
            <v>#</v>
          </cell>
          <cell r="G43">
            <v>1</v>
          </cell>
          <cell r="H43" t="str">
            <v>Se recibió el informe final por parte de la consultoria BID, se continuó con la revisión del portafolio de servicio y el desarrollo de las estrategias tematicas.</v>
          </cell>
          <cell r="I43">
            <v>0</v>
          </cell>
          <cell r="J43">
            <v>0</v>
          </cell>
          <cell r="K43" t="str">
            <v>"Primera versión de documento de marco conceptual (desarrollo tematico de componentes y lineas estrategicas incluyendo los servicios asociados)</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t="str">
            <v>EST</v>
          </cell>
        </row>
        <row r="44">
          <cell r="B44" t="str">
            <v>05_DFM∙2∙2</v>
          </cell>
          <cell r="C44">
            <v>35</v>
          </cell>
          <cell r="D44" t="str">
            <v>Dirección de Formalización Minera</v>
          </cell>
          <cell r="E44" t="str">
            <v>Títulos mineros formalizados</v>
          </cell>
          <cell r="F44" t="str">
            <v>#</v>
          </cell>
          <cell r="G44">
            <v>100</v>
          </cell>
          <cell r="H44" t="str">
            <v>Se estan realizando las gestiones en conjunto con la ANM para establecer los parametros de medición de avances frente a la formalización de titulos mineros.</v>
          </cell>
          <cell r="I44">
            <v>0</v>
          </cell>
          <cell r="J44">
            <v>0</v>
          </cell>
          <cell r="K44" t="str">
            <v>Una vez analizados los resultados de la consultoria GGC579 de 2019, se identificaron 102 títulos mineros posibles para formalizar.
Se está validando la información contrastando con el informe de fiscalización mas reciente.</v>
          </cell>
          <cell r="L44">
            <v>102</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t="str">
            <v>EST</v>
          </cell>
        </row>
        <row r="45">
          <cell r="B45" t="str">
            <v>05_DFM∙3∙1</v>
          </cell>
          <cell r="C45">
            <v>36</v>
          </cell>
          <cell r="D45" t="str">
            <v>Dirección de Formalización Minera</v>
          </cell>
          <cell r="E45" t="str">
            <v>Número de regiones con registro de mineros de subsistencia depurado</v>
          </cell>
          <cell r="F45" t="str">
            <v>#</v>
          </cell>
          <cell r="G45">
            <v>2</v>
          </cell>
          <cell r="H45" t="str">
            <v>Con apoyo de la ANM capacitación masiva a alcaldes sobre el nuevo sistema de registro GENESIS para inscripción de mineros de subsistencia. 	</v>
          </cell>
          <cell r="I45">
            <v>0</v>
          </cell>
          <cell r="J45">
            <v>0</v>
          </cell>
          <cell r="K45" t="str">
            <v>Se ejecutó la totalidad del cronograma establecido ocn la ANM. </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t="str">
            <v>EST</v>
          </cell>
        </row>
        <row r="46">
          <cell r="B46" t="str">
            <v>06_DME∙1∙1</v>
          </cell>
          <cell r="C46">
            <v>37</v>
          </cell>
          <cell r="D46" t="str">
            <v>Dirección de Minería Empresarial</v>
          </cell>
          <cell r="E46" t="str">
            <v>Proyectos mineros para oro con licenciamiento ambiental (Minesa)</v>
          </cell>
          <cell r="F46" t="str">
            <v>#</v>
          </cell>
          <cell r="G46">
            <v>1</v>
          </cell>
          <cell r="H46" t="str">
            <v>Audiencias públicas del trámite de LA se activan una véz se culmine participación cuidadana (Surata y California) en delimitación del Páramo.</v>
          </cell>
          <cell r="I46">
            <v>0</v>
          </cell>
          <cell r="J46">
            <v>0</v>
          </cell>
          <cell r="K46" t="str">
            <v>Pendiente reactivación de audiencias públicas en el trámite de LA que se activan una véz se de participación cuidadana (Surata y California) en delimitación del Páramo.</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t="str">
            <v>EST</v>
          </cell>
        </row>
        <row r="47">
          <cell r="B47" t="str">
            <v>06_DME∙1∙2</v>
          </cell>
          <cell r="C47">
            <v>38</v>
          </cell>
          <cell r="D47" t="str">
            <v>Dirección de Minería Empresarial</v>
          </cell>
          <cell r="E47" t="str">
            <v>Proyecto mineros para cobre con licenciamiento ambiental (Quebradona)</v>
          </cell>
          <cell r="F47" t="str">
            <v>#</v>
          </cell>
          <cell r="G47">
            <v>1</v>
          </cell>
          <cell r="H47" t="str">
            <v>Segunda visita de campo suspendida por cuarentena. Protocolos estan trabajandose en Presidenca.
Retrasos en proceso de contratación GA.</v>
          </cell>
          <cell r="I47">
            <v>0</v>
          </cell>
          <cell r="J47">
            <v>0</v>
          </cell>
          <cell r="K47" t="str">
            <v>Preparación de logistica para la ejecución de segunda visita en el LA, programada para iniciar la cuarta semana de agosto.</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t="str">
            <v>EST</v>
          </cell>
        </row>
        <row r="48">
          <cell r="B48" t="str">
            <v>06_DME∙1∙3</v>
          </cell>
          <cell r="C48">
            <v>39</v>
          </cell>
          <cell r="D48" t="str">
            <v>Dirección de Minería Empresarial</v>
          </cell>
          <cell r="E48" t="str">
            <v>Proyectos mineros que entran en etapa de construcción y montaje (Gramalote)</v>
          </cell>
          <cell r="F48" t="str">
            <v>#</v>
          </cell>
          <cell r="G48">
            <v>1</v>
          </cell>
          <cell r="H48" t="str">
            <v>Reinio de labores de campo el 11 de junio.</v>
          </cell>
          <cell r="I48">
            <v>0</v>
          </cell>
          <cell r="J48">
            <v>0</v>
          </cell>
          <cell r="K48" t="str">
            <v>Avanze trabajo de campo en formulación del PAR. Empresa manifiesta que cronograma tiene 45 días de retraso por covid.</v>
          </cell>
          <cell r="L48" t="str">
            <v>-</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t="str">
            <v>EST</v>
          </cell>
        </row>
        <row r="49">
          <cell r="B49" t="str">
            <v>06_DME∙1∙4</v>
          </cell>
          <cell r="C49">
            <v>40</v>
          </cell>
          <cell r="D49" t="str">
            <v>Dirección de Minería Empresarial</v>
          </cell>
          <cell r="E49" t="str">
            <v>Incremento de la producción del proyecto  (Mineros S.A.) (Toneladas)</v>
          </cell>
          <cell r="F49" t="str">
            <v>#</v>
          </cell>
          <cell r="G49">
            <v>0.2</v>
          </cell>
          <cell r="H49" t="str">
            <v>Plan arquelógico etapa 1 aprobado.
Plan arqueológico etapa 3 aprobado.</v>
          </cell>
          <cell r="I49">
            <v>0</v>
          </cell>
          <cell r="J49">
            <v>0</v>
          </cell>
          <cell r="K49" t="str">
            <v>En proceso recoplilación de información por empresa para dar respuesta a requerimientos adicionales.</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t="str">
            <v>EST</v>
          </cell>
        </row>
        <row r="50">
          <cell r="B50" t="str">
            <v>06_DME∙2∙1</v>
          </cell>
          <cell r="C50">
            <v>41</v>
          </cell>
          <cell r="D50" t="str">
            <v>Dirección de Minería Empresarial</v>
          </cell>
          <cell r="E50" t="str">
            <v>Priorización de zonas para profundizar en el conocimiento geológico</v>
          </cell>
          <cell r="F50" t="str">
            <v>#</v>
          </cell>
          <cell r="G50">
            <v>10</v>
          </cell>
          <cell r="H50">
            <v>0</v>
          </cell>
          <cell r="I50">
            <v>0</v>
          </cell>
          <cell r="J50">
            <v>0</v>
          </cell>
          <cell r="K50" t="str">
            <v>Se estima que a pesar de las afectaciones de COVID se cumple con los 10 distritos metalogénicos. A la fecha el SGC ha realizado 4 falta su entrega a la ANM</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t="str">
            <v>EST</v>
          </cell>
        </row>
        <row r="51">
          <cell r="B51" t="str">
            <v>06_DME∙2∙2</v>
          </cell>
          <cell r="C51">
            <v>42</v>
          </cell>
          <cell r="D51" t="str">
            <v>Dirección de Minería Empresarial</v>
          </cell>
          <cell r="E51" t="str">
            <v>Proceso de asignación estructurado para áreas estratégica minera</v>
          </cell>
          <cell r="F51" t="str">
            <v>#</v>
          </cell>
          <cell r="G51">
            <v>1</v>
          </cell>
          <cell r="H51" t="str">
            <v>En procesop por parte de la ANM</v>
          </cell>
          <cell r="I51">
            <v>0</v>
          </cell>
          <cell r="J51">
            <v>0</v>
          </cell>
          <cell r="K51" t="str">
            <v>Esta en proceso la estructuración del proceso de asignación de áreas</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t="str">
            <v>EST</v>
          </cell>
        </row>
        <row r="52">
          <cell r="B52" t="str">
            <v>06_DME∙3∙1</v>
          </cell>
          <cell r="C52">
            <v>43</v>
          </cell>
          <cell r="D52" t="str">
            <v>Dirección de Minería Empresarial</v>
          </cell>
          <cell r="E52" t="str">
            <v>Mineros adicionales usando servicios bancarios.</v>
          </cell>
          <cell r="F52" t="str">
            <v>#</v>
          </cell>
          <cell r="G52">
            <v>300</v>
          </cell>
          <cell r="H52" t="str">
            <v>Número de mineros reportado por el Banco Agrario. Se solicitó a Banco de Bogotá línea Base</v>
          </cell>
          <cell r="I52">
            <v>23</v>
          </cell>
          <cell r="J52">
            <v>0.07666666666666666</v>
          </cell>
          <cell r="K52" t="str">
            <v>Número de mineros reportado por el Banco Agrario. Se solicitó a Banco de Bogotá línea Base. Se proyecta plan de acción para lograr 1.000 mineros antes de diciembre. Con la iniciativa de Fedesmeraldas y Confiar</v>
          </cell>
          <cell r="L52">
            <v>23</v>
          </cell>
          <cell r="M52">
            <v>300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t="str">
            <v>EST</v>
          </cell>
        </row>
        <row r="53">
          <cell r="B53" t="str">
            <v>06_DME∙3∙2</v>
          </cell>
          <cell r="C53">
            <v>44</v>
          </cell>
          <cell r="D53" t="str">
            <v>Dirección de Minería Empresarial</v>
          </cell>
          <cell r="E53" t="str">
            <v>Empresas mineras nuevas en el mercado de capitales colombiano.</v>
          </cell>
          <cell r="F53" t="str">
            <v>#</v>
          </cell>
          <cell r="G53">
            <v>1</v>
          </cell>
          <cell r="H53" t="str">
            <v>En proceso de contratación de la consultoría</v>
          </cell>
          <cell r="I53">
            <v>0</v>
          </cell>
          <cell r="J53">
            <v>0</v>
          </cell>
          <cell r="K53" t="str">
            <v>En proceso de contratación de la consultoría</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t="str">
            <v>EST</v>
          </cell>
        </row>
        <row r="54">
          <cell r="B54" t="str">
            <v>06_DME∙4∙1</v>
          </cell>
          <cell r="C54">
            <v>45</v>
          </cell>
          <cell r="D54" t="str">
            <v>Dirección de Minería Empresarial</v>
          </cell>
          <cell r="E54" t="str">
            <v>Aumento de la Percepción Positiva de la minería para el país en municipios mineros (Bújula Minera)</v>
          </cell>
          <cell r="F54" t="str">
            <v>#</v>
          </cell>
          <cell r="G54">
            <v>0.04</v>
          </cell>
          <cell r="H54" t="str">
            <v>Se esta revisando la estrategia para poder realizar la implementación. </v>
          </cell>
          <cell r="I54">
            <v>0</v>
          </cell>
          <cell r="J54">
            <v>0</v>
          </cell>
          <cell r="K54" t="str">
            <v>En proceso de redeficnición de las hitos</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t="str">
            <v>EST</v>
          </cell>
        </row>
        <row r="55">
          <cell r="B55" t="str">
            <v>07_VMM∙1∙1</v>
          </cell>
          <cell r="C55">
            <v>46</v>
          </cell>
          <cell r="D55" t="str">
            <v>Viceministerio de Minas</v>
          </cell>
          <cell r="E55" t="str">
            <v>Proyecto de ley de Extracción Ilícita de Minerales aprobado y sancionado</v>
          </cell>
          <cell r="F55" t="str">
            <v>#</v>
          </cell>
          <cell r="G55">
            <v>1</v>
          </cell>
          <cell r="H55" t="str">
            <v>El PL va ser presentado en la siguiente legislatura que inicia el 20 julio</v>
          </cell>
          <cell r="I55">
            <v>0</v>
          </cell>
          <cell r="J55">
            <v>0</v>
          </cell>
          <cell r="K55" t="str">
            <v>Se mantiene la meta de contar con la aprobación y sanción de este PL en diciembre del presente año</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t="str">
            <v>EST</v>
          </cell>
        </row>
        <row r="56">
          <cell r="B56" t="str">
            <v>07_VMM∙2∙1</v>
          </cell>
          <cell r="C56">
            <v>47</v>
          </cell>
          <cell r="D56" t="str">
            <v>Viceministerio de Minas</v>
          </cell>
          <cell r="E56" t="str">
            <v> % de personas que creen que la minería es positiva para el país (Brújula Minera).</v>
          </cell>
          <cell r="F56" t="str">
            <v>#</v>
          </cell>
          <cell r="G56">
            <v>0.7</v>
          </cell>
          <cell r="H56" t="str">
            <v>Se propone revisar el indicador pues los resultados de la brújula salen siempre en la anualidad siguiente; este año ya se presentó el resultado de 2019, y solo hasta el primer trimestre del año siguiente tendríamos los resultados de 2020</v>
          </cell>
          <cell r="I56">
            <v>0</v>
          </cell>
          <cell r="J56">
            <v>0</v>
          </cell>
          <cell r="K56" t="str">
            <v>Se propone revisar el indicador pues los resultados de la brújula salen siempre en la anualidad siguiente; este año ya se presentó el resultado de 2019, y solo hasta el primer trimestre del año siguiente tendríamos los resultados de 2020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t="str">
            <v>EST</v>
          </cell>
        </row>
        <row r="57">
          <cell r="B57" t="str">
            <v>07_VMM∙3∙1</v>
          </cell>
          <cell r="C57">
            <v>48</v>
          </cell>
          <cell r="D57" t="str">
            <v>Viceministerio de Minas</v>
          </cell>
          <cell r="E57" t="str">
            <v>Gestión de la cultura de la organización permanentemente. "Los líderes gestionan la cultura de la organización permanentemente", Encuesta ORGANIZATIONAL CULTURE COMPASS</v>
          </cell>
          <cell r="F57" t="str">
            <v>#</v>
          </cell>
          <cell r="G57">
            <v>4</v>
          </cell>
          <cell r="H57" t="str">
            <v>Encuesta se va a hacer a final de año. Meta no programada para este mes</v>
          </cell>
          <cell r="I57">
            <v>0</v>
          </cell>
          <cell r="J57">
            <v>0</v>
          </cell>
          <cell r="K57" t="str">
            <v>Encuesta se va a hacer a final de año. Meta no programada para este mes</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t="str">
            <v>EST</v>
          </cell>
        </row>
        <row r="58">
          <cell r="B58" t="str">
            <v>07_VMM∙3∙2</v>
          </cell>
          <cell r="C58">
            <v>49</v>
          </cell>
          <cell r="D58" t="str">
            <v>Viceministerio de Minas</v>
          </cell>
          <cell r="E58" t="str">
            <v>Número de sesiones al interior del Ministerio que apunten a la socialización y refuerzo de la Transformación Minera</v>
          </cell>
          <cell r="F58" t="str">
            <v>#</v>
          </cell>
          <cell r="G58">
            <v>6</v>
          </cell>
          <cell r="H58" t="str">
            <v>En virtud de la situación de aislamiento y trabajo remoto, el despacho se encuentra modificando los hitos y acciones para el cumplimiento del objetivo, en sinergia con la estrategia 2.0 de transformación cultural del MME</v>
          </cell>
          <cell r="I58">
            <v>2</v>
          </cell>
          <cell r="J58">
            <v>0.3333333333333333</v>
          </cell>
          <cell r="K58" t="str">
            <v>Sesiones internas con los equipos, y partipación en webinars relacionados con la actividad minera </v>
          </cell>
          <cell r="L58">
            <v>2</v>
          </cell>
          <cell r="M58">
            <v>6</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t="str">
            <v>EST</v>
          </cell>
        </row>
        <row r="59">
          <cell r="B59" t="str">
            <v>08_OAAS∙1∙1</v>
          </cell>
          <cell r="C59">
            <v>50</v>
          </cell>
          <cell r="D59" t="str">
            <v>Oficina de Asuntos Ambientales y Sociales</v>
          </cell>
          <cell r="E59" t="str">
            <v>Modelo de resolución de conflictos diseñado y ejecutado para relacionamiento territorial Provincia de Soto Norte</v>
          </cell>
          <cell r="F59" t="str">
            <v>#</v>
          </cell>
          <cell r="G59">
            <v>1</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t="str">
            <v>EST</v>
          </cell>
        </row>
        <row r="60">
          <cell r="B60" t="str">
            <v>08_OAAS∙1∙2</v>
          </cell>
          <cell r="C60">
            <v>51</v>
          </cell>
          <cell r="D60" t="str">
            <v>Oficina de Asuntos Ambientales y Sociales</v>
          </cell>
          <cell r="E60" t="str">
            <v>Esquemas de ordenamiento territorial aprobados o en proceso de formulación que han armonizado las actividades minero-energéticas (Jericó y Buriticá)</v>
          </cell>
          <cell r="F60" t="str">
            <v>#</v>
          </cell>
          <cell r="G60">
            <v>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t="str">
            <v>EST</v>
          </cell>
        </row>
        <row r="61">
          <cell r="B61" t="str">
            <v>08_OAAS∙1∙3</v>
          </cell>
          <cell r="C61">
            <v>52</v>
          </cell>
          <cell r="D61" t="str">
            <v>Oficina de Asuntos Ambientales y Sociales</v>
          </cell>
          <cell r="E61" t="str">
            <v>Componentes del esquema de participación y diálogo social de los Proyectos Piloto de Investigación Integral puestas en marcha</v>
          </cell>
          <cell r="F61" t="str">
            <v>#</v>
          </cell>
          <cell r="G61">
            <v>4</v>
          </cell>
          <cell r="H61" t="str">
            <v>Se cuenta con documento resolución social para aprobación MinInterior y su respectiva publicación. </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t="str">
            <v>EST</v>
          </cell>
        </row>
        <row r="62">
          <cell r="B62" t="str">
            <v>08_OAAS∙1∙4</v>
          </cell>
          <cell r="C62">
            <v>53</v>
          </cell>
          <cell r="D62" t="str">
            <v>Oficina de Asuntos Ambientales y Sociales</v>
          </cell>
          <cell r="E62" t="str">
            <v>Divulgación de las FNCER implementada con las autoridades locales y la comunidad Wayúu.</v>
          </cell>
          <cell r="F62" t="str">
            <v>#</v>
          </cell>
          <cell r="G62">
            <v>2</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t="str">
            <v>EST</v>
          </cell>
        </row>
        <row r="63">
          <cell r="B63" t="str">
            <v>08_OAAS∙2∙1</v>
          </cell>
          <cell r="C63">
            <v>54</v>
          </cell>
          <cell r="D63" t="str">
            <v>Oficina de Asuntos Ambientales y Sociales</v>
          </cell>
          <cell r="E63" t="str">
            <v>% de avance en la implementación de las acciones de corto plazo del PIGCCme (30 acciones 2019-2020)</v>
          </cell>
          <cell r="F63" t="str">
            <v>#</v>
          </cell>
          <cell r="G63">
            <v>0.7</v>
          </cell>
          <cell r="H63" t="str">
            <v>Se relacionaron los indicadores de adaptación, definidos en el sistema de monitoreo y evaluación (M&amp;E) con los costos de operación de los subsectores de hidrocarburos, energía eléctrica y gran minería de carbón.</v>
          </cell>
          <cell r="I63">
            <v>0.239</v>
          </cell>
          <cell r="J63">
            <v>0.3414285714285714</v>
          </cell>
          <cell r="K63" t="str">
            <v>Se han presentado dificultades con la implementación de actividades programadas, debido a los retrasos en el proceso contractual para la firma del convenio de asociación.</v>
          </cell>
          <cell r="L63">
            <v>0.24</v>
          </cell>
          <cell r="M63">
            <v>0.7029288702928871</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t="str">
            <v>EST</v>
          </cell>
        </row>
        <row r="64">
          <cell r="B64" t="str">
            <v>08_OAAS∙2∙2</v>
          </cell>
          <cell r="C64">
            <v>55</v>
          </cell>
          <cell r="D64" t="str">
            <v>Oficina de Asuntos Ambientales y Sociales</v>
          </cell>
          <cell r="E64" t="str">
            <v>Reglamentación  de emisiones fugitivas expedida</v>
          </cell>
          <cell r="F64" t="str">
            <v>#</v>
          </cell>
          <cell r="G64">
            <v>1</v>
          </cell>
          <cell r="H64" t="str">
            <v>Documento técnido generado. Este documento es la base del borrador de reglamentación de emisiones fugitivas.</v>
          </cell>
          <cell r="I64">
            <v>0.3</v>
          </cell>
          <cell r="J64">
            <v>0.3</v>
          </cell>
          <cell r="K64" t="str">
            <v>Borrador de la reglamentación listo</v>
          </cell>
          <cell r="L64">
            <v>40</v>
          </cell>
          <cell r="M64">
            <v>133.33333333333334</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t="str">
            <v>EST</v>
          </cell>
        </row>
        <row r="65">
          <cell r="B65" t="str">
            <v>08_OAAS∙2∙3</v>
          </cell>
          <cell r="C65">
            <v>56</v>
          </cell>
          <cell r="D65" t="str">
            <v>Oficina de Asuntos Ambientales y Sociales</v>
          </cell>
          <cell r="E65" t="str">
            <v>Toneladas de reducción de emisiones registradas en plataforma nacional RENARE del sector minero energético</v>
          </cell>
          <cell r="F65" t="str">
            <v>#</v>
          </cell>
          <cell r="G65">
            <v>20000</v>
          </cell>
          <cell r="H65" t="str">
            <v>No estaba programando para la fecha.</v>
          </cell>
          <cell r="I65">
            <v>0</v>
          </cell>
          <cell r="J65">
            <v>0</v>
          </cell>
          <cell r="K65" t="str">
            <v>Proyectos identificados, línea base y proyeción de escenarios de reducción</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t="str">
            <v>EST</v>
          </cell>
        </row>
        <row r="66">
          <cell r="B66" t="str">
            <v>08_OAAS∙2∙4</v>
          </cell>
          <cell r="C66">
            <v>57</v>
          </cell>
          <cell r="D66" t="str">
            <v>Oficina de Asuntos Ambientales y Sociales</v>
          </cell>
          <cell r="E66" t="str">
            <v>Piloto de gestión activa de la demanda diseñado y listo para implementación en un municipio priorizado</v>
          </cell>
          <cell r="F66" t="str">
            <v>#</v>
          </cell>
          <cell r="G66">
            <v>1</v>
          </cell>
          <cell r="H66" t="str">
            <v>Se ha presentado dificultades con las actividades de implementación, debido a los retrasos asociados a la firma del convenio. </v>
          </cell>
          <cell r="I66">
            <v>0</v>
          </cell>
          <cell r="J66">
            <v>0</v>
          </cell>
          <cell r="K66" t="str">
            <v>Se ha presentado dificultades con las actividades de implementación, debido a los retrasos asociados a la firma del convenio. </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t="str">
            <v>EST</v>
          </cell>
        </row>
        <row r="67">
          <cell r="B67" t="str">
            <v>08_OAAS∙3∙1</v>
          </cell>
          <cell r="C67">
            <v>58</v>
          </cell>
          <cell r="D67" t="str">
            <v>Oficina de Asuntos Ambientales y Sociales</v>
          </cell>
          <cell r="E67" t="str">
            <v>Esquema de seguimiento a proyectos priorizados, trámites y cuellos de botella</v>
          </cell>
          <cell r="F67" t="str">
            <v>#</v>
          </cell>
          <cell r="G67">
            <v>1</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t="str">
            <v>EST</v>
          </cell>
        </row>
        <row r="68">
          <cell r="B68" t="str">
            <v>08_OAAS∙4∙1</v>
          </cell>
          <cell r="C68">
            <v>59</v>
          </cell>
          <cell r="D68" t="str">
            <v>Oficina de Asuntos Ambientales y Sociales</v>
          </cell>
          <cell r="E68" t="str">
            <v>Herramienta para la implementación y seguimiento a los lineamientos de género para el sector minero energético</v>
          </cell>
          <cell r="F68" t="str">
            <v>#</v>
          </cell>
          <cell r="G68">
            <v>1</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t="str">
            <v>EST</v>
          </cell>
        </row>
        <row r="69">
          <cell r="B69" t="str">
            <v>08_OAAS∙4∙2</v>
          </cell>
          <cell r="C69">
            <v>60</v>
          </cell>
          <cell r="D69" t="str">
            <v>Oficina de Asuntos Ambientales y Sociales</v>
          </cell>
          <cell r="E69" t="str">
            <v> Acciones orientadas a garantizar la igualdad de derechos de mujeres y hombres acordadas e implementadas en cada una de las direcciones y oficinas del MME </v>
          </cell>
          <cell r="F69" t="str">
            <v>#</v>
          </cell>
          <cell r="G69">
            <v>3</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t="str">
            <v>EST</v>
          </cell>
        </row>
        <row r="70">
          <cell r="B70" t="str">
            <v>09_GEESE∙1∙1</v>
          </cell>
          <cell r="C70">
            <v>61</v>
          </cell>
          <cell r="D70" t="str">
            <v>Grupo de Ejecución  Estratégica del Sector Estractivo</v>
          </cell>
          <cell r="E70" t="str">
            <v>Número de documentos requeridos para la puesta en marcha del sistema (Ley reforma SGR y Ley de presupuesto SGR)</v>
          </cell>
          <cell r="F70" t="str">
            <v>#</v>
          </cell>
          <cell r="G70">
            <v>2</v>
          </cell>
          <cell r="H70" t="str">
            <v>Para la radicación del proyecto de Ley ante el Congreso, se requiere culminar el proceso de consulta previa el cual fue suspendido con ocasión de la emergencia generada por el Covid-19.  A la fecha se están realizando las gestiones correspondientes para a</v>
          </cell>
          <cell r="I70">
            <v>0</v>
          </cell>
          <cell r="J70">
            <v>0</v>
          </cell>
          <cell r="K70" t="str">
            <v>Se dió inicio a las actividades pendientes con cada uno de los grupos étnicos así: 
(i) Indígenas reactivación ruta metodológica 24/07
(ii) NARP reactivación ruta metodológica 28/07
(iii) Rrom se acordó reiniciar el 02/08
Se prevé protoclizar el 3 de agos</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t="str">
            <v>EST</v>
          </cell>
        </row>
        <row r="71">
          <cell r="B71" t="str">
            <v>09_GEESE∙2∙1</v>
          </cell>
          <cell r="C71">
            <v>62</v>
          </cell>
          <cell r="D71" t="str">
            <v>Grupo de Ejecución  Estratégica del Sector Estractivo</v>
          </cell>
          <cell r="E71" t="str">
            <v>Número de proyectos de gran impacto aprobados con recursos del Incentivo a la Producción</v>
          </cell>
          <cell r="F71" t="str">
            <v>#</v>
          </cell>
          <cell r="G71">
            <v>5</v>
          </cell>
          <cell r="H71" t="str">
            <v>Durante el mes de junio se aprobaron 5 proyectos en Puerto Libertador (Córdoba), San Miguel (Putumayo), Los Palmitos (Sucre), Saravena (Arauca) y Barrancabermeja (Santander), el cual se destaca ya que se enmarca en el servicio de alimentación escolar, por</v>
          </cell>
          <cell r="I71">
            <v>6</v>
          </cell>
          <cell r="J71">
            <v>1.2</v>
          </cell>
          <cell r="K71" t="str">
            <v>Durante el mes de julio se aprobaron 6 proyectos en Puerto Libertador, Saravena, Morroa, San Miguel, Puerto Asís  y Orito se destaca el proyecto de San Miguel (Putumayo) por tratarse de apoyo financiero para cubrir costos de servicio público de energía en</v>
          </cell>
          <cell r="L71">
            <v>7</v>
          </cell>
          <cell r="M71">
            <v>5.833333333333334</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t="str">
            <v>EST</v>
          </cell>
        </row>
        <row r="72">
          <cell r="B72" t="str">
            <v>09_GEESE∙3∙1A</v>
          </cell>
          <cell r="C72">
            <v>63</v>
          </cell>
          <cell r="D72" t="str">
            <v>Grupo de Ejecución  Estratégica del Sector Estractivo</v>
          </cell>
          <cell r="E72" t="str">
            <v>Número de usuarios de energía eléctrica en proyectos del SGR aprobados</v>
          </cell>
          <cell r="F72" t="str">
            <v>#</v>
          </cell>
          <cell r="G72">
            <v>22000</v>
          </cell>
          <cell r="H72" t="str">
            <v>Recursos de Asignación Paz para los proyectos de- Valle del Guamuez, Putumayo 
Nuevo Fortul, Arauca 
Aracataca, Magdalena
La Paz, Cesar
Fundación Magdalena 
Puerto Leguizamo, Putumayo
Puerto Leguizamos y  Solano
Cartagena del Chaira
8 municipios Nariño (6</v>
          </cell>
          <cell r="I72">
            <v>11946</v>
          </cell>
          <cell r="J72">
            <v>0.543</v>
          </cell>
          <cell r="K72" t="str">
            <v>Recursos de Asignación Paz para:
El Tambo , Cauca 
Puerto Rico, San José del Fragua y Belén de los Andaquíes, Caquetá
San Onofre y Ovejas, Sucre
Tame, Arauca
(2) Aracataca, Magdalena
La Tola, Nariño
Carmen de Bolivar, Bolívar
Orito y Puerto Leguízamo, Put</v>
          </cell>
          <cell r="L72">
            <v>16396</v>
          </cell>
          <cell r="M72">
            <v>30195.211786372005</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t="str">
            <v>EST</v>
          </cell>
        </row>
        <row r="73">
          <cell r="B73" t="str">
            <v>09_GEESE∙3∙1B</v>
          </cell>
          <cell r="C73">
            <v>64</v>
          </cell>
          <cell r="D73" t="str">
            <v>Grupo de Ejecución  Estratégica del Sector Estractivo</v>
          </cell>
          <cell r="E73" t="str">
            <v>Número de usuarios de gas por redes en proyectos del SGR aprobados</v>
          </cell>
          <cell r="F73" t="str">
            <v>#</v>
          </cell>
          <cell r="G73">
            <v>30000</v>
          </cell>
          <cell r="H73" t="str">
            <v>Durante el mes de junio no se aprobaron proyectos para nuevos usuarios de gas.</v>
          </cell>
          <cell r="I73">
            <v>13218</v>
          </cell>
          <cell r="J73">
            <v>0.4406</v>
          </cell>
          <cell r="K73" t="str">
            <v>Durante el mes de junio no se aprobaron proyectos para nuevos usuarios de gas.</v>
          </cell>
          <cell r="L73">
            <v>13218</v>
          </cell>
          <cell r="M73">
            <v>30000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t="str">
            <v>EST</v>
          </cell>
        </row>
        <row r="74">
          <cell r="B74" t="str">
            <v>09_GEESE∙3∙1C</v>
          </cell>
          <cell r="C74">
            <v>65</v>
          </cell>
          <cell r="D74" t="str">
            <v>Grupo de Ejecución  Estratégica del Sector Estractivo</v>
          </cell>
          <cell r="E74" t="str">
            <v>Monto de los recursos de la Asignación Paz destinados a proyectos del sector (millones de pesos)</v>
          </cell>
          <cell r="F74" t="str">
            <v>#</v>
          </cell>
          <cell r="G74">
            <v>420000</v>
          </cell>
          <cell r="H74" t="str">
            <v>Recursos de Asignación Paz para los proyectos de Valle del Guamuez, Putumayo 
Nuevo Fortul, Arauca 
Aracataca, Magdalena
La Paz, Cesar
Fundación Magdalena 
Puerto Leguizamo, Putumayo
Puerto Leguizamos y  Solano
Cartagena del Chaira
8 municipios Na</v>
          </cell>
          <cell r="I74">
            <v>228307</v>
          </cell>
          <cell r="J74">
            <v>0.5435880952380953</v>
          </cell>
          <cell r="K74" t="str">
            <v>Recursos de Asignación Paz 
El Tambo , Cauca 
Puerto Rico, San José del Fragua y Belén de los Andaquíes, Caquetá
San Onofre y Ovejas, Sucre
Tame, Arauca
(2) Aracataca, Magdalena
La Tola, Nariño
Carmen de Bolivar, Bolívar
Orito y Puerto Leguízamo, Putumayo</v>
          </cell>
          <cell r="L74">
            <v>311780</v>
          </cell>
          <cell r="M74">
            <v>573559.2863994533</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t="str">
            <v>EST</v>
          </cell>
        </row>
        <row r="75">
          <cell r="B75" t="str">
            <v>09_GEESE∙4∙1</v>
          </cell>
          <cell r="C75">
            <v>66</v>
          </cell>
          <cell r="D75" t="str">
            <v>Grupo de Ejecución  Estratégica del Sector Estractivo</v>
          </cell>
          <cell r="E75" t="str">
            <v>Número de proyectos estratégicos en servicio de las comunidades</v>
          </cell>
          <cell r="F75" t="str">
            <v>#</v>
          </cell>
          <cell r="G75">
            <v>10</v>
          </cell>
          <cell r="H75" t="str">
            <v>En conjunto con el Grupo de comunicaciones se planteó una nueva estrategia de entregas de proyectos de manera virtual y serealizó la primera entrega virtual como piloto del ejercicio con el Municipio de Ovejas -Sucre en donde se ejecutó un proyecto Fotovo</v>
          </cell>
          <cell r="I75">
            <v>1</v>
          </cell>
          <cell r="J75">
            <v>0.1</v>
          </cell>
          <cell r="K75" t="str">
            <v>Se realizó la entrega de 6 proyectos, considerando como de mayor impacto relacionado con el beneficio a la comunidad: la optimización de acueductos en 18 centros educativos del municipio de Yondó en Antioquia.</v>
          </cell>
          <cell r="L75">
            <v>2</v>
          </cell>
          <cell r="M75">
            <v>20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t="str">
            <v>EST</v>
          </cell>
        </row>
        <row r="76">
          <cell r="B76" t="str">
            <v>DEE-IND-01</v>
          </cell>
          <cell r="C76">
            <v>97</v>
          </cell>
          <cell r="D76" t="str">
            <v>Dirección de Energía Eléctrica</v>
          </cell>
          <cell r="E76" t="str">
            <v>Generación de energía, interconexión eléctrica y gas para los municipios (MININTERIOR)</v>
          </cell>
          <cell r="F76" t="str">
            <v>#</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t="str">
            <v>IND</v>
          </cell>
        </row>
        <row r="77">
          <cell r="B77" t="str">
            <v>DFM-IND-01</v>
          </cell>
          <cell r="C77">
            <v>98</v>
          </cell>
          <cell r="D77" t="str">
            <v>Dirección de Formalización Minera</v>
          </cell>
          <cell r="E77" t="str">
            <v>Acto administrativo elaborado para adoptar los reglamentos técnicos</v>
          </cell>
          <cell r="F77" t="str">
            <v>#</v>
          </cell>
          <cell r="G77">
            <v>2</v>
          </cell>
          <cell r="H77" t="str">
            <v>Reglamento para minería subterránea: En revisión de la jurídica de Min trabajo.
Reglamento para minería a cielo abierto: A la espera de que Min Salud autoricela publicación de matriz de observaciones - Min Trabajo ya autorizó.</v>
          </cell>
          <cell r="I77">
            <v>0</v>
          </cell>
          <cell r="J77">
            <v>0</v>
          </cell>
          <cell r="K77" t="str">
            <v>Se publicaron las respectivas matrices con las observaciones</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t="str">
            <v>IND</v>
          </cell>
        </row>
        <row r="78">
          <cell r="B78" t="str">
            <v>DFM-IND-02</v>
          </cell>
          <cell r="C78">
            <v>99</v>
          </cell>
          <cell r="D78" t="str">
            <v>Dirección de Formalización Minera</v>
          </cell>
          <cell r="E78" t="str">
            <v>Proyecto tipo estructurado</v>
          </cell>
          <cell r="F78" t="str">
            <v>#</v>
          </cell>
          <cell r="G78">
            <v>1</v>
          </cell>
          <cell r="H78" t="str">
            <v>Con DNP se está trabajando en los ajustes de la cadena de valor.</v>
          </cell>
          <cell r="I78">
            <v>0</v>
          </cell>
          <cell r="J78">
            <v>0</v>
          </cell>
          <cell r="K78" t="str">
            <v>Proyecto formulado, ya se ajustó con el equipo de DNP que valida la estructuración desde el punto de vista metodológico.</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t="str">
            <v>IND</v>
          </cell>
        </row>
        <row r="79">
          <cell r="B79" t="str">
            <v>DFM-IND-03</v>
          </cell>
          <cell r="C79">
            <v>100</v>
          </cell>
          <cell r="D79" t="str">
            <v>Dirección de Formalización Minera</v>
          </cell>
          <cell r="E79" t="str">
            <v>Acto administrativo elaborado para adoptar el programa de reconversión o reubicación</v>
          </cell>
          <cell r="F79" t="str">
            <v>#</v>
          </cell>
          <cell r="G79">
            <v>1</v>
          </cell>
          <cell r="H79" t="str">
            <v>Se suscribió convenio con la UPTC el 27 de Junio, se encuentra en etapa de perfeccionamiento.</v>
          </cell>
          <cell r="I79">
            <v>0</v>
          </cell>
          <cell r="J79">
            <v>0</v>
          </cell>
          <cell r="K79" t="str">
            <v>Convenio con UPTC en ejecución</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t="str">
            <v>IND</v>
          </cell>
        </row>
        <row r="80">
          <cell r="B80" t="str">
            <v>DFM-IND-04</v>
          </cell>
          <cell r="C80">
            <v>101</v>
          </cell>
          <cell r="D80" t="str">
            <v>Dirección de Formalización Minera</v>
          </cell>
          <cell r="E80" t="str">
            <v>Política para la Minería de Subsistencia adoptada mediante acto administrativo</v>
          </cell>
          <cell r="F80" t="str">
            <v>#</v>
          </cell>
          <cell r="G80">
            <v>1</v>
          </cell>
          <cell r="H80" t="str">
            <v>Avance dentro de lo programado, indicador programado para el cierre de la vigencia.</v>
          </cell>
          <cell r="I80">
            <v>0</v>
          </cell>
          <cell r="J80">
            <v>0</v>
          </cell>
          <cell r="K80" t="str">
            <v>Se avanza en la recopilación y análisis de información relacionada con los antecedentes  normativos e institucionales y un avance del concepto y características de la minería de subsistencia y artesanal en el mundo, los países más representativos de ocurr</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t="str">
            <v>IND</v>
          </cell>
        </row>
        <row r="81">
          <cell r="B81" t="str">
            <v>DFM-IND-05</v>
          </cell>
          <cell r="C81">
            <v>102</v>
          </cell>
          <cell r="D81" t="str">
            <v>Dirección de Formalización Minera</v>
          </cell>
          <cell r="E81" t="str">
            <v>Piloto de intervención realizado</v>
          </cell>
          <cell r="F81" t="str">
            <v>#</v>
          </cell>
          <cell r="G81">
            <v>1</v>
          </cell>
          <cell r="H81" t="str">
            <v>Avance dentro de lo programado, indicador programado para el cierre de la vigencia.</v>
          </cell>
          <cell r="I81">
            <v>0</v>
          </cell>
          <cell r="J81">
            <v>0</v>
          </cell>
          <cell r="K81" t="str">
            <v>Se está adelantando el sondeo del mercado con el fin de establecer el precio de una consultoría encaminada al fortalecimiento de los encadenamientos productivos de la minería de subsistencia.</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t="str">
            <v>IND</v>
          </cell>
        </row>
        <row r="82">
          <cell r="B82" t="str">
            <v>DFM-IND-06</v>
          </cell>
          <cell r="C82">
            <v>103</v>
          </cell>
          <cell r="D82" t="str">
            <v>Dirección de Formalización Minera</v>
          </cell>
          <cell r="E82" t="str">
            <v>Documento elaborado de los requisitos diferenciados del contrato de concesión para comunidades étnicas incluidas las comunidades Negras, Afrocolombianas, Raizales y Palenqueras con título colectivo con requisitos, pago de canon diferencial y asistencia té</v>
          </cell>
          <cell r="F82" t="str">
            <v>#</v>
          </cell>
          <cell r="G82">
            <v>1</v>
          </cell>
          <cell r="H82" t="str">
            <v>En proceso de definición de servicios para luego establecer y diseñar implementación diferencial en el componente étnico</v>
          </cell>
          <cell r="I82">
            <v>0</v>
          </cell>
          <cell r="J82">
            <v>0</v>
          </cell>
          <cell r="K82" t="str">
            <v>Se dió inicio a la construcción del capítulo, donde el primer paso es realizar una construcción colectiva con las comunidades negras e indígenas, a partir del modelo conceptual definido y los servicios identificados.</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t="str">
            <v>IND</v>
          </cell>
        </row>
        <row r="83">
          <cell r="B83" t="str">
            <v>DFM-IND-07</v>
          </cell>
          <cell r="C83">
            <v>104</v>
          </cell>
          <cell r="D83" t="str">
            <v>Dirección de Formalización Minera</v>
          </cell>
          <cell r="E83" t="str">
            <v>Un modelo de negocio minero sostenible con enfoque diferencial para grupos étnicos dedicados a la actividad minera.   </v>
          </cell>
          <cell r="F83" t="str">
            <v>#</v>
          </cell>
          <cell r="G83">
            <v>1</v>
          </cell>
          <cell r="H83" t="str">
            <v>Se contrato el equipo de trabajo y a la fecha nos encontramos en la concertación de la metodologia a desarrollar con los consejos comunitarios</v>
          </cell>
          <cell r="I83">
            <v>0</v>
          </cell>
          <cell r="J83">
            <v>0</v>
          </cell>
          <cell r="K83" t="str">
            <v>Durante el mes de julio se encuentran en la construcciòn conjunta de la tematica de legalidad para la Construcciòn del Modelo de Negocio Minero para el Departamento del Chocò.</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t="str">
            <v>IND</v>
          </cell>
        </row>
        <row r="84">
          <cell r="B84" t="str">
            <v>DFM-IND-08</v>
          </cell>
          <cell r="C84">
            <v>105</v>
          </cell>
          <cell r="D84" t="str">
            <v>Dirección de Formalización Minera</v>
          </cell>
          <cell r="E84" t="str">
            <v>Plan de acción construido conjuntamente para el tratamiento de la explotación ilícita de mínerales con la Mesa Regional Amazónica (MRA) en el marco de la Sentencia 4360 de 2018. (POBLACIÓN INDIGENA)</v>
          </cell>
          <cell r="F84" t="str">
            <v>#</v>
          </cell>
          <cell r="G84">
            <v>1</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t="str">
            <v>IND</v>
          </cell>
        </row>
        <row r="85">
          <cell r="B85" t="str">
            <v>DFM-IND-09</v>
          </cell>
          <cell r="C85">
            <v>106</v>
          </cell>
          <cell r="D85" t="str">
            <v>Dirección de Formalización Minera</v>
          </cell>
          <cell r="E85" t="str">
            <v>Consejos comunitarios con asesoría técnica y jurídica en relación con alianzas empresariales para el desarrollo de proyectos mineros a solicitud de los mismos (Anual) (NARP)</v>
          </cell>
          <cell r="F85" t="str">
            <v>#</v>
          </cell>
          <cell r="G85" t="str">
            <v>Pendiente</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t="str">
            <v>IND</v>
          </cell>
        </row>
        <row r="86">
          <cell r="B86" t="str">
            <v>DFM-IND-10</v>
          </cell>
          <cell r="C86">
            <v>107</v>
          </cell>
          <cell r="D86" t="str">
            <v>Dirección de Formalización Minera</v>
          </cell>
          <cell r="E86" t="str">
            <v>Documento elaborado de los requisitos diferenciados del contrato de concesión para comunidades étnicas incluidas las comunidades Negras, Afrocolombianas, Raizales y Palenqueras con título colectivo con requisitos, pago de canon diferencial y asistencia té</v>
          </cell>
          <cell r="F86" t="str">
            <v>#</v>
          </cell>
          <cell r="G86">
            <v>1</v>
          </cell>
          <cell r="H86" t="str">
            <v>Se dio la contrataciòn  de la  profesional de apoyo y se dio inicio con el proceso para continuar con la elaboración del documento.</v>
          </cell>
          <cell r="I86">
            <v>0</v>
          </cell>
          <cell r="J86">
            <v>0</v>
          </cell>
          <cell r="K86" t="str">
            <v>la profesional de apoyo contratada realizò un primer borrador y se encuentran en la  elaboración del documento.</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t="str">
            <v>IND</v>
          </cell>
        </row>
        <row r="87">
          <cell r="B87" t="str">
            <v>DFM-IND-12</v>
          </cell>
          <cell r="C87">
            <v>108</v>
          </cell>
          <cell r="D87" t="str">
            <v>Dirección de Formalización Minera</v>
          </cell>
          <cell r="E87" t="str">
            <v>Número de procesos acompañados para la legalidad ambiental de pequeños mineros </v>
          </cell>
          <cell r="F87" t="str">
            <v>#</v>
          </cell>
          <cell r="G87">
            <v>124</v>
          </cell>
          <cell r="H87" t="str">
            <v>Durante el mes de junio se realizó sondeo de mercado y se determinan los valores por zonas. El Grupo de Contractual determina que se va a contratar bajo la modalidad de Convenios Administrativos con Universidades </v>
          </cell>
          <cell r="I87">
            <v>0</v>
          </cell>
          <cell r="J87">
            <v>0</v>
          </cell>
          <cell r="K87" t="str">
            <v>Se radicó un estudio previos del Convenio Antioquia y los otros 4 se encuentran en revisión de la propuesta económica. Se radicó la solicitud de 5 CDPs</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t="str">
            <v>IND</v>
          </cell>
        </row>
        <row r="88">
          <cell r="B88" t="str">
            <v>DFM-IND-13</v>
          </cell>
          <cell r="C88">
            <v>109</v>
          </cell>
          <cell r="D88" t="str">
            <v>Dirección de Formalización Minera</v>
          </cell>
          <cell r="E88" t="str">
            <v>Numero de procesos de acompañamiento generados  para la legalidad minera </v>
          </cell>
          <cell r="F88" t="str">
            <v>#</v>
          </cell>
          <cell r="G88">
            <v>140</v>
          </cell>
          <cell r="H88" t="str">
            <v>Se han intervenido a la fecha 1.111  procesos asociados a la modalidad de solicitantes  de formalización de minería tradicional en los departamentos de Antioquia (50),Magdalena(8), Meta (22), Caquetà(13),Bolívar (28), Boyacá (188), Caldas (41), Cauca (113</v>
          </cell>
          <cell r="I88">
            <v>20</v>
          </cell>
          <cell r="J88">
            <v>0.14285714285714285</v>
          </cell>
          <cell r="K88" t="str">
            <v>Se han intervenido a la fecha 1108 procesos asociados a la modalidad de solicitantes de formalización de minería tradicional en los departamentos deAmazonas (1), Antioquia (13), Arauca (2), Atlantico(28), Bolívar (50), Boyacá (188), Caldas (37), Caqueta (</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t="str">
            <v>IND</v>
          </cell>
        </row>
        <row r="89">
          <cell r="B89" t="str">
            <v>DH-IND-01</v>
          </cell>
          <cell r="C89">
            <v>110</v>
          </cell>
          <cell r="D89" t="str">
            <v>Dirección de Hidrocarburos</v>
          </cell>
          <cell r="E89" t="str">
            <v>Proyecto de resolución modificando el parámetro de contenido (PPM) de azufre en el diésel elaborado</v>
          </cell>
          <cell r="F89" t="str">
            <v>#</v>
          </cell>
          <cell r="G89">
            <v>1</v>
          </cell>
          <cell r="H89" t="str">
            <v>El documento fue revisado por las oficinas jurídicas de los ministerios, con los ajustes solicitados por los Ministros para ser publicado por segunda vez en la primera semana de julio.</v>
          </cell>
          <cell r="I89">
            <v>0</v>
          </cell>
          <cell r="J89">
            <v>0</v>
          </cell>
          <cell r="K89" t="str">
            <v>El documento fue publicado por segunda vez y fue enviado a la Dirección de Regulación del MinCit por concepto previo y posterior notificación a OMC.</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t="str">
            <v>IND</v>
          </cell>
        </row>
        <row r="90">
          <cell r="B90" t="str">
            <v>DH-IND-02</v>
          </cell>
          <cell r="C90">
            <v>111</v>
          </cell>
          <cell r="D90" t="str">
            <v>Dirección de Hidrocarburos</v>
          </cell>
          <cell r="E90" t="str">
            <v>Proyecto de resolución modificando el parámetro de contenido (PPM) de azufre en la gasolina elaborado</v>
          </cell>
          <cell r="F90" t="str">
            <v>#</v>
          </cell>
          <cell r="G90">
            <v>1</v>
          </cell>
          <cell r="H90" t="str">
            <v>El documento fue revisado por las oficinas jurídicas de los ministerios, con los ajustes solicitados por los Ministros para ser publicado por segunda vez en el mes de julio.</v>
          </cell>
          <cell r="I90">
            <v>0</v>
          </cell>
          <cell r="J90">
            <v>0</v>
          </cell>
          <cell r="K90" t="str">
            <v>El documento fue revisado por el área jurídica de la DH y fue remitido a la OAJ para su segunda publicación a comentarios.</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t="str">
            <v>IND</v>
          </cell>
        </row>
        <row r="91">
          <cell r="B91" t="str">
            <v>DH-IND-03</v>
          </cell>
          <cell r="C91">
            <v>112</v>
          </cell>
          <cell r="D91" t="str">
            <v>Dirección de Hidrocarburos</v>
          </cell>
          <cell r="E91" t="str">
            <v>Reportes de inventario de combustibles y biocombustibles disponible de productores, almacenadores y distribuidores mayoristas elaborados</v>
          </cell>
          <cell r="F91" t="str">
            <v>#</v>
          </cell>
          <cell r="G91">
            <v>4</v>
          </cell>
          <cell r="H91" t="str">
            <v>OJO. ESTE INDICADOR NO SE ENCUENTRA CONTEMPLADO EN EL PLAN DE ACCION DE 2020. FAVOR NO CONSIDERARLO</v>
          </cell>
          <cell r="I91" t="str">
            <v>N.A.</v>
          </cell>
          <cell r="J91">
            <v>0</v>
          </cell>
          <cell r="K91" t="str">
            <v>OJO. ESTE INDICADOR NO SE ENCUENTRA CONTEMPLADO EN EL PLAN DE ACCION DE 2020. FAVOR NO CONSIDERARLO</v>
          </cell>
          <cell r="L91" t="str">
            <v>N.A.</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t="str">
            <v>IND</v>
          </cell>
        </row>
        <row r="92">
          <cell r="B92" t="str">
            <v>DH-IND-04</v>
          </cell>
          <cell r="C92">
            <v>113</v>
          </cell>
          <cell r="D92" t="str">
            <v>Dirección de Hidrocarburos</v>
          </cell>
          <cell r="E92" t="str">
            <v>Índice de satisfacción del usuario SICOM respecto del servicio prestado.</v>
          </cell>
          <cell r="F92" t="str">
            <v>%</v>
          </cell>
          <cell r="G92">
            <v>0.9</v>
          </cell>
          <cell r="H92" t="str">
            <v>el índice de cumplimiento del indicador de satisfacción del cliente estuvo cumplido, bajo la atención prestada a través de la mesa de ayuda para sicom liquidos y GNCV</v>
          </cell>
          <cell r="I92">
            <v>0.94</v>
          </cell>
          <cell r="J92">
            <v>1.0444444444444443</v>
          </cell>
          <cell r="K92" t="str">
            <v>el índice de cumplimiento del indicador de satisfacción del cliente estuvo cumplido, bajo la atención prestada a través de la mesa de ayuda para sicom liquidos y GNCV promediado al mes de julio de 2020 es 92%</v>
          </cell>
          <cell r="L92">
            <v>0.92</v>
          </cell>
          <cell r="M92">
            <v>0.8808510638297874</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t="str">
            <v>IND</v>
          </cell>
        </row>
        <row r="93">
          <cell r="B93" t="str">
            <v>DH-IND-05</v>
          </cell>
          <cell r="C93">
            <v>114</v>
          </cell>
          <cell r="D93" t="str">
            <v>Dirección de Hidrocarburos</v>
          </cell>
          <cell r="E93" t="str">
            <v>Concepto sobre la revisión del Plan Indicativo de abastecimiento elaborado</v>
          </cell>
          <cell r="F93" t="str">
            <v>#</v>
          </cell>
          <cell r="G93">
            <v>1</v>
          </cell>
          <cell r="H93" t="str">
            <v>El documento fue revisado por el grupo técnico de la DH, debido al nuevo panorama causado por la pandemia. Durante el segundo trimestre de 2020 la UPME lo ajustó y lo revisó para ser publicado en julio de 2020.</v>
          </cell>
          <cell r="I93">
            <v>0</v>
          </cell>
          <cell r="J93">
            <v>0</v>
          </cell>
          <cell r="K93" t="str">
            <v>La DH sigue a la espera del envío del documento final, de acuerdo con los ajustes remitidos por la Dirección, para continuar con la publicación. Se está a la espera de publicación por parte de la UPME</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t="str">
            <v>IND</v>
          </cell>
        </row>
        <row r="94">
          <cell r="B94" t="str">
            <v>DH-IND-06</v>
          </cell>
          <cell r="C94">
            <v>115</v>
          </cell>
          <cell r="D94" t="str">
            <v>Dirección de Hidrocarburos</v>
          </cell>
          <cell r="E94" t="str">
            <v>Proyecto de resolución del plan de expansión de poliductos y plan de continuidad elaborado</v>
          </cell>
          <cell r="F94" t="str">
            <v>#</v>
          </cell>
          <cell r="G94">
            <v>1</v>
          </cell>
          <cell r="H94" t="str">
            <v>El documento fue revisado por el grupo técnico de la DH, debido al nuevo panorama causado por la pandemia. Durante el segundo trimestre de 2020 la UPME lo ajustó y lo revisó para ser publicado en julio de 2020.</v>
          </cell>
          <cell r="I94">
            <v>0</v>
          </cell>
          <cell r="J94">
            <v>0</v>
          </cell>
          <cell r="K94" t="str">
            <v>La DH sigue a la espera del envío del documento final, de acuerdo con los ajustes remitidos por la Dirección, para continuar con la publicación. Se está a la espera de publicación por parte de la UPME</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t="str">
            <v>IND</v>
          </cell>
        </row>
        <row r="95">
          <cell r="B95" t="str">
            <v>DH-IND-07</v>
          </cell>
          <cell r="C95">
            <v>116</v>
          </cell>
          <cell r="D95" t="str">
            <v>Dirección de Hidrocarburos</v>
          </cell>
          <cell r="E95" t="str">
            <v>Elaborar proyecto modificación Resolución 181495 de 2009 que reglamenta la exploración y la explotación de Hidrocarburos.</v>
          </cell>
          <cell r="F95" t="str">
            <v>#</v>
          </cell>
          <cell r="G95">
            <v>1</v>
          </cell>
          <cell r="H95" t="str">
            <v>Revisión por parte de la coordinación de upstream. Reasignación de recursos para avance efectivo del proyecto</v>
          </cell>
          <cell r="I95">
            <v>0</v>
          </cell>
          <cell r="J95">
            <v>0</v>
          </cell>
          <cell r="K95" t="str">
            <v>De acuerdo a su solicitud del 4 de agosto de 2020 efectuada por la OPGI , se informa a la fecha  que este ester indicador que NO se podrá llevar a cabo durante la vigencia de 2020 del Plan de Acción de la DH
La razón que adujo el coordinador fue la sigu</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t="str">
            <v>IND</v>
          </cell>
        </row>
        <row r="96">
          <cell r="B96" t="str">
            <v>DH-IND-08</v>
          </cell>
          <cell r="C96">
            <v>117</v>
          </cell>
          <cell r="D96" t="str">
            <v>Dirección de Hidrocarburos</v>
          </cell>
          <cell r="E96" t="str">
            <v>Proyecto de reglamentación de EOR (Recobro mejorado) elaborado</v>
          </cell>
          <cell r="F96" t="str">
            <v>#</v>
          </cell>
          <cell r="G96">
            <v>1</v>
          </cell>
          <cell r="H96" t="str">
            <v>OJO. ESTE INDICADOR NO SE ENCUENTRA CONTEMPLADO EN EL PLAN DE ACCION DE 2020. FAVOR NO CONSIDERARLO</v>
          </cell>
          <cell r="I96" t="str">
            <v>N.A</v>
          </cell>
          <cell r="J96">
            <v>0</v>
          </cell>
          <cell r="K96" t="str">
            <v>OJO. ESTE INDICADOR NO SE ENCUENTRA CONTEMPLADO EN EL PLAN DE ACCION DE 2020. FAVOR NO CONSIDERARLO</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t="str">
            <v>IND</v>
          </cell>
        </row>
        <row r="97">
          <cell r="B97" t="str">
            <v>DH-IND-09</v>
          </cell>
          <cell r="C97">
            <v>118</v>
          </cell>
          <cell r="D97" t="str">
            <v>Dirección de Hidrocarburos</v>
          </cell>
          <cell r="E97" t="str">
            <v> Planes de manejo de riesgo de transportadores del país evaluados.</v>
          </cell>
          <cell r="F97" t="str">
            <v>#</v>
          </cell>
          <cell r="G97">
            <v>14</v>
          </cell>
          <cell r="H97" t="str">
            <v>En Conjunto con dependencia de OAAS, SE Obtuvo y base de datos històrica de ANLA, completa, con eventos de  afectaciòn a Oleoductos para 2017-2019 ( adjunto)</v>
          </cell>
          <cell r="I97">
            <v>0</v>
          </cell>
          <cell r="J97">
            <v>0</v>
          </cell>
          <cell r="K97" t="str">
            <v>Revisión y análsis base de datos histórica del ANLA eventos de  afectaciòn a Oleoductos para 2017-2019</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t="str">
            <v>IND</v>
          </cell>
        </row>
        <row r="98">
          <cell r="B98" t="str">
            <v>DH-IND-10</v>
          </cell>
          <cell r="C98">
            <v>119</v>
          </cell>
          <cell r="D98" t="str">
            <v>Dirección de Hidrocarburos</v>
          </cell>
          <cell r="E98" t="str">
            <v>Informe de balance volumétrico del transporte de crudo por oleoducto del país.</v>
          </cell>
          <cell r="F98" t="str">
            <v>#</v>
          </cell>
          <cell r="G98">
            <v>1</v>
          </cell>
          <cell r="H98" t="str">
            <v>Informe de legalizaciòn de Guìas a Mayo 2020 con Ecopetrol</v>
          </cell>
          <cell r="I98">
            <v>0</v>
          </cell>
          <cell r="J98">
            <v>0</v>
          </cell>
          <cell r="K98" t="str">
            <v>En Conjunto con Ecopetrol, a partir del 1o de febrero de 2020 con información de la Vicepresidencia de Operaciones y Logística de Transporte (VOL) de Ecopetrol S.A. en cabeza de la Gerencia de Apoderamiento (GAH) se consolindan los infomes de  Guías Única</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t="str">
            <v>IND</v>
          </cell>
        </row>
        <row r="99">
          <cell r="B99" t="str">
            <v>DH-IND-11</v>
          </cell>
          <cell r="C99">
            <v>120</v>
          </cell>
          <cell r="D99" t="str">
            <v>Dirección de Hidrocarburos</v>
          </cell>
          <cell r="E99" t="str">
            <v>Matriz de riesgos de la integridad y seguridad de oleoductos Elaborada</v>
          </cell>
          <cell r="F99" t="str">
            <v>#</v>
          </cell>
          <cell r="G99">
            <v>1</v>
          </cell>
          <cell r="H99" t="str">
            <v>En Conjunto con dependencia de OAAS, SE Obtuvo y base de datos històrica de ANLA, completa, con eventos de  afectaciòn a Oleoductos para 2017-2019</v>
          </cell>
          <cell r="I99">
            <v>0</v>
          </cell>
          <cell r="J99">
            <v>0</v>
          </cell>
          <cell r="K99" t="str">
            <v>Se requirió de los transportadores autorizados del paìs sus planes de manejo de riesgo y atención de desastres en conjunto con la Oficina de asuntos sociales y ambientales.  Y se recibió información de:  Oxy, ODL-Bicenetenario, MANSAROVAR, EQUIÒN, ECOPETR</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t="str">
            <v>IND</v>
          </cell>
        </row>
        <row r="100">
          <cell r="B100" t="str">
            <v>DH-IND-12</v>
          </cell>
          <cell r="C100">
            <v>121</v>
          </cell>
          <cell r="D100" t="str">
            <v>Dirección de Hidrocarburos</v>
          </cell>
          <cell r="E100" t="str">
            <v>Número de municipios de la Amazonía considerados zonas de frontera, que cuentán con beneficios en el precio del combustible de acuerdo con la ley 191 de 1995 y el decreto 1073 de 2015. (POBLACIÓN INDIGENA)</v>
          </cell>
          <cell r="F100" t="str">
            <v>#</v>
          </cell>
          <cell r="G100" t="str">
            <v>Pendiente</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t="str">
            <v>IND</v>
          </cell>
        </row>
        <row r="101">
          <cell r="B101" t="str">
            <v>DH-IND-13</v>
          </cell>
          <cell r="C101">
            <v>122</v>
          </cell>
          <cell r="D101" t="str">
            <v>Dirección de Hidrocarburos</v>
          </cell>
          <cell r="E101" t="str">
            <v>Cese de explotación minera y de hidrocarburos dentro de los territorios del Pueblo Nasa. (MININTERIOR)</v>
          </cell>
          <cell r="F101" t="str">
            <v>#</v>
          </cell>
          <cell r="G101" t="str">
            <v>Pendiente</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t="str">
            <v>IND</v>
          </cell>
        </row>
        <row r="102">
          <cell r="B102" t="str">
            <v>DH-IND-14</v>
          </cell>
          <cell r="C102">
            <v>123</v>
          </cell>
          <cell r="D102" t="str">
            <v>Dirección de Hidrocarburos</v>
          </cell>
          <cell r="E102" t="str">
            <v>Proyecto de planta de abastecimiento de combustible para Nariño. (MININTERIOR)</v>
          </cell>
          <cell r="F102" t="str">
            <v>#</v>
          </cell>
          <cell r="G102" t="str">
            <v>Pendiente</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t="str">
            <v>IND</v>
          </cell>
        </row>
        <row r="103">
          <cell r="B103" t="str">
            <v>DH-IND-15</v>
          </cell>
          <cell r="C103">
            <v>124</v>
          </cell>
          <cell r="D103" t="str">
            <v>Dirección de Hidrocarburos</v>
          </cell>
          <cell r="E103" t="str">
            <v>Expedir el plan de abastecimiento de gas.</v>
          </cell>
          <cell r="F103" t="str">
            <v>#</v>
          </cell>
          <cell r="G103">
            <v>1</v>
          </cell>
          <cell r="H103" t="str">
            <v>LA UPME envió el documento final para comentarios. La primera semana de junlio hay reunión con el Ministro para la presentación de la versión final del Documento</v>
          </cell>
          <cell r="I103">
            <v>0</v>
          </cell>
          <cell r="J103">
            <v>0</v>
          </cell>
          <cell r="K103" t="str">
            <v>Se cuenta con el documento del Plan y la Resolución, sin embargo, se solicitó a la UPME dos escenerios de costo beneficio de la planta de regasificación. Adicionalmente, el equipo se encientra en aclaraciones con la SIC, por un requerimiento remitido a la</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t="str">
            <v>IND</v>
          </cell>
        </row>
        <row r="104">
          <cell r="B104" t="str">
            <v>DH-IND-16</v>
          </cell>
          <cell r="C104">
            <v>125</v>
          </cell>
          <cell r="D104" t="str">
            <v>Dirección de Hidrocarburos</v>
          </cell>
          <cell r="E104" t="str">
            <v>Proyecto de resolución de flexibilización de precios de Gasolina Motor Corriente (GMC)</v>
          </cell>
          <cell r="F104" t="str">
            <v>#</v>
          </cell>
          <cell r="G104">
            <v>1</v>
          </cell>
          <cell r="H104" t="str">
            <v>Debido a solicitud de Presidencia y de la Señora Ministra este proyecto debe reestructurarse, y aplazar para meses próximos. </v>
          </cell>
          <cell r="I104">
            <v>0</v>
          </cell>
          <cell r="J104">
            <v>0</v>
          </cell>
          <cell r="K104" t="str">
            <v>Debido a solicitud de Presidencia y de la Señora Ministra este proyecto debe reestructurarse, y aplazar para meses próximos. </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t="str">
            <v>IND</v>
          </cell>
        </row>
        <row r="105">
          <cell r="B105" t="str">
            <v>DH-IND-17</v>
          </cell>
          <cell r="C105">
            <v>126</v>
          </cell>
          <cell r="D105" t="str">
            <v>Dirección de Hidrocarburos</v>
          </cell>
          <cell r="E105" t="str">
            <v>Estudio para la revisión, análisis y propuesta de mejora a la metodología de fijación de tarifas de transporte por oleoducto Realizado</v>
          </cell>
          <cell r="F105" t="str">
            <v>#</v>
          </cell>
          <cell r="G105">
            <v>1</v>
          </cell>
          <cell r="H105" t="str">
            <v>Proceso de licitaciòn en observaciones del mercado a pre pliegos, pliegos y respuesta a observaciones. Se Tenìan a Junio 47 firmas interesadas en el proceso, observaciones de transportadores (CENIT y Ocensa) y Cronograma de adjudicaciòn. </v>
          </cell>
          <cell r="I105">
            <v>0</v>
          </cell>
          <cell r="J105">
            <v>0</v>
          </cell>
          <cell r="K105" t="str">
            <v>Se recibieron y calificaron ofertas de 3 empresas, E&amp;Y, Valjer Energy y Delvasto-Echavarría. El proceso tiene audiencia de adjudicación el 05 de agosto de 200.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t="str">
            <v>IND</v>
          </cell>
        </row>
        <row r="106">
          <cell r="B106" t="str">
            <v>DME-IND-01</v>
          </cell>
          <cell r="C106">
            <v>127</v>
          </cell>
          <cell r="D106" t="str">
            <v>Dirección de Minería Empresarial</v>
          </cell>
          <cell r="E106" t="str">
            <v>Estandares para fortalecer el desarrollo competitivo de la industria minera realizados</v>
          </cell>
          <cell r="F106" t="str">
            <v>#</v>
          </cell>
          <cell r="G106">
            <v>2</v>
          </cell>
          <cell r="H106" t="str">
            <v>Durante este mes se realizó:
1. Mediante el estudio de mercado de la consultoría , proceso publicado en el SECOP-II y finalizado el 8 de junio, se recibieron seis (6) ofertas y el Grupo de Gestión Contractual calculó el precio bajo el cual se presupuestar</v>
          </cell>
          <cell r="I106">
            <v>0</v>
          </cell>
          <cell r="J106">
            <v>0</v>
          </cell>
          <cell r="K106" t="str">
            <v>Se trabajó en el proceso de contratación de los estándares de presas de relaves y drenajes ácidos; dentro del proceso de consultoría se presentaron cinco (5) proponentes: UT TATAN, BETA GROUP SERVICES SAS, INERCO CONSULTORÍA COLOMBIANA LTDA, UNIVERSIDAD N</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t="str">
            <v>IND</v>
          </cell>
        </row>
        <row r="107">
          <cell r="B107" t="str">
            <v>DME-IND-02</v>
          </cell>
          <cell r="C107">
            <v>128</v>
          </cell>
          <cell r="D107" t="str">
            <v>Dirección de Minería Empresarial</v>
          </cell>
          <cell r="E107" t="str">
            <v>Lineamientos de política para el desarrollo competitivo y la promoción del subsector carbón, teniendo en cuenta el nuevo panorama mundial y nacional y la oportunidad presente en las reservas existentes del mineral elaborados</v>
          </cell>
          <cell r="F107" t="str">
            <v>#</v>
          </cell>
          <cell r="G107">
            <v>1</v>
          </cell>
          <cell r="H107" t="str">
            <v>1- Se realizó reunión con UPME para articular algunos temas sobre el carbón que se han presentado dentro lineamientos a fin de adelantar los estudios necesarios para obtener la información solicitada (Reservas y recursos, estudio de mercados del carbón, a</v>
          </cell>
          <cell r="I107">
            <v>0</v>
          </cell>
          <cell r="J107">
            <v>0</v>
          </cell>
          <cell r="K107" t="str">
            <v>- Se continua con la construccion del Documento " EL CARBÓN: LINEAMIENTOS DE POLÍTICA PARA UNA TRANSFORMACIÓN MINERA SOSTENIBLE EN COLOMBIA
- Socializacion de los Lineamientos con entidades ANM, UPME, Servicio Geologico
-Socializacion con Gremios, ACM, </v>
          </cell>
          <cell r="L107">
            <v>1</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t="str">
            <v>IND</v>
          </cell>
        </row>
        <row r="108">
          <cell r="B108" t="str">
            <v>DME-IND-03</v>
          </cell>
          <cell r="C108">
            <v>129</v>
          </cell>
          <cell r="D108" t="str">
            <v>Dirección de Minería Empresarial</v>
          </cell>
          <cell r="E108" t="str">
            <v>Estrategia para la generación de valor agregado y encadenamientos productivos para el desarrollo local de los territorios con potencial minero elaborado</v>
          </cell>
          <cell r="F108" t="str">
            <v>#</v>
          </cell>
          <cell r="G108">
            <v>1</v>
          </cell>
          <cell r="H108" t="str">
            <v>Se esta replanteando la estrategia enfocada a las acciones alrededor del posicionamiento, que durante la presente vigencia se tiene priorizados los territorios de Jerico y Soto Norte</v>
          </cell>
          <cell r="I108">
            <v>0</v>
          </cell>
          <cell r="J108">
            <v>0</v>
          </cell>
          <cell r="K108" t="str">
            <v>Se esta replanteando la estrategia enfocada a las acciones alrededor del posicionamiento, que durante la presente vigencia se tiene priorizados los territorios de Jerico y Soto Norte</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t="str">
            <v>IND</v>
          </cell>
        </row>
        <row r="109">
          <cell r="B109" t="str">
            <v>DME-IND-04</v>
          </cell>
          <cell r="C109">
            <v>130</v>
          </cell>
          <cell r="D109" t="str">
            <v>Dirección de Minería Empresarial</v>
          </cell>
          <cell r="E109" t="str">
            <v>Procedimiento para la definición de los criterios de los Proyectos de Interes Regional y Estrategicos -PIRES realizado</v>
          </cell>
          <cell r="F109" t="str">
            <v>#</v>
          </cell>
          <cell r="G109">
            <v>1</v>
          </cell>
          <cell r="H109" t="str">
            <v>Se construyo el documento denominado " Documento Metodológico para la implementación de la estrategia para los Proyectos de Interés Regional y Estratégicos – PIRE". El mismo ya fue revisado y ajustado con los comentarios de la Directora. Se esta programan</v>
          </cell>
          <cell r="I109">
            <v>0</v>
          </cell>
          <cell r="J109">
            <v>0</v>
          </cell>
          <cell r="K109" t="str">
            <v>El " Documento Metodológico para la implementación de la estrategia para los Proyectos de Interés Regional y Estratégicos – PIRE". fue revisado y ajustado con los comentarios de la Directora y se remitio a la Viceministra para sus observaciones.</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t="str">
            <v>IND</v>
          </cell>
        </row>
        <row r="110">
          <cell r="B110" t="str">
            <v>DME-IND-05</v>
          </cell>
          <cell r="C110">
            <v>131</v>
          </cell>
          <cell r="D110" t="str">
            <v>Dirección de Minería Empresarial</v>
          </cell>
          <cell r="E110" t="str">
            <v>Agenda interinstitucional para la gestión de proyectos de la DME diseñada e implementada</v>
          </cell>
          <cell r="F110" t="str">
            <v>#</v>
          </cell>
          <cell r="G110">
            <v>1</v>
          </cell>
          <cell r="H110" t="str">
            <v>Mediante radicado 3-2020-008763 del 08-06-2020, fue presento la Director la agenda interinstitucional que se está desarrollando para el presente año 
3-2020-009689 01-07-2020 se presentó informe de avance obtenido en ejecución de la agenda programada.</v>
          </cell>
          <cell r="I110">
            <v>0</v>
          </cell>
          <cell r="J110">
            <v>0</v>
          </cell>
          <cell r="K110" t="str">
            <v>Implementación de agenda:
* RUTAS MINERAS - 10 de julio se realizó Ruta Minera de Choco.
* COMITE EXPLOSIVOS - 10 de julio fue publicado en la página web y enviado a gremios, empresas y entidades el paso a paso.
* SALINASs - Reunión realizada con Cated</v>
          </cell>
          <cell r="L110">
            <v>1</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t="str">
            <v>IND</v>
          </cell>
        </row>
        <row r="111">
          <cell r="B111" t="str">
            <v>DME-IND-06</v>
          </cell>
          <cell r="C111">
            <v>132</v>
          </cell>
          <cell r="D111" t="str">
            <v>Dirección de Minería Empresarial</v>
          </cell>
          <cell r="E111" t="str">
            <v>Seguimiento a la función de Conocimiento y Cartografía Geologica delegada en el Servicio Geologico Colombiano realizado</v>
          </cell>
          <cell r="F111" t="str">
            <v>#</v>
          </cell>
          <cell r="G111">
            <v>4</v>
          </cell>
          <cell r="H111" t="str">
            <v>Se elaboró borrador de informe de supervisión correspondiente al Primer Trimestre de 2020</v>
          </cell>
          <cell r="I111">
            <v>0</v>
          </cell>
          <cell r="J111">
            <v>0</v>
          </cell>
          <cell r="K111" t="str">
            <v>Se elaboró y estructuró informe de supervisión correspondiente al Segundo Trimestre de 2020</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t="str">
            <v>IND</v>
          </cell>
        </row>
        <row r="112">
          <cell r="B112" t="str">
            <v>DME-IND-07</v>
          </cell>
          <cell r="C112">
            <v>133</v>
          </cell>
          <cell r="D112" t="str">
            <v>Dirección de Minería Empresarial</v>
          </cell>
          <cell r="E112" t="str">
            <v>Seguimiento a la Fiscalizacion minera delegada en la Agencia Nacional de Minería y Gobernación de Antioquia realizado</v>
          </cell>
          <cell r="F112" t="str">
            <v>#</v>
          </cell>
          <cell r="G112">
            <v>8</v>
          </cell>
          <cell r="H112" t="str">
            <v>Durante este mes se elaboraron borradores  delos informes de supervisión de la Agencia Nacional de Minería y Gobernación de Antioquia, correspondiente al Primer Trimestre de 2020</v>
          </cell>
          <cell r="I112">
            <v>0</v>
          </cell>
          <cell r="J112">
            <v>0</v>
          </cell>
          <cell r="K112" t="str">
            <v>Durante este mes se elaboraron los informes de supervisión de la Agencia Nacional de Minería y Gobernación de Antioquia, correspondiente al Segundo Trimestre de 2020</v>
          </cell>
          <cell r="L112">
            <v>4</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t="str">
            <v>IND</v>
          </cell>
        </row>
        <row r="113">
          <cell r="B113" t="str">
            <v>DME-IND-08</v>
          </cell>
          <cell r="C113">
            <v>134</v>
          </cell>
          <cell r="D113" t="str">
            <v>Dirección de Minería Empresarial</v>
          </cell>
          <cell r="E113" t="str">
            <v>Estrategia de mejora del proceso de fiscalización minera elaborado</v>
          </cell>
          <cell r="F113" t="str">
            <v>#</v>
          </cell>
          <cell r="G113">
            <v>1</v>
          </cell>
          <cell r="H113" t="str">
            <v>Se trabajó en la conformación de equipos interinstitucionales con la Agencia Nacional de Minería y la Gobernación de Antioquia para divulgación e implementación del Plan de Mejoramiento.</v>
          </cell>
          <cell r="I113">
            <v>0</v>
          </cell>
          <cell r="J113">
            <v>0</v>
          </cell>
          <cell r="K113" t="str">
            <v>La Agencia Nacional de Minería y la Gobernación de Antioquia oficializaron la conformación de los equipo con los cuales se van a trabajar las acciónes de mejora</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t="str">
            <v>IND</v>
          </cell>
        </row>
        <row r="114">
          <cell r="B114" t="str">
            <v>DME-IND-09</v>
          </cell>
          <cell r="C114">
            <v>135</v>
          </cell>
          <cell r="D114" t="str">
            <v>Dirección de Minería Empresarial</v>
          </cell>
          <cell r="E114" t="str">
            <v>Sensibilizaciones a la Agencia Nacional de Minería,  y Gobernación de Antioquia de acuerdo con las funciones delegadas realizadas</v>
          </cell>
          <cell r="F114" t="str">
            <v>#</v>
          </cell>
          <cell r="G114">
            <v>12</v>
          </cell>
          <cell r="H114" t="str">
            <v>Durante este mes se trabajó en la programación y cronograma de las sensibilizaciones que se adelantarán con los funcionarios y contratistas de la Agencia Nacional de Minería y la Gobernación de Antioquia. </v>
          </cell>
          <cell r="I114">
            <v>0</v>
          </cell>
          <cell r="J114">
            <v>0</v>
          </cell>
          <cell r="K114" t="str">
            <v>Durante el mes de julio se realizaron dos sensibililzaciones: Una con la Gobernación de Antioquia y PAR Medellín de la ANM el 14 de julio, y otra a nivel general para las dos delegadas el 31 de julio.</v>
          </cell>
          <cell r="L114">
            <v>2</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t="str">
            <v>IND</v>
          </cell>
        </row>
        <row r="115">
          <cell r="B115" t="str">
            <v>DME-IND-10</v>
          </cell>
          <cell r="C115">
            <v>136</v>
          </cell>
          <cell r="D115" t="str">
            <v>Dirección de Minería Empresarial</v>
          </cell>
          <cell r="E115" t="str">
            <v>Acciones y compromisos adquiridos en desarrollo de la gestión del sector en territorio realizados</v>
          </cell>
          <cell r="F115" t="str">
            <v>#</v>
          </cell>
          <cell r="G115">
            <v>2</v>
          </cell>
          <cell r="H115" t="str">
            <v>Se entrego informe correspondiente al I semestre de 2020, con las acciones adelantadas. (Radicado: 1-2020-033897)</v>
          </cell>
          <cell r="I115">
            <v>1</v>
          </cell>
          <cell r="J115">
            <v>0.5</v>
          </cell>
          <cell r="K115" t="str">
            <v>En proceso la estrategia alrededo de los proyectos PINES, especificamente el de Quebradona y Minesa</v>
          </cell>
          <cell r="L115">
            <v>1</v>
          </cell>
          <cell r="M115">
            <v>2</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t="str">
            <v>IND</v>
          </cell>
        </row>
        <row r="116">
          <cell r="B116" t="str">
            <v>DME-IND-11</v>
          </cell>
          <cell r="C116">
            <v>137</v>
          </cell>
          <cell r="D116" t="str">
            <v>Dirección de Minería Empresarial</v>
          </cell>
          <cell r="E116" t="str">
            <v>Instrumento para la toma de decisiones de la Dirección de Minería Empresarial gestionado</v>
          </cell>
          <cell r="F116" t="str">
            <v>#</v>
          </cell>
          <cell r="G116">
            <v>1</v>
          </cell>
          <cell r="H116" t="str">
            <v>Este instrumento se está identificando para poder contar con el mismo en el próximo trimestre. Se está estructurando una primera fase para los proyectos estratégicos</v>
          </cell>
          <cell r="I116">
            <v>0</v>
          </cell>
          <cell r="J116">
            <v>0</v>
          </cell>
          <cell r="K116" t="str">
            <v>Durante este mes se cuenta con un primer prototipo de definición de tablero de control de os proyectos PINES.</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t="str">
            <v>IND</v>
          </cell>
        </row>
        <row r="117">
          <cell r="B117" t="str">
            <v>GCID-IND-01</v>
          </cell>
          <cell r="C117">
            <v>138</v>
          </cell>
          <cell r="D117" t="str">
            <v>Grupo de Control Interno Disciplinario</v>
          </cell>
          <cell r="E117" t="str">
            <v>Acciones, campañas y actividades realizadas</v>
          </cell>
          <cell r="F117" t="str">
            <v>#</v>
          </cell>
          <cell r="G117">
            <v>8</v>
          </cell>
          <cell r="H117" t="str">
            <v>1) Se llevó a cabo campaña de transparencia en el marco del Mes de la "Integridad y transparencia "a través de piezas publicadas en Vivo Energía en las cuales se presentó un diccionario transparente con definiciones de delitos contra la administración y s</v>
          </cell>
          <cell r="I117">
            <v>4</v>
          </cell>
          <cell r="J117">
            <v>0.5</v>
          </cell>
          <cell r="K117" t="str">
            <v>1) Se llevó a cabo campaña de inicio y desarrollo del código de ética y buen gobierno, a través de piezas informativas y encuesta de percepción para la consolidación del mismo.
</v>
          </cell>
          <cell r="L117">
            <v>5</v>
          </cell>
          <cell r="M117">
            <v>10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t="str">
            <v>IND</v>
          </cell>
        </row>
        <row r="118">
          <cell r="B118" t="str">
            <v>GCID-IND-02</v>
          </cell>
          <cell r="C118">
            <v>139</v>
          </cell>
          <cell r="D118" t="str">
            <v>Grupo de Control Interno Disciplinario</v>
          </cell>
          <cell r="E118" t="str">
            <v>Sesiones e iniciativas desarrolladas </v>
          </cell>
          <cell r="F118" t="str">
            <v>#</v>
          </cell>
          <cell r="G118">
            <v>10</v>
          </cell>
          <cell r="H118" t="str">
            <v>1) El 30 de abril se realizó reunión de la red sectorial de asuntos disciplinarios del sector Minera Energético con la participación de todas las autoridades desliñarías de sector. En esta oportunidad se presentó la colaboración con transparencia por Colo</v>
          </cell>
          <cell r="I118">
            <v>5</v>
          </cell>
          <cell r="J118">
            <v>0.5</v>
          </cell>
          <cell r="K118" t="str">
            <v>1) El día 25 de julio la Red de Asuntos Disciplinarios del Sector Minero Energético se reunió por tercera vez en el año  para establecer los lineamientos de la alianza en el segundo semestre del 2020.
2) La red de asuntos disciplinarios del sector de m</v>
          </cell>
          <cell r="L118">
            <v>7</v>
          </cell>
          <cell r="M118">
            <v>14</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t="str">
            <v>IND</v>
          </cell>
        </row>
        <row r="119">
          <cell r="B119" t="str">
            <v>GCID-IND-03</v>
          </cell>
          <cell r="C119">
            <v>140</v>
          </cell>
          <cell r="D119" t="str">
            <v>Grupo de Control Interno Disciplinario</v>
          </cell>
          <cell r="E119" t="str">
            <v>Jornadas de formación y capacitación </v>
          </cell>
          <cell r="F119" t="str">
            <v>#</v>
          </cell>
          <cell r="G119">
            <v>10</v>
          </cell>
          <cell r="H119" t="str">
            <v>05/05: Segunda capacitación lideres de integridad y transparencia "integridad y construcción de lo público" 
07/05: Capacitación "integridad y construcción de lo público" con los funcionarios de la Subdirección de Talento Humano.
09/05: Capacitación "inte</v>
          </cell>
          <cell r="I119">
            <v>4</v>
          </cell>
          <cell r="J119">
            <v>0.4</v>
          </cell>
          <cell r="K119" t="str">
            <v> 1. El día 30 de julio se realizó el Webinar de "Mi rol como servidor público" desarrollado por el director de transparencia por colombia, Andrés Hernández. Se contó con la participación de 109 funcionarios y contratistas del MME.</v>
          </cell>
          <cell r="L119">
            <v>5</v>
          </cell>
          <cell r="M119">
            <v>12.5</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t="str">
            <v>IND</v>
          </cell>
        </row>
        <row r="120">
          <cell r="B120" t="str">
            <v>GCID-IND-04</v>
          </cell>
          <cell r="C120">
            <v>141</v>
          </cell>
          <cell r="D120" t="str">
            <v>Grupo de Control Interno Disciplinario</v>
          </cell>
          <cell r="E120" t="str">
            <v>Actuaciones disciplinarias realizadas</v>
          </cell>
          <cell r="F120" t="str">
            <v>#</v>
          </cell>
          <cell r="G120">
            <v>20</v>
          </cell>
          <cell r="H120" t="str">
            <v>En el mes de Junio la Secretaria General en calidad de autoridad disciplinaria del Ministerio de Minas y Energía, firmó cinco (5) autos de apertura de indagación preliminar.</v>
          </cell>
          <cell r="I120">
            <v>10</v>
          </cell>
          <cell r="J120">
            <v>0.5</v>
          </cell>
          <cell r="K120" t="str">
            <v>En el mes de Julio, la Secretaria General del Ministerio de Minas y Energía firmó 5 autos en el marco de procesos disciplinarios en curso. </v>
          </cell>
          <cell r="L120">
            <v>15</v>
          </cell>
          <cell r="M120">
            <v>30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t="str">
            <v>IND</v>
          </cell>
        </row>
        <row r="121">
          <cell r="B121" t="str">
            <v>GCID-IND-05</v>
          </cell>
          <cell r="C121">
            <v>142</v>
          </cell>
          <cell r="D121" t="str">
            <v>Grupo de Control Interno Disciplinario</v>
          </cell>
          <cell r="E121" t="str">
            <v>Sesiones del comité de impulso</v>
          </cell>
          <cell r="F121" t="str">
            <v>#</v>
          </cell>
          <cell r="G121">
            <v>20</v>
          </cell>
          <cell r="H121" t="str">
            <v>Se realizaron cinco (5) comités de impulso procesal en el segundo trimestre como fue proyectado en el plan de acción. Cada comité tiene acta firmada por los asistentes.</v>
          </cell>
          <cell r="I121">
            <v>10</v>
          </cell>
          <cell r="J121">
            <v>0.5</v>
          </cell>
          <cell r="K121" t="str">
            <v>En el mes de Julio se realizaron 2 comités de impulso procesal, mismos que fueron registrados por medio de actas de comité firmadas por los integrantes del grupo. </v>
          </cell>
          <cell r="L121">
            <v>12</v>
          </cell>
          <cell r="M121">
            <v>24</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t="str">
            <v>IND</v>
          </cell>
        </row>
        <row r="122">
          <cell r="B122" t="str">
            <v>GCID-IND-06</v>
          </cell>
          <cell r="C122">
            <v>143</v>
          </cell>
          <cell r="D122" t="str">
            <v>Grupo de Control Interno Disciplinario</v>
          </cell>
          <cell r="E122" t="str">
            <v>Alianzas e iniciativas estratégias consolidadas </v>
          </cell>
          <cell r="F122" t="str">
            <v>#</v>
          </cell>
          <cell r="G122">
            <v>5</v>
          </cell>
          <cell r="H122" t="str">
            <v>En el segundo trimestre del 2020 el Grupo de Asuntos Disciplinarios y Promoción de la Integridad en colaboración con el asesor de transparencia, Diego José Ortega, inició la comunicación con la Secretaria de Transparencia de la Presidencia para implementa</v>
          </cell>
          <cell r="I122">
            <v>2</v>
          </cell>
          <cell r="J122">
            <v>0.4</v>
          </cell>
          <cell r="K122">
            <v>0</v>
          </cell>
          <cell r="L122">
            <v>2</v>
          </cell>
          <cell r="M122">
            <v>5</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t="str">
            <v>IND</v>
          </cell>
        </row>
        <row r="123">
          <cell r="B123" t="str">
            <v>GCID-IND-07</v>
          </cell>
          <cell r="C123">
            <v>144</v>
          </cell>
          <cell r="D123" t="str">
            <v>Grupo de Control Interno Disciplinario</v>
          </cell>
          <cell r="E123" t="str">
            <v>Espacio de formación</v>
          </cell>
          <cell r="F123" t="str">
            <v>#</v>
          </cell>
          <cell r="G123">
            <v>5</v>
          </cell>
          <cell r="H123" t="str">
            <v>Los integrantes del Grupo asistieron a la capacitación "Impacto del código general disciplinario en la jurisdicción y derecho disciplinario del abogado en época de pandemia" realizada por el Consejo Superior de la Judicatura el 4 de mayo de 2020.</v>
          </cell>
          <cell r="I123">
            <v>2</v>
          </cell>
          <cell r="J123">
            <v>0.4</v>
          </cell>
          <cell r="K123">
            <v>0</v>
          </cell>
          <cell r="L123">
            <v>2</v>
          </cell>
          <cell r="M123">
            <v>5</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t="str">
            <v>IND</v>
          </cell>
        </row>
        <row r="124">
          <cell r="B124" t="str">
            <v>GGC-IND-01</v>
          </cell>
          <cell r="C124">
            <v>145</v>
          </cell>
          <cell r="D124" t="str">
            <v>Grupo Gestión Contractual</v>
          </cell>
          <cell r="E124" t="str">
            <v>N° X de Estructuratones
1 Encuesta semestral de calidad del servicio</v>
          </cell>
          <cell r="F124" t="str">
            <v>#</v>
          </cell>
          <cell r="G124">
            <v>2</v>
          </cell>
          <cell r="H124" t="str">
            <v>No se presenta novedad dentro de la programación de este periodo</v>
          </cell>
          <cell r="I124">
            <v>0</v>
          </cell>
          <cell r="J124">
            <v>0</v>
          </cell>
          <cell r="K124" t="str">
            <v>No se presenta novedad dentro de la programación de este periodo</v>
          </cell>
          <cell r="L124">
            <v>0.5</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t="str">
            <v>IND</v>
          </cell>
        </row>
        <row r="125">
          <cell r="B125" t="str">
            <v>GGC-IND-02</v>
          </cell>
          <cell r="C125">
            <v>146</v>
          </cell>
          <cell r="D125" t="str">
            <v>Grupo Gestión Contractual</v>
          </cell>
          <cell r="E125" t="str">
            <v>Percepción de los colaboradores del MinEnergía,  sobre los servicios prestados por la oficina contractual</v>
          </cell>
          <cell r="F125" t="str">
            <v>#</v>
          </cell>
          <cell r="G125">
            <v>9</v>
          </cell>
          <cell r="H125" t="str">
            <v>Encuestas de satisfacción Oficina Asesora Jurídica seguimiento del PAE 4 de junio y revisión de procesos contractuales el 23 de junio.</v>
          </cell>
          <cell r="I125">
            <v>2</v>
          </cell>
          <cell r="J125">
            <v>0.2222222222222222</v>
          </cell>
          <cell r="K125" t="str">
            <v>No se presenta novedad dentro de la programación de este periodo</v>
          </cell>
          <cell r="L125">
            <v>6</v>
          </cell>
          <cell r="M125">
            <v>27</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t="str">
            <v>IND</v>
          </cell>
        </row>
        <row r="126">
          <cell r="B126" t="str">
            <v>GGC-IND-03</v>
          </cell>
          <cell r="C126">
            <v>147</v>
          </cell>
          <cell r="D126" t="str">
            <v>Grupo Gestión Contractual</v>
          </cell>
          <cell r="E126" t="str">
            <v>
Conocimiento y aplicación del protocolo de supervisión</v>
          </cell>
          <cell r="F126" t="str">
            <v>#</v>
          </cell>
          <cell r="G126">
            <v>1</v>
          </cell>
          <cell r="H126" t="str">
            <v>Se cuenta con prototipo en revisión</v>
          </cell>
          <cell r="I126">
            <v>0</v>
          </cell>
          <cell r="J126">
            <v>0</v>
          </cell>
          <cell r="K126" t="str">
            <v>No se presenta novedad dentro de la programación de este periodo</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t="str">
            <v>IND</v>
          </cell>
        </row>
        <row r="127">
          <cell r="B127" t="str">
            <v>GGC-IND-04</v>
          </cell>
          <cell r="C127">
            <v>148</v>
          </cell>
          <cell r="D127" t="str">
            <v>Grupo Gestión Contractual</v>
          </cell>
          <cell r="E127" t="str">
            <v>Porcentaje de avance del diseño de la herramienta de sguimiento</v>
          </cell>
          <cell r="F127" t="str">
            <v>%</v>
          </cell>
          <cell r="G127">
            <v>0.05</v>
          </cell>
          <cell r="H127" t="str">
            <v>No se presenta novedad dentro de la programación de este periodo</v>
          </cell>
          <cell r="I127">
            <v>0</v>
          </cell>
          <cell r="J127">
            <v>0</v>
          </cell>
          <cell r="K127" t="str">
            <v>No se presenta novedad dentro de la programación de este periodo</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t="str">
            <v>IND</v>
          </cell>
        </row>
        <row r="128">
          <cell r="B128" t="str">
            <v>GGFC-IND-01</v>
          </cell>
          <cell r="C128">
            <v>149</v>
          </cell>
          <cell r="D128" t="str">
            <v>Grupo Gestión Financiera y Contable</v>
          </cell>
          <cell r="E128" t="str">
            <v>100% de los procesos de pago de los contratistas gestionadas digitalmente</v>
          </cell>
          <cell r="F128" t="str">
            <v>%</v>
          </cell>
          <cell r="G128" t="str">
            <v>100%</v>
          </cell>
          <cell r="H128" t="str">
            <v>El desarrollo se culmino y pasó a producción el 30 de abril, nos econtramos gestionando nuevos desarrollos en el proceso de pagos.</v>
          </cell>
          <cell r="I128">
            <v>1</v>
          </cell>
          <cell r="J128">
            <v>1</v>
          </cell>
          <cell r="K128" t="str">
            <v>Se desarrolló a satisfacción el proceso de pago a proveedores y se pasa a producción para iniciar el 1 de agosto de 2020.</v>
          </cell>
          <cell r="L128">
            <v>1</v>
          </cell>
          <cell r="M128">
            <v>1</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t="str">
            <v>IND</v>
          </cell>
        </row>
        <row r="129">
          <cell r="B129" t="str">
            <v>GGFC-IND-02</v>
          </cell>
          <cell r="C129">
            <v>150</v>
          </cell>
          <cell r="D129" t="str">
            <v>Grupo Gestión Financiera y Contable</v>
          </cell>
          <cell r="E129" t="str">
            <v>70% de los usuarios perciben positivamente los servicios prestados por el Equipo de Tesorería</v>
          </cell>
          <cell r="F129" t="str">
            <v>%</v>
          </cell>
          <cell r="G129">
            <v>0.7</v>
          </cell>
          <cell r="H129" t="str">
            <v>La Base de la medición se desarrollará en el tercer trimestre del año</v>
          </cell>
          <cell r="I129">
            <v>0</v>
          </cell>
          <cell r="J129">
            <v>0</v>
          </cell>
          <cell r="K129" t="str">
            <v>La Base de la medición se desarrollará en el tercer trimestre del año</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t="str">
            <v>IND</v>
          </cell>
        </row>
        <row r="130">
          <cell r="B130" t="str">
            <v>GGFC-IND-03</v>
          </cell>
          <cell r="C130">
            <v>151</v>
          </cell>
          <cell r="D130" t="str">
            <v>Grupo Gestión Financiera y Contable</v>
          </cell>
          <cell r="E130" t="str">
            <v>100% de los tramites de solicitudes de CDP gestionados digitalmente a traves de la herramienta tecnologica</v>
          </cell>
          <cell r="F130" t="str">
            <v>%</v>
          </cell>
          <cell r="G130" t="str">
            <v>70%</v>
          </cell>
          <cell r="H130" t="str">
            <v>Nos encontramos en proceso de desarrollo del aplicativo </v>
          </cell>
          <cell r="I130">
            <v>0</v>
          </cell>
          <cell r="J130">
            <v>0</v>
          </cell>
          <cell r="K130" t="str">
            <v>Proceso de sistematizacion en dearrollo</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t="str">
            <v>IND</v>
          </cell>
        </row>
        <row r="131">
          <cell r="B131" t="str">
            <v>GGFC-IND-04</v>
          </cell>
          <cell r="C131">
            <v>152</v>
          </cell>
          <cell r="D131" t="str">
            <v>Grupo Gestión Financiera y Contable</v>
          </cell>
          <cell r="E131" t="str">
            <v>70% de lOs usuarios del Grupo de Presupuesto tengan una percepción positiva de los servicios prestados</v>
          </cell>
          <cell r="F131" t="str">
            <v>%</v>
          </cell>
          <cell r="G131" t="str">
            <v>70%</v>
          </cell>
          <cell r="H131" t="str">
            <v>La medicion  se tiene prevista para el tercer  trimestre del año </v>
          </cell>
          <cell r="I131">
            <v>0</v>
          </cell>
          <cell r="J131">
            <v>0</v>
          </cell>
          <cell r="K131" t="str">
            <v>La encuenta se tiene prevista para el ultimo trimestre del año</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t="str">
            <v>IND</v>
          </cell>
        </row>
        <row r="132">
          <cell r="B132" t="str">
            <v>GGFC-IND-05</v>
          </cell>
          <cell r="C132">
            <v>153</v>
          </cell>
          <cell r="D132" t="str">
            <v>Grupo Gestión Financiera y Contable</v>
          </cell>
          <cell r="E132" t="str">
            <v>70% de los usuarios perciben positivamente los servicios prestados por el Grupo  de Gestión Financiera y Contable.</v>
          </cell>
          <cell r="F132" t="str">
            <v>%</v>
          </cell>
          <cell r="G132">
            <v>0.7</v>
          </cell>
          <cell r="H132" t="str">
            <v>Estamos en proceso de diseño, para determinar una percepcion inicial a finales de agosto</v>
          </cell>
          <cell r="I132">
            <v>0</v>
          </cell>
          <cell r="J132">
            <v>0</v>
          </cell>
          <cell r="K132" t="str">
            <v>Estamos en proceso de diseño, para determinar una percepcion inicial a finales de agosto</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t="str">
            <v>IND</v>
          </cell>
        </row>
        <row r="133">
          <cell r="B133" t="str">
            <v>GGFC-IND-06</v>
          </cell>
          <cell r="C133">
            <v>154</v>
          </cell>
          <cell r="D133" t="str">
            <v>Grupo Gestión Financiera y Contable</v>
          </cell>
          <cell r="E133" t="str">
            <v>Total de solicitudes automáticas expedidas/Total de solicitud de usuarios </v>
          </cell>
          <cell r="F133" t="str">
            <v>%</v>
          </cell>
          <cell r="G133">
            <v>1</v>
          </cell>
          <cell r="H133" t="str">
            <v>Hemos finalizado al 100% de la gestion y automatizacion de pagos en NEON para contratistas</v>
          </cell>
          <cell r="I133">
            <v>0</v>
          </cell>
          <cell r="J133">
            <v>0</v>
          </cell>
          <cell r="K133" t="str">
            <v>Hemos finalizado al 100% de la gestion y automatizacion de pagos en NEON para contratistas</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t="str">
            <v>IND</v>
          </cell>
        </row>
        <row r="134">
          <cell r="B134" t="str">
            <v>GGISC-IND-01</v>
          </cell>
          <cell r="C134">
            <v>155</v>
          </cell>
          <cell r="D134" t="str">
            <v>Grupo de Gestión de la información y Servicio Ciudadano</v>
          </cell>
          <cell r="E134" t="str">
            <v>Conocimiento de la política de servicio en los servidores del Ministerio de Minas y Energía </v>
          </cell>
          <cell r="F134" t="str">
            <v>#</v>
          </cell>
          <cell r="G134">
            <v>70</v>
          </cell>
          <cell r="H134" t="str">
            <v>Se inicio el proceso de conformación de la Política de Servicio al Ciudadano, a la fecha se cuenta con un documento inicial el cual fue colocado a disposición del equipo para una construcción conjunta,  y el cual se está encaminando de acuerdo al SIENTO y</v>
          </cell>
          <cell r="I134">
            <v>0</v>
          </cell>
          <cell r="J134">
            <v>0</v>
          </cell>
          <cell r="K134" t="str">
            <v>Se genera la pieza de difusión de la nueva Política de Servicio al Ciudadano para la vigencia 2020; para la que se ha tenido en cuenta un nuevo enfoque en la facilidad de entendimiento de parte de la ciudadanía y de los colaboradores del Minenergía; lo qu</v>
          </cell>
          <cell r="L134">
            <v>35</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t="str">
            <v>IND</v>
          </cell>
        </row>
        <row r="135">
          <cell r="B135" t="str">
            <v>GGISC-IND-02</v>
          </cell>
          <cell r="C135">
            <v>156</v>
          </cell>
          <cell r="D135" t="str">
            <v>Grupo de Gestión de la información y Servicio Ciudadano</v>
          </cell>
          <cell r="E135" t="str">
            <v>Portafolio de productos y servicios MinEnergía </v>
          </cell>
          <cell r="F135" t="str">
            <v>#</v>
          </cell>
          <cell r="G135">
            <v>1</v>
          </cell>
          <cell r="H135" t="str">
            <v>El portafolio busca incluir no solo los tramites con los que cuenta el Ministerio, sino también con aquellos procesos que no están tipificados como tal y que dentro del proceso implican la entrega de un producto ( autorización, oficio o  Resolución), por </v>
          </cell>
          <cell r="I135">
            <v>0</v>
          </cell>
          <cell r="J135">
            <v>0</v>
          </cell>
          <cell r="K135" t="str">
            <v>Se presenta la propuesta 001 del documento correspondiente a la vigencia 2020-2021 “Propuesta 1 Portafolio de Servicios Minenergia 2020-2021” y se pone a disposición del GGISC para la correspondiente revisión en el canal creado para el tema dentro del esp</v>
          </cell>
          <cell r="L135">
            <v>0.7</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t="str">
            <v>IND</v>
          </cell>
        </row>
        <row r="136">
          <cell r="B136" t="str">
            <v>GGISC-IND-03</v>
          </cell>
          <cell r="C136">
            <v>157</v>
          </cell>
          <cell r="D136" t="str">
            <v>Grupo de Gestión de la información y Servicio Ciudadano</v>
          </cell>
          <cell r="E136" t="str">
            <v>Disminución del porcentaje en tiempos de respuesta para los trámites 
</v>
          </cell>
          <cell r="F136" t="str">
            <v>#</v>
          </cell>
          <cell r="G136">
            <v>3</v>
          </cell>
          <cell r="H136" t="str">
            <v>Se realizó levantamiento inicial de información para determinar otros trámites y servicios que se solicitan ante Ministerio de Minas y Energía en donde : 
1. De 31 trámites y servicios del levantamiento de información realizado con las áreas misionales y</v>
          </cell>
          <cell r="I136">
            <v>0</v>
          </cell>
          <cell r="J136">
            <v>0</v>
          </cell>
          <cell r="K136" t="str">
            <v>Se esta validando información de tramites y servicios del CRM, para realizar seguimiento y poder identificar si se presentó disminución en los tiempos de respuesta.</v>
          </cell>
          <cell r="L136">
            <v>1.5</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t="str">
            <v>IND</v>
          </cell>
        </row>
        <row r="137">
          <cell r="B137" t="str">
            <v>GGISC-IND-04</v>
          </cell>
          <cell r="C137">
            <v>158</v>
          </cell>
          <cell r="D137" t="str">
            <v>Grupo de Gestión de la información y Servicio Ciudadano</v>
          </cell>
          <cell r="E137" t="str">
            <v>Satisfacción del cliente </v>
          </cell>
          <cell r="F137" t="str">
            <v>#</v>
          </cell>
          <cell r="G137" t="str">
            <v>66%
</v>
          </cell>
          <cell r="H137" t="str">
            <v>A la fecha se han realizado las siguientes acciones: 
1.Se estructuro la encuesta la cual tiene como finalidad medir un grupo de valor de la Dirección de Energia Eléctrica relacionado con los fondos de energía de FOES (Fondo de Energía Social) y FSSRI (F</v>
          </cell>
          <cell r="I137">
            <v>0</v>
          </cell>
          <cell r="J137">
            <v>0</v>
          </cell>
          <cell r="K137" t="str">
            <v>Se publicó encuestas para medir la satisfacción del grupo de valor de la Dirección de Energía Eléctrica (FOES, FSRRI), el 23 de junio del presente. Enlace: https://forms.office.com/Pages/ResponsePage.aspx?id=vjYm2NJtZE6ihHo0AvJOJ8Zgy-JncQZLo_uM7Taqu5JURUh</v>
          </cell>
          <cell r="L137">
            <v>0.2</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t="str">
            <v>IND</v>
          </cell>
        </row>
        <row r="138">
          <cell r="B138" t="str">
            <v>GGISC-IND-05</v>
          </cell>
          <cell r="C138">
            <v>159</v>
          </cell>
          <cell r="D138" t="str">
            <v>Grupo de Gestión de la información y Servicio Ciudadano</v>
          </cell>
          <cell r="E138" t="str">
            <v># de ejercicios de innovación realizados</v>
          </cell>
          <cell r="F138" t="str">
            <v>#</v>
          </cell>
          <cell r="G138">
            <v>2</v>
          </cell>
          <cell r="H138" t="str">
            <v>Con el fin de adelantar los dos procesos de innovación se han adelantado las siguientes actividades: 
1.Elaboración  ficha técnica y envió al Grupo de Gestión Contractual para su revisión y validación 
2.Realización sondeo de mercado con el fin de contrat</v>
          </cell>
          <cell r="I138">
            <v>0</v>
          </cell>
          <cell r="J138">
            <v>0</v>
          </cell>
          <cell r="K138" t="str">
            <v>Estado de Avance Concurso de Méritos Abierto No. 05 de 2020
Se dio respuesta a las observaciones presentadas por los proponentes Beta Group, Corpensar, Idom, RYR KELAB S.A.S, Consorcio Minenergia Innovación 2020, Boost, Universidad Nacional de Colombia</v>
          </cell>
          <cell r="L138">
            <v>0.3</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t="str">
            <v>IND</v>
          </cell>
        </row>
        <row r="139">
          <cell r="B139" t="str">
            <v>GGISC-IND-06</v>
          </cell>
          <cell r="C139">
            <v>160</v>
          </cell>
          <cell r="D139" t="str">
            <v>Grupo de Gestión de la información y Servicio Ciudadano</v>
          </cell>
          <cell r="E139" t="str">
            <v>Servicios prestados de voluntariado</v>
          </cell>
          <cell r="F139" t="str">
            <v>#</v>
          </cell>
          <cell r="G139">
            <v>2</v>
          </cell>
          <cell r="H139" t="str">
            <v>Se esta adelantando la creación del programa de voluntariado, inicialmente se están tomando insumos al interior del Grupo orientados a mantener, hacer, pensar y  cambiar. Propendiendo a trabajar en temas de empatia y vocación de servicio. </v>
          </cell>
          <cell r="I139">
            <v>0</v>
          </cell>
          <cell r="J139">
            <v>0</v>
          </cell>
          <cell r="K139" t="str">
            <v>Durante el segundo trimestre se realizó un trabajo para identificar la relación que tienen las actividades que desarrolla cada miembro del equipo con el perfil personal al que pertenece de acuerdo con los 4 cuadrantes de  trabajados en el trimestre anteri</v>
          </cell>
          <cell r="L139">
            <v>0.2</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t="str">
            <v>IND</v>
          </cell>
        </row>
        <row r="140">
          <cell r="B140" t="str">
            <v>GGISC-IND-07</v>
          </cell>
          <cell r="C140">
            <v>161</v>
          </cell>
          <cell r="D140" t="str">
            <v>Grupo de Gestión de la información y Servicio Ciudadano</v>
          </cell>
          <cell r="E140" t="str">
            <v>Avance en la implementación del SGDEA</v>
          </cell>
          <cell r="F140" t="str">
            <v>#</v>
          </cell>
          <cell r="G140">
            <v>28</v>
          </cell>
          <cell r="H140" t="str">
            <v>Se reportan los siguientes avances frente al objetivo previsto:
1.  Se adelantó la contratación del equipo base para la formulación del pliego licitatorio tendiente a adquirir el software SGDEA y servicios conexos.
2. Se formularon los documentos técnico</v>
          </cell>
          <cell r="I140">
            <v>0</v>
          </cell>
          <cell r="J140">
            <v>0</v>
          </cell>
          <cell r="K140" t="str">
            <v>En desarrollo del proceso LP-01-2020 se adelantaron las siguientes actuaciones:
- Atención de observaciones en etapa de Prepliego
- Atención de observaciones en etapa de Pliego
- Generación de Adendas
Se prevé fecha de adjudicación para el próximo 17 de</v>
          </cell>
          <cell r="L140">
            <v>4.5</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t="str">
            <v>IND</v>
          </cell>
        </row>
        <row r="141">
          <cell r="B141" t="str">
            <v>GJC-IND-01</v>
          </cell>
          <cell r="C141">
            <v>162</v>
          </cell>
          <cell r="D141" t="str">
            <v>Grupo de Jurisdicción  Coactiva</v>
          </cell>
          <cell r="E141" t="str">
            <v>[Expedientes aperturados provenientes de los títulos ejecutivos recibidos]</v>
          </cell>
          <cell r="F141" t="str">
            <v>#</v>
          </cell>
          <cell r="G141">
            <v>2</v>
          </cell>
          <cell r="H141" t="str">
            <v>En el mes de junio de 2020 no se recibieron Títulos Ejecutivos, motivo por el cual tampoco hubo apertura de expedientes.</v>
          </cell>
          <cell r="I141">
            <v>0</v>
          </cell>
          <cell r="J141">
            <v>0</v>
          </cell>
          <cell r="K141" t="str">
            <v>En el mes de julio de 2020 no se recibieron Títulos Ejecutivos, motivo por el cual tampoco hubo apertura de expedientes. El total de expedientes aperturados a 31-07-2020 es de 4</v>
          </cell>
          <cell r="L141">
            <v>5</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t="str">
            <v>IND</v>
          </cell>
        </row>
        <row r="142">
          <cell r="B142" t="str">
            <v>GJC-IND-02</v>
          </cell>
          <cell r="C142">
            <v>163</v>
          </cell>
          <cell r="D142" t="str">
            <v>Grupo de Jurisdicción  Coactiva</v>
          </cell>
          <cell r="E142" t="str">
            <v>Recursos en pesos de cartera del MME recaudados</v>
          </cell>
          <cell r="F142" t="str">
            <v>#</v>
          </cell>
          <cell r="G142">
            <v>1000000000</v>
          </cell>
          <cell r="H142" t="str">
            <v>Durante el mes de juniuo de 2020 se recaudaron $21.328.658,38 en obligaciones de FEDESMERALDAS y $71.270.208 en obligaciones del MME, para un total de $92.598.866,38</v>
          </cell>
          <cell r="I142">
            <v>92598866.38</v>
          </cell>
          <cell r="J142">
            <v>0.09259886637999999</v>
          </cell>
          <cell r="K142" t="str">
            <v>Durante el mes de Julio se recaudaron $21.090.060,67, en obligaciones de FEDESMERALDAS  y $71.089.472 en obligaciones del MME, para un total en el mes de julio de $92.179532,67. El total recaudado hasta 31-07-2020, tanto en cartera del MME, como de FEDESM</v>
          </cell>
          <cell r="L142">
            <v>3400853714</v>
          </cell>
          <cell r="M142">
            <v>36726731621.57129</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t="str">
            <v>IND</v>
          </cell>
        </row>
        <row r="143">
          <cell r="B143" t="str">
            <v>GSA-IND-01</v>
          </cell>
          <cell r="C143">
            <v>164</v>
          </cell>
          <cell r="D143" t="str">
            <v>Grupo Servicios Administrativos</v>
          </cell>
          <cell r="E143" t="str">
            <v>Espacios intervenidos y encuesta de satisfacción de servicio.</v>
          </cell>
          <cell r="F143" t="str">
            <v>#</v>
          </cell>
          <cell r="G143">
            <v>8</v>
          </cell>
          <cell r="H143" t="str">
            <v> - Se realizo la adecuación de un jardín vertical en el sexto piso.
 -Se realizo la adecuación de una divisiones en acrílico en la recepción , esto como método de protección por COVID-19</v>
          </cell>
          <cell r="I143">
            <v>2</v>
          </cell>
          <cell r="J143">
            <v>0.25</v>
          </cell>
          <cell r="K143" t="str">
            <v> - Se realizó habilitación  de los puestos de trabajo, salas de juntas, sanitarios y lavamanos  a fin de garantizar el distanciamiento social en  las instalaciones del Ministerio y sede archivo
- Se ubicaron  tapetes de desinfección con amonio cuaternari</v>
          </cell>
          <cell r="L143">
            <v>3</v>
          </cell>
          <cell r="M143">
            <v>12</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t="str">
            <v>IND</v>
          </cell>
        </row>
        <row r="144">
          <cell r="B144" t="str">
            <v>GSA-IND-02</v>
          </cell>
          <cell r="C144">
            <v>165</v>
          </cell>
          <cell r="D144" t="str">
            <v>Grupo Servicios Administrativos</v>
          </cell>
          <cell r="E144" t="str">
            <v>Funcionalidad y uso de la aplicación movil </v>
          </cell>
          <cell r="F144" t="str">
            <v>#</v>
          </cell>
          <cell r="G144">
            <v>1</v>
          </cell>
          <cell r="H144" t="str">
            <v>Durante el día 12 de junio se realizo un acercamiento con el Grupo de infraestructura Tecnológica, en la reunión realizada se expusieron las necesidades en cuento al control y ejecución del servicio de transporte, finalmente se llego a un acuerdo que el g</v>
          </cell>
          <cell r="I144">
            <v>0</v>
          </cell>
          <cell r="J144">
            <v>0</v>
          </cell>
          <cell r="K144" t="str">
            <v>El día 3 de julio, el Grupo de Infraestructura Tecnológica envió las opciones iniciales para la implementación de la aplicación de transporte con la cual se mejorara el servicio, igualmente el equipo de Tics esta trabajando en la propuesta para la impleme</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t="str">
            <v>IND</v>
          </cell>
        </row>
        <row r="145">
          <cell r="B145" t="str">
            <v>GSA-IND-03</v>
          </cell>
          <cell r="C145">
            <v>166</v>
          </cell>
          <cell r="D145" t="str">
            <v>Grupo Servicios Administrativos</v>
          </cell>
          <cell r="E145" t="str">
            <v># Gestiones  y campañas de movilidad sostenible realizadas
</v>
          </cell>
          <cell r="F145" t="str">
            <v>#</v>
          </cell>
          <cell r="G145">
            <v>2</v>
          </cell>
          <cell r="H145" t="str">
            <v>Con el apoyo del Grupo de Comunicaciones y Prensa, a partir del día 3 de junio (día mundial de la bicicleta), se lanzo oficialmente el nuevo servicio de préstamo de bicicletas para funcionarios, la cual se ejecuto con el envió de piezas por medio de corre</v>
          </cell>
          <cell r="I145">
            <v>1</v>
          </cell>
          <cell r="J145">
            <v>0.5</v>
          </cell>
          <cell r="K145" t="str">
            <v>Las campañas enfocadas en promover la movilidad sostenible se retomaran en el mes de agosto, fomentando el uso de la bicicleta y mostrando los posibles ahorros por el uso de esta.
Acumulado: 2</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t="str">
            <v>IND</v>
          </cell>
        </row>
        <row r="146">
          <cell r="B146" t="str">
            <v>GSA-IND-04</v>
          </cell>
          <cell r="C146">
            <v>167</v>
          </cell>
          <cell r="D146" t="str">
            <v>Grupo Servicios Administrativos</v>
          </cell>
          <cell r="E146" t="str">
            <v>Campañas realizadas</v>
          </cell>
          <cell r="F146" t="str">
            <v>#</v>
          </cell>
          <cell r="G146">
            <v>12</v>
          </cell>
          <cell r="H146" t="str">
            <v>Durante este periodo se logro realizar 2 campañas:
-Nuevo servicio de prestamo de bicicletas.
- Plan estrategico de Seguridad vial.</v>
          </cell>
          <cell r="I146">
            <v>2</v>
          </cell>
          <cell r="J146">
            <v>0.16666666666666666</v>
          </cell>
          <cell r="K146" t="str">
            <v>Durante el mes de julio se dio inicio a una campaña para mostrar los cambios que se han realizado en el Ministerio durante el período de asilamiento producto de la pandemia COVVID 19 con la finalidad de garantizar la bioseguridad de las instalaciones para</v>
          </cell>
          <cell r="L146">
            <v>1</v>
          </cell>
          <cell r="M146">
            <v>6</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t="str">
            <v>IND</v>
          </cell>
        </row>
        <row r="147">
          <cell r="B147" t="str">
            <v>GSA-IND-05</v>
          </cell>
          <cell r="C147">
            <v>168</v>
          </cell>
          <cell r="D147" t="str">
            <v>Grupo Servicios Administrativos</v>
          </cell>
          <cell r="E147" t="str">
            <v>Reducción de consumo</v>
          </cell>
          <cell r="F147" t="str">
            <v>%</v>
          </cell>
          <cell r="G147">
            <v>0.05</v>
          </cell>
          <cell r="H147" t="str">
            <v>Energia: Para la vigencia 2020 se observa una reducción del 10.6 % en el consumo de energía respecto al consumo total de la vigencia 2019, de igual manera al realizar un análisis más detallado se puede identificar que al comparar los el primer semestre de</v>
          </cell>
          <cell r="I147">
            <v>0.2</v>
          </cell>
          <cell r="J147">
            <v>4</v>
          </cell>
          <cell r="K147" t="str">
            <v>Energia: Para la vigencia 2020 se observa una reducción del 13 % en el consumo de energía respecto al consumo total de la vigencia 2019, de igual manera al realizar un análisis más detallado se puede identificar que al comparar los el consumo del mes de j</v>
          </cell>
          <cell r="L147">
            <v>22</v>
          </cell>
          <cell r="M147">
            <v>5.5</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t="str">
            <v>IND</v>
          </cell>
        </row>
        <row r="148">
          <cell r="B148" t="str">
            <v>GSA-IND-06</v>
          </cell>
          <cell r="C148">
            <v>169</v>
          </cell>
          <cell r="D148" t="str">
            <v>Grupo Servicios Administrativos</v>
          </cell>
          <cell r="E148" t="str">
            <v>Encuesta de satisfacción</v>
          </cell>
          <cell r="F148" t="str">
            <v>#</v>
          </cell>
          <cell r="G148">
            <v>3</v>
          </cell>
          <cell r="H148" t="str">
            <v> - Continuación Encuesta de satisfacción del servicio Se ha realizado él envió de encuestas de satisfacción a funcionarios y contratistas, para evaluar la satisfacción en los servicios prestados como transporte y entrega de equipos de cómputo, esta encues</v>
          </cell>
          <cell r="I148">
            <v>2</v>
          </cell>
          <cell r="J148">
            <v>0.6666666666666666</v>
          </cell>
          <cell r="K148" t="str">
            <v>
Encuesta de satisfacción del servicio 
Se ha realizado él envió de encuestas de satisfacción a funcionarios y contratistas, para evaluar la satisfacción en los servicios prestados como transporte y entrega de equipos de cómputo, esta encuesta permitió ev</v>
          </cell>
          <cell r="L148">
            <v>1</v>
          </cell>
          <cell r="M148">
            <v>1.5</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t="str">
            <v>IND</v>
          </cell>
        </row>
        <row r="149">
          <cell r="B149" t="str">
            <v>GTIC-IND-01</v>
          </cell>
          <cell r="C149">
            <v>170</v>
          </cell>
          <cell r="D149" t="str">
            <v>Grupo de Tecnologías de Información y Comunicación</v>
          </cell>
          <cell r="E149" t="str">
            <v>Solución de Copias de Seguridad de Respaldo en Medios Magnéticos Implementada</v>
          </cell>
          <cell r="F149" t="str">
            <v>#</v>
          </cell>
          <cell r="G149">
            <v>100</v>
          </cell>
          <cell r="H149" t="str">
            <v>Se actualiza el Anexo Técnico. Estamos pendiente de la asignación de recursos</v>
          </cell>
          <cell r="I149">
            <v>0</v>
          </cell>
          <cell r="J149">
            <v>0</v>
          </cell>
          <cell r="K149" t="str">
            <v>Estamos pendiente de la asignación de recursos, dado que el presupuesto se encuentra en previo concepto, y la propuesta de OPGI es pasar el presupuesto asignado al proyecto nuevo.</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t="str">
            <v>IND</v>
          </cell>
        </row>
        <row r="150">
          <cell r="B150" t="str">
            <v>GTIC-IND-02</v>
          </cell>
          <cell r="C150">
            <v>171</v>
          </cell>
          <cell r="D150" t="str">
            <v>Grupo de Tecnologías de Información y Comunicación</v>
          </cell>
          <cell r="E150" t="str">
            <v>Generadores de Aplicaciones Apps Construidos</v>
          </cell>
          <cell r="F150" t="str">
            <v>#</v>
          </cell>
          <cell r="G150">
            <v>100</v>
          </cell>
          <cell r="H150" t="str">
            <v>Se contrató a uno de los Ingenieros para incorporar el desarrollo del Front-End de Apps que permita la generación de aplicativos</v>
          </cell>
          <cell r="I150">
            <v>25</v>
          </cell>
          <cell r="J150">
            <v>0.25</v>
          </cell>
          <cell r="K150" t="str">
            <v>Se contrató al Ingeniero de Desarrollo del Back-End, que conforman el equipo para la solución de Apps de uso institucional y misional del MINENERGÍA</v>
          </cell>
          <cell r="L150">
            <v>50</v>
          </cell>
          <cell r="M150">
            <v>200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t="str">
            <v>IND</v>
          </cell>
        </row>
        <row r="151">
          <cell r="B151" t="str">
            <v>GTIC-IND-03</v>
          </cell>
          <cell r="C151">
            <v>172</v>
          </cell>
          <cell r="D151" t="str">
            <v>Grupo de Tecnologías de Información y Comunicación</v>
          </cell>
          <cell r="E151" t="str">
            <v>Servicios de Información Implementados</v>
          </cell>
          <cell r="F151" t="str">
            <v>#</v>
          </cell>
          <cell r="G151">
            <v>100</v>
          </cell>
          <cell r="H151" t="str">
            <v>Se están evaluando alternativas de desarrollos para entregar información más estructurada y confiable haciendo uso de Salomon</v>
          </cell>
          <cell r="I151">
            <v>25</v>
          </cell>
          <cell r="J151">
            <v>0.25</v>
          </cell>
          <cell r="K151" t="str">
            <v>Se están evaluando conocimientos, capacidades y habilidades para la contratación de un Analista y un Desarrolador para le diseño e implementación en el modelamiento de datos y aplicaciones bajo el esquema de Big Data, Analítica, minería de datos, desarrol</v>
          </cell>
          <cell r="L151">
            <v>70</v>
          </cell>
          <cell r="M151">
            <v>280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t="str">
            <v>IND</v>
          </cell>
        </row>
        <row r="152">
          <cell r="B152" t="str">
            <v>GTIC-IND-04</v>
          </cell>
          <cell r="C152">
            <v>173</v>
          </cell>
          <cell r="D152" t="str">
            <v>Grupo de Tecnologías de Información y Comunicación</v>
          </cell>
          <cell r="E152" t="str">
            <v>Herramienta Colaborativa Implementada</v>
          </cell>
          <cell r="F152" t="str">
            <v>#</v>
          </cell>
          <cell r="G152">
            <v>100</v>
          </cell>
          <cell r="H152" t="str">
            <v>Herramienta colaborativa Microsoft Office 365 en produción funcionando normalmente</v>
          </cell>
          <cell r="I152">
            <v>50</v>
          </cell>
          <cell r="J152">
            <v>0.5</v>
          </cell>
          <cell r="K152" t="str">
            <v>Meta cumplida desde el mes de Mayo de 2020. </v>
          </cell>
          <cell r="L152">
            <v>100</v>
          </cell>
          <cell r="M152">
            <v>200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t="str">
            <v>IND</v>
          </cell>
        </row>
        <row r="153">
          <cell r="B153" t="str">
            <v>GTIC-IND-05</v>
          </cell>
          <cell r="C153">
            <v>174</v>
          </cell>
          <cell r="D153" t="str">
            <v>Grupo de Tecnologías de Información y Comunicación</v>
          </cell>
          <cell r="E153" t="str">
            <v>Geovisor actualizado</v>
          </cell>
          <cell r="F153" t="str">
            <v>#</v>
          </cell>
          <cell r="G153">
            <v>100</v>
          </cell>
          <cell r="H153" t="str">
            <v>Se están haciendo las actividades pertinentes para la actualización del Geovisor</v>
          </cell>
          <cell r="I153">
            <v>30</v>
          </cell>
          <cell r="J153">
            <v>0.3</v>
          </cell>
          <cell r="K153" t="str">
            <v>Se estuvo trabajando con el IGAC bajo las directrices de un proyecto que ésta entidad tiene con la ONU para la evaluación y medición de los estándares de geo referenciación con los estándares actuales a nivel mundial. En este aspecto, el IGAC tiene una bu</v>
          </cell>
          <cell r="L153">
            <v>70</v>
          </cell>
          <cell r="M153">
            <v>233.33333333333334</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t="str">
            <v>IND</v>
          </cell>
        </row>
        <row r="154">
          <cell r="B154" t="str">
            <v>GTIC-IND-06</v>
          </cell>
          <cell r="C154">
            <v>175</v>
          </cell>
          <cell r="D154" t="str">
            <v>Grupo de Tecnologías de Información y Comunicación</v>
          </cell>
          <cell r="E154" t="str">
            <v>Portal WEB actualizado</v>
          </cell>
          <cell r="F154" t="str">
            <v>#</v>
          </cell>
          <cell r="G154">
            <v>100</v>
          </cell>
          <cell r="H154" t="str">
            <v>Se reconstruyeron 597 enlaces rotos del Portal WEB del Ministerio Minas Energía. Se aclara que aunque la labor de mantenimiento ya no es de GIT, se hizo como apoyo técnico y para garantizar el óptimo desempeño del Portal NINENERGÍA</v>
          </cell>
          <cell r="I154">
            <v>100</v>
          </cell>
          <cell r="J154">
            <v>1</v>
          </cell>
          <cell r="K154" t="str">
            <v>No se reporta, pues el Portal hoy día es competencia de Oficina de Prensa y Comunicaciones</v>
          </cell>
          <cell r="L154">
            <v>100</v>
          </cell>
          <cell r="M154">
            <v>100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t="str">
            <v>IND</v>
          </cell>
        </row>
        <row r="155">
          <cell r="B155" t="str">
            <v>OAAS-IND-01</v>
          </cell>
          <cell r="C155">
            <v>176</v>
          </cell>
          <cell r="D155" t="str">
            <v>Oficina de Asuntos Ambientales y Sociales</v>
          </cell>
          <cell r="E155" t="str">
            <v>Documento de Investigación que sirve de soporte técnico y jurídico para la gestión ambiental del sector minero-energético realizado (páramos)</v>
          </cell>
          <cell r="F155" t="str">
            <v>#</v>
          </cell>
          <cell r="G155">
            <v>1</v>
          </cell>
          <cell r="H155" t="str">
            <v>Se han desarrollado mesas de trabajo con ANM en aras de articular y concertar las actividades necesarias para la definición de los lineamientos de cierre y desmantelamiento de que trata el programa de sustitución establecido en la ley 1930 de 2018. A part</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t="str">
            <v>IND</v>
          </cell>
        </row>
        <row r="156">
          <cell r="B156" t="str">
            <v>OAAS-IND-02</v>
          </cell>
          <cell r="C156">
            <v>177</v>
          </cell>
          <cell r="D156" t="str">
            <v>Oficina de Asuntos Ambientales y Sociales</v>
          </cell>
          <cell r="E156" t="str">
            <v>Documento de Actualización del Plan Integral de Gestión del Cambio Climatico, elaborado</v>
          </cell>
          <cell r="F156" t="str">
            <v>#</v>
          </cell>
          <cell r="G156">
            <v>1</v>
          </cell>
          <cell r="H156" t="str">
            <v>Proceso en desarrollo continuo. Se avanza en la generación de un Convenio de Asociación 2020, hasta el momento se radicaron los papeles para la firma del convenio, y se espera que el convenio se concrete en 15 días. Con la ejecución del convenio se va est</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t="str">
            <v>IND</v>
          </cell>
        </row>
        <row r="157">
          <cell r="B157" t="str">
            <v>OAAS-IND-03</v>
          </cell>
          <cell r="C157">
            <v>178</v>
          </cell>
          <cell r="D157" t="str">
            <v>Oficina de Asuntos Ambientales y Sociales</v>
          </cell>
          <cell r="E157" t="str">
            <v>Documento Técnico de lineamientos para la incorporación de la GRD en los instrumentos y reglamentos del sector Minero Energético elaborado</v>
          </cell>
          <cell r="F157">
            <v>0</v>
          </cell>
          <cell r="G157">
            <v>1</v>
          </cell>
          <cell r="H157" t="str">
            <v>Se avanzó en el proceso de gestión contractual para suscribir un convenio de cooperación internacional con el PNUD, cuyo objeto es: Anuar esfuerzos técnicos y financieros para la formulación de una Política Sectorial para incorporar la Gestión de Riesgo d</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t="str">
            <v>IND</v>
          </cell>
        </row>
        <row r="158">
          <cell r="B158" t="str">
            <v>OAAS-IND-04</v>
          </cell>
          <cell r="C158">
            <v>179</v>
          </cell>
          <cell r="D158" t="str">
            <v>Oficina de Asuntos Ambientales y Sociales</v>
          </cell>
          <cell r="E158" t="str">
            <v>Cumplimiento de acuerdos en materia de Minas contemplados en el Cumbre Agraria. (MININTERIOR)</v>
          </cell>
          <cell r="F158">
            <v>0</v>
          </cell>
          <cell r="G158">
            <v>1</v>
          </cell>
          <cell r="H158" t="str">
            <v>Se presentó solicitud a la Oficina de Planeación para que se viabilice la modificación del indicador.</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t="str">
            <v>IND</v>
          </cell>
        </row>
        <row r="159">
          <cell r="B159" t="str">
            <v>OAJ-IND-01</v>
          </cell>
          <cell r="C159">
            <v>180</v>
          </cell>
          <cell r="D159" t="str">
            <v>Oficina Asesora Jurídica</v>
          </cell>
          <cell r="E159" t="str">
            <v>Proyectos normativos, regulatorios y legislativos del sector minero energético</v>
          </cell>
          <cell r="F159" t="str">
            <v>%</v>
          </cell>
          <cell r="G159">
            <v>1</v>
          </cell>
          <cell r="H159" t="str">
            <v>Durante el mes de junio de 2020 se revisaron diecisiete (17)  proyectos normativos, regulatorios y/o legislativos, a solicitud de dependencias del MME o expedidos dentro del marco del estado de emergencia económica, social y ecológica</v>
          </cell>
          <cell r="I159">
            <v>0.5</v>
          </cell>
          <cell r="J159">
            <v>0.5</v>
          </cell>
          <cell r="K159" t="str">
            <v>Durante el mes de julio de 2020 se revisaron doce  (12)  proyectos normativos, regulatorios y/o legislativos, a solicitud de dependencias del MME o expedidos dentro del marco del estado de emergencia económica, social y ecológica, para un total del año de</v>
          </cell>
          <cell r="L159">
            <v>0.58</v>
          </cell>
          <cell r="M159">
            <v>1.16</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t="str">
            <v>IND</v>
          </cell>
        </row>
        <row r="160">
          <cell r="B160" t="str">
            <v>OAJ-IND-02</v>
          </cell>
          <cell r="C160">
            <v>181</v>
          </cell>
          <cell r="D160" t="str">
            <v>Oficina Asesora Jurídica</v>
          </cell>
          <cell r="E160" t="str">
            <v>Modificación resolución "Por la cual se establece y desarrolla el mecanismo de las convocatorias públicas para la ejecución de los proyectos definidos en en el Plan de Expansión de Transmisión del Sistema Interconectado Nacional"</v>
          </cell>
          <cell r="F160" t="str">
            <v>#</v>
          </cell>
          <cell r="G160">
            <v>1</v>
          </cell>
          <cell r="H160" t="str">
            <v>Actividad programada para el iv trimestre</v>
          </cell>
          <cell r="I160">
            <v>0</v>
          </cell>
          <cell r="J160">
            <v>0</v>
          </cell>
          <cell r="K160" t="str">
            <v>Actividad programada para el iv trimestre</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t="str">
            <v>IND</v>
          </cell>
        </row>
        <row r="161">
          <cell r="B161" t="str">
            <v>OAJ-IND-03</v>
          </cell>
          <cell r="C161">
            <v>182</v>
          </cell>
          <cell r="D161" t="str">
            <v>Oficina Asesora Jurídica</v>
          </cell>
          <cell r="E161" t="str">
            <v>Resoluciones que resuelven solicitudes y recursos de reposición de aplazamiento de fecha de entrada en operación de proyectos sector eléctrico </v>
          </cell>
          <cell r="F161" t="str">
            <v>#</v>
          </cell>
          <cell r="G161">
            <v>100</v>
          </cell>
          <cell r="H161" t="str">
            <v>Durante el mes de junio de 2020 no se recibieron ni tramitaron solicitudes de aplazamiento de fecha de entrada en operación de proyectos sector eléctrico</v>
          </cell>
          <cell r="I161">
            <v>50</v>
          </cell>
          <cell r="J161">
            <v>0.5</v>
          </cell>
          <cell r="K161" t="str">
            <v>Durante el mes de julio de 2020 se recibieron tramitaron siete (7) solicitudes de aplazamiento de fecha de entrada en operación de proyectos sector eléctrico, para un total del año de once (11)</v>
          </cell>
          <cell r="L161">
            <v>58</v>
          </cell>
          <cell r="M161">
            <v>116</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t="str">
            <v>IND</v>
          </cell>
        </row>
        <row r="162">
          <cell r="B162" t="str">
            <v>OAJ-IND-04</v>
          </cell>
          <cell r="C162">
            <v>183</v>
          </cell>
          <cell r="D162" t="str">
            <v>Oficina Asesora Jurídica</v>
          </cell>
          <cell r="E162" t="str">
            <v>Sistema de información  para seguimiento a los proyectos de transmisión y distribución de energía en desarrollo</v>
          </cell>
          <cell r="F162" t="str">
            <v>#</v>
          </cell>
          <cell r="G162">
            <v>1</v>
          </cell>
          <cell r="H162" t="str">
            <v>Actividad programada para el iv trimestre</v>
          </cell>
          <cell r="I162">
            <v>0</v>
          </cell>
          <cell r="J162">
            <v>0</v>
          </cell>
          <cell r="K162" t="str">
            <v>Actividad programada para el iv trimestre</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t="str">
            <v>IND</v>
          </cell>
        </row>
        <row r="163">
          <cell r="B163" t="str">
            <v>OAJ-IND-05</v>
          </cell>
          <cell r="C163">
            <v>184</v>
          </cell>
          <cell r="D163" t="str">
            <v>Oficina Asesora Jurídica</v>
          </cell>
          <cell r="E163" t="str">
            <v>Resoluciones Ejecutivas que declara de utilidad pública e interés social proyectos eléctricos y áreas  necesarias para su
construcción y protección. </v>
          </cell>
          <cell r="F163" t="str">
            <v>%</v>
          </cell>
          <cell r="G163">
            <v>1</v>
          </cell>
          <cell r="H163" t="str">
            <v>Durante el mes de junio de 2020 no se recibieron  ni tramitaron  solicitudes de declaratoria de utilidad pública e interés social proyectos eléctricos y áreas  necesarias para su construcción y protección</v>
          </cell>
          <cell r="I163">
            <v>0.5</v>
          </cell>
          <cell r="J163">
            <v>0.5</v>
          </cell>
          <cell r="K163" t="str">
            <v>Durante el mes de julio de 2020 se recibieron y tramitaron tres (3)  solicitudes de declaratoria de utilidad pública e interés social proyectos eléctricos y áreas  necesarias para su construcción y protección, para un total del año de siete (7)</v>
          </cell>
          <cell r="L163">
            <v>0.58</v>
          </cell>
          <cell r="M163">
            <v>1.16</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t="str">
            <v>IND</v>
          </cell>
        </row>
        <row r="164">
          <cell r="B164" t="str">
            <v>OAJ-IND-06</v>
          </cell>
          <cell r="C164">
            <v>185</v>
          </cell>
          <cell r="D164" t="str">
            <v>Oficina Asesora Jurídica</v>
          </cell>
          <cell r="E164" t="str">
            <v>Conceptos emitidos</v>
          </cell>
          <cell r="F164" t="str">
            <v>%</v>
          </cell>
          <cell r="G164">
            <v>1</v>
          </cell>
          <cell r="H164" t="str">
            <v>Durante el mes de junio de 2020 se recibieron 6 (6) solicitudes de conceptos juridicos y dp,  las cuales se tramitaron</v>
          </cell>
          <cell r="I164">
            <v>0.48</v>
          </cell>
          <cell r="J164">
            <v>0.48</v>
          </cell>
          <cell r="K164" t="str">
            <v>Durante el mes de julio de 2020 se recibieron y tramitaron diecisiete (17) solicitudes de conceptos juridicos y DP, para un total del año de sesenta y cinco (65)</v>
          </cell>
          <cell r="L164">
            <v>0.56</v>
          </cell>
          <cell r="M164">
            <v>1.1666666666666667</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t="str">
            <v>IND</v>
          </cell>
        </row>
        <row r="165">
          <cell r="B165" t="str">
            <v>OAJ-IND-07</v>
          </cell>
          <cell r="C165">
            <v>186</v>
          </cell>
          <cell r="D165" t="str">
            <v>Oficina Asesora Jurídica</v>
          </cell>
          <cell r="E165" t="str">
            <v>Actuaciones procesales y extraprocesales realizadas</v>
          </cell>
          <cell r="F165" t="str">
            <v>%</v>
          </cell>
          <cell r="G165">
            <v>1</v>
          </cell>
          <cell r="H165" t="str">
            <v>Durante el mes de junio de 2020 los apoderados atendieron cuarenta y cinco (45) actuaciones procesales en los procesos en los que es parte el ministerio de minas y energia                </v>
          </cell>
          <cell r="I165">
            <v>0.5</v>
          </cell>
          <cell r="J165">
            <v>0.5</v>
          </cell>
          <cell r="K165" t="str">
            <v>Durante el mes de julio de 2020 los apoderados atendieron ochenta y cuatro (84) actuaciones procesales en los procesos en los que es parte el Ministerio de Minas y Energia, para un total del año de trescientas cincuenta y cuatro (354)</v>
          </cell>
          <cell r="L165">
            <v>0.58</v>
          </cell>
          <cell r="M165">
            <v>1.16</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t="str">
            <v>IND</v>
          </cell>
        </row>
        <row r="166">
          <cell r="B166" t="str">
            <v>OAJ-IND-08</v>
          </cell>
          <cell r="C166">
            <v>187</v>
          </cell>
          <cell r="D166" t="str">
            <v>Oficina Asesora Jurídica</v>
          </cell>
          <cell r="E166" t="str">
            <v>Estrategía de colaboración armonica</v>
          </cell>
          <cell r="F166" t="str">
            <v>#</v>
          </cell>
          <cell r="G166">
            <v>1</v>
          </cell>
          <cell r="H166" t="str">
            <v>Actividad programada para el iv trimestre</v>
          </cell>
          <cell r="I166">
            <v>0</v>
          </cell>
          <cell r="J166">
            <v>0</v>
          </cell>
          <cell r="K166" t="str">
            <v>Actividad programada para el iv trimestre</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t="str">
            <v>IND</v>
          </cell>
        </row>
        <row r="167">
          <cell r="B167" t="str">
            <v>OAJ-IND-09</v>
          </cell>
          <cell r="C167">
            <v>188</v>
          </cell>
          <cell r="D167" t="str">
            <v>Oficina Asesora Jurídica</v>
          </cell>
          <cell r="E167" t="str">
            <v>Piloto audiencias virtuales </v>
          </cell>
          <cell r="F167" t="str">
            <v>#</v>
          </cell>
          <cell r="G167">
            <v>1</v>
          </cell>
          <cell r="H167" t="str">
            <v>Actividad programada para el iv trimestre</v>
          </cell>
          <cell r="I167">
            <v>0</v>
          </cell>
          <cell r="J167">
            <v>0</v>
          </cell>
          <cell r="K167" t="str">
            <v>Actividad programada para el iv trimestre</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t="str">
            <v>IND</v>
          </cell>
        </row>
        <row r="168">
          <cell r="B168" t="str">
            <v>OAJ-IND-10</v>
          </cell>
          <cell r="C168">
            <v>189</v>
          </cell>
          <cell r="D168" t="str">
            <v>Oficina Asesora Jurídica</v>
          </cell>
          <cell r="E168" t="str">
            <v>Sistema de Información para recolección, seguimiento y control de datos relacionados con la defensa judicial del Ministerio</v>
          </cell>
          <cell r="F168" t="str">
            <v>#</v>
          </cell>
          <cell r="G168">
            <v>1</v>
          </cell>
          <cell r="H168" t="str">
            <v>Actividad programada para el iv trimestre</v>
          </cell>
          <cell r="I168">
            <v>0</v>
          </cell>
          <cell r="J168">
            <v>0</v>
          </cell>
          <cell r="K168" t="str">
            <v>Actividad programada para el iv trimestre</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t="str">
            <v>IND</v>
          </cell>
        </row>
        <row r="169">
          <cell r="B169" t="str">
            <v>OAJ-IND-11</v>
          </cell>
          <cell r="C169">
            <v>190</v>
          </cell>
          <cell r="D169" t="str">
            <v>Oficina Asesora Jurídica</v>
          </cell>
          <cell r="E169" t="str">
            <v>
Sensibilización a Autoridades territoriales y comunidades asesoradas legalmente Realizadas  a través del proyecto de inversión "Implementar del litigio de alto impacto" </v>
          </cell>
          <cell r="F169" t="str">
            <v>#</v>
          </cell>
          <cell r="G169">
            <v>10</v>
          </cell>
          <cell r="H169" t="str">
            <v>Se esta en proceso de contratación</v>
          </cell>
          <cell r="I169">
            <v>0</v>
          </cell>
          <cell r="J169">
            <v>0</v>
          </cell>
          <cell r="K169" t="str">
            <v>Se esta en proceso de contratación, rtapa de perfeccionamiento del contrato</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t="str">
            <v>IND</v>
          </cell>
        </row>
        <row r="170">
          <cell r="B170" t="str">
            <v>OAJ-IND-12</v>
          </cell>
          <cell r="C170">
            <v>191</v>
          </cell>
          <cell r="D170" t="str">
            <v>Oficina Asesora Jurídica</v>
          </cell>
          <cell r="E170" t="str">
            <v>Documento de acciones de carácter jurídico-administrativo a implementar  en los procesos que tenga parte sector Minero Energético, en el marco del litigio de alto impacto </v>
          </cell>
          <cell r="F170" t="str">
            <v>#</v>
          </cell>
          <cell r="G170">
            <v>8</v>
          </cell>
          <cell r="H170" t="str">
            <v>Documentos disponibles en la carpeta compartida de la OAJ</v>
          </cell>
          <cell r="I170">
            <v>6</v>
          </cell>
          <cell r="J170">
            <v>0.75</v>
          </cell>
          <cell r="K170" t="str">
            <v>Durante el mes de julio de 2020 se elaboraron dos (2) documento de acciones de carácter jurídico-administrativo a implementar en los procesos que tenga parte sector minero energético, en el marco del litigio de alto impacto, para un total del año de ocho(</v>
          </cell>
          <cell r="L170">
            <v>8</v>
          </cell>
          <cell r="M170">
            <v>10.666666666666666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t="str">
            <v>IND</v>
          </cell>
        </row>
        <row r="171">
          <cell r="B171" t="str">
            <v>OARE-IND-01</v>
          </cell>
          <cell r="C171">
            <v>192</v>
          </cell>
          <cell r="D171" t="str">
            <v>Oficina de Asuntos Regulatorios y Empresariales</v>
          </cell>
          <cell r="E171" t="str">
            <v>Proyectos normativos formulados</v>
          </cell>
          <cell r="F171" t="str">
            <v>#</v>
          </cell>
          <cell r="G171">
            <v>4</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t="str">
            <v>IND</v>
          </cell>
        </row>
        <row r="172">
          <cell r="B172" t="str">
            <v>OARE-IND-02</v>
          </cell>
          <cell r="C172">
            <v>193</v>
          </cell>
          <cell r="D172" t="str">
            <v>Oficina de Asuntos Regulatorios y Empresariales</v>
          </cell>
          <cell r="E172" t="str">
            <v>Proyectos de Reglamentos remitidos para evaluación de otras autoridades</v>
          </cell>
          <cell r="F172" t="str">
            <v>#</v>
          </cell>
          <cell r="G172">
            <v>2</v>
          </cell>
          <cell r="H172">
            <v>0</v>
          </cell>
          <cell r="I172">
            <v>0</v>
          </cell>
          <cell r="J172">
            <v>0</v>
          </cell>
          <cell r="K172" t="str">
            <v>Dos reglamentos técnicos para el transporte seguro de material radiactivo y un reglamento para la importación y exportación de materiales radiactivos, fueron remitidos a Minstransporte, DIAN y MinCIT para su evaluación y comentarios.</v>
          </cell>
          <cell r="L172">
            <v>3</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t="str">
            <v>IND</v>
          </cell>
        </row>
        <row r="173">
          <cell r="B173" t="str">
            <v>OARE-IND-03</v>
          </cell>
          <cell r="C173">
            <v>194</v>
          </cell>
          <cell r="D173" t="str">
            <v>Oficina de Asuntos Regulatorios y Empresariales</v>
          </cell>
          <cell r="E173" t="str">
            <v>Informe elaborado de requerimientos de políticas: Tendencias, problemáticas, cambios sectoriales y necesidades</v>
          </cell>
          <cell r="F173" t="str">
            <v>#</v>
          </cell>
          <cell r="G173">
            <v>4</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t="str">
            <v>IND</v>
          </cell>
        </row>
        <row r="174">
          <cell r="B174" t="str">
            <v>OARE-IND-04</v>
          </cell>
          <cell r="C174">
            <v>195</v>
          </cell>
          <cell r="D174" t="str">
            <v>Oficina de Asuntos Regulatorios y Empresariales</v>
          </cell>
          <cell r="E174" t="str">
            <v>Estudio evaluado para determinar lineamientos técnicos en eficiencia energética</v>
          </cell>
          <cell r="F174" t="str">
            <v>#</v>
          </cell>
          <cell r="G174">
            <v>1</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t="str">
            <v>IND</v>
          </cell>
        </row>
        <row r="175">
          <cell r="B175" t="str">
            <v>OARE-IND-05</v>
          </cell>
          <cell r="C175">
            <v>196</v>
          </cell>
          <cell r="D175" t="str">
            <v>Oficina de Asuntos Regulatorios y Empresariales</v>
          </cell>
          <cell r="E175" t="str">
            <v>Solicitudes tramitadas realizadas por las contrapartes de proyectos ante OIEA</v>
          </cell>
          <cell r="F175" t="str">
            <v>#</v>
          </cell>
          <cell r="G175">
            <v>1</v>
          </cell>
          <cell r="H175">
            <v>0</v>
          </cell>
          <cell r="I175">
            <v>0</v>
          </cell>
          <cell r="J175">
            <v>0</v>
          </cell>
          <cell r="K175" t="str">
            <v>La Oficina Nacional de Enlace con el OIEA, ha atendido la totalidad de solicitudes que realizan las contrapartes ejecutoras de proyectos.</v>
          </cell>
          <cell r="L175">
            <v>0.583</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t="str">
            <v>IND</v>
          </cell>
        </row>
        <row r="176">
          <cell r="B176" t="str">
            <v>OARE-IND-06</v>
          </cell>
          <cell r="C176">
            <v>197</v>
          </cell>
          <cell r="D176" t="str">
            <v>Oficina de Asuntos Regulatorios y Empresariales</v>
          </cell>
          <cell r="E176" t="str">
            <v>Portafolio de Proyectos presentado al OIEA</v>
          </cell>
          <cell r="F176" t="str">
            <v>#</v>
          </cell>
          <cell r="G176">
            <v>2</v>
          </cell>
          <cell r="H176">
            <v>0</v>
          </cell>
          <cell r="I176">
            <v>0</v>
          </cell>
          <cell r="J176">
            <v>0</v>
          </cell>
          <cell r="K176" t="str">
            <v>El portafolio de proyectos ARCAL y el portafolio de Proyectos Nacionales, fueron presentados para valoración por parte de los oficiales técnicos del OIEA.</v>
          </cell>
          <cell r="L176">
            <v>2</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t="str">
            <v>IND</v>
          </cell>
        </row>
        <row r="177">
          <cell r="B177" t="str">
            <v>OARE-IND-07</v>
          </cell>
          <cell r="C177">
            <v>198</v>
          </cell>
          <cell r="D177" t="str">
            <v>Oficina de Asuntos Regulatorios y Empresariales</v>
          </cell>
          <cell r="E177" t="str">
            <v>Informes elaborados de cumplimiento de acuerdos y tratados internacionales</v>
          </cell>
          <cell r="F177" t="str">
            <v>#</v>
          </cell>
          <cell r="G177">
            <v>2</v>
          </cell>
          <cell r="H177">
            <v>0</v>
          </cell>
          <cell r="I177">
            <v>0</v>
          </cell>
          <cell r="J177">
            <v>0</v>
          </cell>
          <cell r="K177" t="str">
            <v>En fecha 7-abr-2020, se remitió a la Oficina de Planeación el informe de cumplimiento de acuerdos internacionales correspondiente a 1er trimestre.</v>
          </cell>
          <cell r="L177">
            <v>1</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t="str">
            <v>IND</v>
          </cell>
        </row>
        <row r="178">
          <cell r="B178" t="str">
            <v>OARE-IND-08</v>
          </cell>
          <cell r="C178">
            <v>199</v>
          </cell>
          <cell r="D178" t="str">
            <v>Oficina de Asuntos Regulatorios y Empresariales</v>
          </cell>
          <cell r="E178" t="str">
            <v>Trámites finalizados de Autorizaciones para Instalaciones nucleares y radiactivas operadas por el SGC</v>
          </cell>
          <cell r="F178" t="str">
            <v>#</v>
          </cell>
          <cell r="G178">
            <v>4</v>
          </cell>
          <cell r="H178">
            <v>0</v>
          </cell>
          <cell r="I178">
            <v>0</v>
          </cell>
          <cell r="J178">
            <v>0</v>
          </cell>
          <cell r="K178" t="str">
            <v>Se expidió Licencia de operación al Almacén de fuentes radiactivas en desuso - Almacén 1. Se otorgó prórroga a Instalación Centralizada para la Gestión de Desechos Radiactivos , ICGDR - Almacén 2. Se autorizó el acceso de funcionarios para el control de p</v>
          </cell>
          <cell r="L178">
            <v>2</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t="str">
            <v>IND</v>
          </cell>
        </row>
        <row r="179">
          <cell r="B179" t="str">
            <v>OARE-IND-09</v>
          </cell>
          <cell r="C179">
            <v>200</v>
          </cell>
          <cell r="D179" t="str">
            <v>Oficina de Asuntos Regulatorios y Empresariales</v>
          </cell>
          <cell r="E179" t="str">
            <v>Inspecciones realizadas a las instalaciones nucleares y radiactivas operadas por el SGC</v>
          </cell>
          <cell r="F179" t="str">
            <v>#</v>
          </cell>
          <cell r="G179">
            <v>5</v>
          </cell>
          <cell r="H179">
            <v>0</v>
          </cell>
          <cell r="I179">
            <v>0</v>
          </cell>
          <cell r="J179">
            <v>0</v>
          </cell>
          <cell r="K179" t="str">
            <v>Se inspeccionó la Instalación Centralizada para la Gestión de Desechos Radiactivos, ICGDR-Almacén 2</v>
          </cell>
          <cell r="L179">
            <v>1</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t="str">
            <v>IND</v>
          </cell>
        </row>
        <row r="180">
          <cell r="B180" t="str">
            <v>OARE-IND-10</v>
          </cell>
          <cell r="C180">
            <v>201</v>
          </cell>
          <cell r="D180" t="str">
            <v>Oficina de Asuntos Regulatorios y Empresariales</v>
          </cell>
          <cell r="E180" t="str">
            <v>Trámites finalizados de Autorizaciones  e inspecciones para Empresas de servicios de protección radiológica</v>
          </cell>
          <cell r="F180" t="str">
            <v>#</v>
          </cell>
          <cell r="G180">
            <v>5</v>
          </cell>
          <cell r="H180">
            <v>0</v>
          </cell>
          <cell r="I180">
            <v>0</v>
          </cell>
          <cell r="J180">
            <v>0</v>
          </cell>
          <cell r="K180" t="str">
            <v>En fecha 11-feb-2020, se cerró un proceso de solicitud por información inconsistente. Actualmente, se atiende nueva solicitud realizada por la misma Instalación, cuyo objeto es la calibración de detectores de radiación. Se otorgó renovación de autorizació</v>
          </cell>
          <cell r="L180">
            <v>2</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t="str">
            <v>IND</v>
          </cell>
        </row>
        <row r="181">
          <cell r="B181" t="str">
            <v>OARE-IND-11</v>
          </cell>
          <cell r="C181">
            <v>202</v>
          </cell>
          <cell r="D181" t="str">
            <v>Oficina de Asuntos Regulatorios y Empresariales</v>
          </cell>
          <cell r="E181" t="str">
            <v>Actividades de seguimiento y/o direccionamiento realizadas a la delegación de las funciones de autorización, vigilancia y control</v>
          </cell>
          <cell r="F181" t="str">
            <v>#</v>
          </cell>
          <cell r="G181">
            <v>6</v>
          </cell>
          <cell r="H181">
            <v>0</v>
          </cell>
          <cell r="I181">
            <v>0</v>
          </cell>
          <cell r="J181">
            <v>0</v>
          </cell>
          <cell r="K181" t="str">
            <v>El MME adelanta acciones para que la información del SGC sea almacenada en servidores del MME. El SGC remitió dos informes de delegación a los cuales el MME realizó requerimientos. Por otra parte, se han discutido directrices de acciones en tiempo de pand</v>
          </cell>
          <cell r="L181">
            <v>3</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t="str">
            <v>IND</v>
          </cell>
        </row>
        <row r="182">
          <cell r="B182" t="str">
            <v>OARE-IND-12</v>
          </cell>
          <cell r="C182">
            <v>203</v>
          </cell>
          <cell r="D182" t="str">
            <v>Oficina de Asuntos Regulatorios y Empresariales</v>
          </cell>
          <cell r="E182" t="str">
            <v> Espacios de concertación con delegados con los 6 deparatamentos de la amazonía para el diseño y/o estructuración de incentivos que promuevan la movilidad eléctrica fluvial en territorios de la Amazonía. (POBLACIÓN INDIGENA)</v>
          </cell>
          <cell r="F182" t="str">
            <v>#</v>
          </cell>
          <cell r="G182" t="str">
            <v>Pendiente</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t="str">
            <v>IND</v>
          </cell>
        </row>
        <row r="183">
          <cell r="B183" t="str">
            <v>STH-IND-01</v>
          </cell>
          <cell r="C183">
            <v>204</v>
          </cell>
          <cell r="D183" t="str">
            <v>Subdirección de Talento Humano</v>
          </cell>
          <cell r="E183" t="str">
            <v>Seguimiento trimestral  a la ejecución del plan estrategico de talento humano vigencia 2020 </v>
          </cell>
          <cell r="F183" t="str">
            <v>%</v>
          </cell>
          <cell r="G183">
            <v>0.95</v>
          </cell>
          <cell r="H183" t="str">
            <v>Durante el mes de Junio se ejecutaron a satisfacción las actividades que se tenian programadas, la ejecución para este mes es de 10.97%</v>
          </cell>
          <cell r="I183">
            <v>0.1097</v>
          </cell>
          <cell r="J183">
            <v>0.11547368421052633</v>
          </cell>
          <cell r="K183" t="str">
            <v>Durante el mes de Julio se ejecutaron a satisfacción las actividades que se tenian programadas, la ejecución para este mes es de 9.24%,  para un acumulado de 46.6% de ejecución</v>
          </cell>
          <cell r="L183">
            <v>0.4655</v>
          </cell>
          <cell r="M183">
            <v>4.031221513217867</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t="str">
            <v>IND</v>
          </cell>
        </row>
        <row r="184">
          <cell r="B184" t="str">
            <v>STH-IND-02</v>
          </cell>
          <cell r="C184">
            <v>205</v>
          </cell>
          <cell r="D184" t="str">
            <v>Subdirección de Talento Humano</v>
          </cell>
          <cell r="E184" t="str">
            <v>Resultado Encuesta sobre los productos y servicios de Talento Humano</v>
          </cell>
          <cell r="F184" t="str">
            <v>#</v>
          </cell>
          <cell r="G184">
            <v>1</v>
          </cell>
          <cell r="H184" t="str">
            <v>Para el mes de junio no corresponde avance, pues el resultado de la encuesta esta previsto en el IV trimestre de acuerdo a la programación</v>
          </cell>
          <cell r="I184">
            <v>0</v>
          </cell>
          <cell r="J184">
            <v>0</v>
          </cell>
          <cell r="K184" t="str">
            <v>Para el mes de julio no corresponde avance, pues el resultado de la encuesta esta previsto en el IV trimestre de acuerdo a la programación</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t="str">
            <v>IND</v>
          </cell>
        </row>
        <row r="185">
          <cell r="B185" t="str">
            <v>STH-IND-03</v>
          </cell>
          <cell r="C185">
            <v>206</v>
          </cell>
          <cell r="D185" t="str">
            <v>Subdirección de Talento Humano</v>
          </cell>
          <cell r="E185" t="str">
            <v>Resultados de Medición de Lideres
Porcentaje de Cumplimiento de Metas Transformacionales x área 
Incentivos definidos y ejecutados </v>
          </cell>
          <cell r="F185" t="str">
            <v>#</v>
          </cell>
          <cell r="G185">
            <v>2</v>
          </cell>
          <cell r="H185" t="str">
            <v>Para el mes de junio no corresponde avance, pues la definición d incentivos esta previsto en el IV trimestre de acuerdo a la programación</v>
          </cell>
          <cell r="I185">
            <v>0</v>
          </cell>
          <cell r="J185">
            <v>0</v>
          </cell>
          <cell r="K185" t="str">
            <v>Para el mes de julio no corresponde avance, pues la definición de incentivos esta previsto en el IV trimestre de acuerdo a la programación</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t="str">
            <v>IND</v>
          </cell>
        </row>
        <row r="186">
          <cell r="B186" t="str">
            <v>STH-IND-04</v>
          </cell>
          <cell r="C186">
            <v>207</v>
          </cell>
          <cell r="D186" t="str">
            <v>Subdirección de Talento Humano</v>
          </cell>
          <cell r="E186" t="str">
            <v>Medición de Clima
Encuesta de Satisfacción  </v>
          </cell>
          <cell r="F186" t="str">
            <v>#</v>
          </cell>
          <cell r="G186">
            <v>1</v>
          </cell>
          <cell r="H186" t="str">
            <v>Para el mes de junio no corresponde avance, pues la medición de clima esta prevista en el IV trimestre de acuerdo a la programación</v>
          </cell>
          <cell r="I186">
            <v>0</v>
          </cell>
          <cell r="J186">
            <v>0</v>
          </cell>
          <cell r="K186" t="str">
            <v>Para el mes de julio no corresponde avance, pues la medición de clima esta prevista en el IV trimestre de acuerdo a la programación</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t="str">
            <v>IND</v>
          </cell>
        </row>
        <row r="187">
          <cell r="B187" t="str">
            <v>COM-IND-01</v>
          </cell>
          <cell r="C187">
            <v>208</v>
          </cell>
          <cell r="D187" t="str">
            <v>Grupo Comunicaciones y Prensa</v>
          </cell>
          <cell r="E187" t="str">
            <v>Impacto en la comunicación para la cohesión como parte de la transformacion cultural del Min. Energia</v>
          </cell>
          <cell r="F187" t="str">
            <v>%</v>
          </cell>
          <cell r="G187">
            <v>0.7</v>
          </cell>
          <cell r="H187" t="str">
            <v>En la pregunta de comunicación para cohesión respondieron afirmativamente 71 personas las cuales representa el 59,2% de impacto afirmativo, para el segundo trimestre se tenía planteado una respuesta positiva del 35% que equivale a 42 personas; lo que nos </v>
          </cell>
          <cell r="I187">
            <v>0.592</v>
          </cell>
          <cell r="J187">
            <v>0.8457142857142858</v>
          </cell>
          <cell r="K187" t="str">
            <v>Se da inicio a la estruccturación de la segunda parte de la encuesta sobre la cohecion</v>
          </cell>
          <cell r="L187" t="str">
            <v>0,0%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t="str">
            <v>IND</v>
          </cell>
        </row>
        <row r="188">
          <cell r="B188" t="str">
            <v>COM-IND-02</v>
          </cell>
          <cell r="C188">
            <v>209</v>
          </cell>
          <cell r="D188" t="str">
            <v>Grupo Comunicaciones y Prensa</v>
          </cell>
          <cell r="E188" t="str">
            <v>Alcance, en millones de personas, de la campaña de posicionamiento del sector minero energético</v>
          </cell>
          <cell r="F188" t="str">
            <v>#</v>
          </cell>
          <cell r="G188">
            <v>11000000</v>
          </cell>
          <cell r="H188" t="str">
            <v>Desde el inicio de este segundo trimestre e inicio de la pandemia, el equipo digital del MME, ha producido mucho más contenido y no solo eso ha hecho diferentes eventos en vivo virtuales, lo que ha influido considerablemente para generar mayor alcance en </v>
          </cell>
          <cell r="I188">
            <v>7380788</v>
          </cell>
          <cell r="J188">
            <v>0.6709807272727273</v>
          </cell>
          <cell r="K188" t="str">
            <v>Durante este tiempo se han hecho estas campañas para fomentar e incentivar que las redes del MME muestra contenido, importante, confiable, interesante y productivo para las personas.
Listado de campañas en JULIO:
Día del #OrgulloMinero 
Evento Nariño 
R</v>
          </cell>
          <cell r="L188">
            <v>1328199</v>
          </cell>
          <cell r="M188">
            <v>1979489.046427021</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t="str">
            <v>IND</v>
          </cell>
        </row>
        <row r="189">
          <cell r="B189" t="str">
            <v>COM-IND-03</v>
          </cell>
          <cell r="C189">
            <v>210</v>
          </cell>
          <cell r="D189" t="str">
            <v>Grupo Comunicaciones y Prensa</v>
          </cell>
          <cell r="E189" t="str">
            <v>Alcance en audiencia, en millones de personas, de las publicaciones en medios tradicionales, gestionadas desde el grupo de Comunicaciones y Prensa</v>
          </cell>
          <cell r="F189" t="str">
            <v>#</v>
          </cell>
          <cell r="G189">
            <v>825000000</v>
          </cell>
          <cell r="H189" t="str">
            <v>Registro mes a mes de las publicaciones mediaticas del Ministerio con su correspondiente impacto, en terminis de audiencia.
Teniendo en cuenta que la oficina de comunicaciones y prensa suscribio un contrato de monitoreo de medios, el alcance al seguimient</v>
          </cell>
          <cell r="I189">
            <v>613218462</v>
          </cell>
          <cell r="J189">
            <v>0.7432951054545455</v>
          </cell>
          <cell r="K189" t="str">
            <v>Registro mes a mes de las publicaciones mediaticas del Ministerio con su correspondiente impacto, en terminis de audiencia.
Teniendo en cuenta que la oficina de comunicaciones y prensa suscribio un contrato de monitoreo de medios, el alcance al seguimient</v>
          </cell>
          <cell r="L189" t="str">
            <v> 68.188.669 </v>
          </cell>
          <cell r="M189">
            <v>91738353.31298293</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t="str">
            <v>IND</v>
          </cell>
        </row>
        <row r="190">
          <cell r="B190" t="str">
            <v>COM-IND-04</v>
          </cell>
          <cell r="C190">
            <v>211</v>
          </cell>
          <cell r="D190" t="str">
            <v>Grupo Comunicaciones y Prensa</v>
          </cell>
          <cell r="E190" t="str">
            <v>% de personas encuestadas por medio de plataformas digitales gratuitas (de manera virtual o directa), que reconoce la importancia de la Transición Energética y la apuesta actual de país. Público priorizado: jóvenes y adultos entre 18 y 45 años.</v>
          </cell>
          <cell r="F190" t="str">
            <v>%</v>
          </cell>
          <cell r="G190">
            <v>0.8</v>
          </cell>
          <cell r="H190" t="str">
            <v>La pregunta que se realizó fue: ¿Reconoces la importancia de la #TransiciónEnergética para Colombia como principal apuesta del Ministerio?</v>
          </cell>
          <cell r="I190">
            <v>0.638</v>
          </cell>
          <cell r="J190">
            <v>0.7975</v>
          </cell>
          <cell r="K190" t="str">
            <v>Divulgacion de contenidos pedagogicos sobre la transicion energetica de colombia, a la ciudadania en general, a traves de las plataformas del ministerior</v>
          </cell>
          <cell r="L190" t="str">
            <v>0,0%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t="str">
            <v>IND</v>
          </cell>
        </row>
        <row r="191">
          <cell r="B191" t="str">
            <v>COM-IND-05</v>
          </cell>
          <cell r="C191">
            <v>212</v>
          </cell>
          <cell r="D191" t="str">
            <v>Grupo Comunicaciones y Prensa</v>
          </cell>
          <cell r="E191" t="str">
            <v>Número de herramientas desarrolladas y socializadas para facilitar la Comunicación Pública del sector</v>
          </cell>
          <cell r="F191" t="str">
            <v>#</v>
          </cell>
          <cell r="G191">
            <v>1</v>
          </cell>
          <cell r="H191" t="str">
            <v>se está adelantando la introducción: presentación, necesidades, objetivos y principios de comunicación</v>
          </cell>
          <cell r="I191">
            <v>0</v>
          </cell>
          <cell r="J191">
            <v>0</v>
          </cell>
          <cell r="K191" t="str">
            <v>Se avanzó en la estructuración de los siguientes puntos:
Presentación
Necesidad y Beneficios del Protocolo
Referencias consultadas</v>
          </cell>
          <cell r="L191" t="str">
            <v>0,0%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t="str">
            <v>IND</v>
          </cell>
        </row>
        <row r="192">
          <cell r="B192" t="str">
            <v>GAL-IND-01</v>
          </cell>
          <cell r="C192">
            <v>213</v>
          </cell>
          <cell r="D192" t="str">
            <v>Grupo Asuntos Legislativos</v>
          </cell>
          <cell r="E192" t="str">
            <v>Informe de seguimiento de seguimiento a los requerimientos y derechos de petición de los Congresistas bajo la Ley 5 de 1992</v>
          </cell>
          <cell r="F192" t="str">
            <v>#</v>
          </cell>
          <cell r="G192">
            <v>4</v>
          </cell>
          <cell r="H192" t="str">
            <v>Se recibieron 18 solicitudes de las cuales 4 son de senado y 14 de camara de las cuales se dio traslado a 4, se respondieron 4 y las otras se encuentran en vistos buenos o revision del area Juridica</v>
          </cell>
          <cell r="I192">
            <v>3</v>
          </cell>
          <cell r="J192">
            <v>0.75</v>
          </cell>
          <cell r="K192" t="str">
            <v>Se recibieron 29 solicitudes de senado y  camara de las cuales se dio traslado, se respondieron y  se encuentran en vistos buenos o revision del area Juridica</v>
          </cell>
          <cell r="L192">
            <v>1</v>
          </cell>
          <cell r="M192">
            <v>1.3333333333333333</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t="str">
            <v>IND</v>
          </cell>
        </row>
        <row r="193">
          <cell r="B193" t="str">
            <v>GAL-IND-02</v>
          </cell>
          <cell r="C193">
            <v>214</v>
          </cell>
          <cell r="D193" t="str">
            <v>Grupo Asuntos Legislativos</v>
          </cell>
          <cell r="E193" t="str">
            <v>Informe de seguimiento de cumplimiento a los requerimientos de control Político radicados por el Congreso de la República en el Ministerio</v>
          </cell>
          <cell r="F193" t="str">
            <v>#</v>
          </cell>
          <cell r="G193">
            <v>4</v>
          </cell>
          <cell r="H193" t="str">
            <v>Se cito para el debate de control politico Proposicion 77 citado por el HR  Ricardo Ferro el 11 de Junio - y Proposicion 10 Comision Terecera de Camara el 5  de Junio, se continuo haciendo el seguimiento a las plenarias según competencia de esta cartera.</v>
          </cell>
          <cell r="I193">
            <v>3</v>
          </cell>
          <cell r="J193">
            <v>0.75</v>
          </cell>
          <cell r="K193" t="str">
            <v>Se cito para Audiencia Pública según Proposición Nº 005 de 2020 citado por comision segunda - asiste viceministro 20/07/20 - Invitacion 28/07/20 
Sistema General de Regalías” Invita CV Camara asiste Ministro y Coor Regalias
</v>
          </cell>
          <cell r="L193">
            <v>1</v>
          </cell>
          <cell r="M193">
            <v>1.3333333333333333</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t="str">
            <v>IND</v>
          </cell>
        </row>
        <row r="194">
          <cell r="B194" t="str">
            <v>GAL-IND-03</v>
          </cell>
          <cell r="C194">
            <v>215</v>
          </cell>
          <cell r="D194" t="str">
            <v>Grupo Asuntos Legislativos</v>
          </cell>
          <cell r="E194" t="str">
            <v>Porcentaje de conceptos emitidos sobre Proyectos de Ley que tengan impacto en el sector Minero Energético</v>
          </cell>
          <cell r="F194" t="str">
            <v>%</v>
          </cell>
          <cell r="G194">
            <v>1</v>
          </cell>
          <cell r="H194" t="str">
            <v>Para este mes se emitio el Concepto PAL 002 de la HR Adriana Matiz "REGIMEN AMAZONIA"</v>
          </cell>
          <cell r="I194">
            <v>0.5</v>
          </cell>
          <cell r="J194">
            <v>0.5</v>
          </cell>
          <cell r="K194" t="str">
            <v>No se emitio ningin concepto por parte del Ministerio de Minas y Energia</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t="str">
            <v>IND</v>
          </cell>
        </row>
        <row r="195">
          <cell r="B195" t="str">
            <v>OCI-IND-01</v>
          </cell>
          <cell r="C195">
            <v>216</v>
          </cell>
          <cell r="D195" t="str">
            <v>Oficina de Control Interno</v>
          </cell>
          <cell r="E195" t="str">
            <v>Informe de Auditoria de riesgos elaborado</v>
          </cell>
          <cell r="F195" t="str">
            <v>#</v>
          </cell>
          <cell r="G195">
            <v>1</v>
          </cell>
          <cell r="H195" t="str">
            <v>La auditoria del sistema de administración de riesgos del MME esta programada para el tercer trimestre de 2020</v>
          </cell>
          <cell r="I195">
            <v>0</v>
          </cell>
          <cell r="J195">
            <v>0</v>
          </cell>
          <cell r="K195" t="str">
            <v>La auditoria del sistema de administración de riesgos del MME esta programada para el tercer trimestre de 2020, más excatamente para el mes de octubre.</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t="str">
            <v>IND</v>
          </cell>
        </row>
        <row r="196">
          <cell r="B196" t="str">
            <v>OCI-IND-02</v>
          </cell>
          <cell r="C196">
            <v>217</v>
          </cell>
          <cell r="D196" t="str">
            <v>Oficina de Control Interno</v>
          </cell>
          <cell r="E196" t="str">
            <v>Mesas de análisis y valoración de riesgos realizada</v>
          </cell>
          <cell r="F196" t="str">
            <v>#</v>
          </cell>
          <cell r="G196">
            <v>6</v>
          </cell>
          <cell r="H196" t="str">
            <v>Se hicieron Mesas de Análisis de Riesgos y Controles, así: 1 con la Subdirección de Talento Humano; 1 con el Grupo de Asuntos Legislativos; y 1 con el Grupo de Comunicación y Prensa</v>
          </cell>
          <cell r="I196">
            <v>3</v>
          </cell>
          <cell r="J196">
            <v>0.5</v>
          </cell>
          <cell r="K196" t="str">
            <v>Se hicieron tres (3) Mesas de Análisis de Riesgos y Controles, a julio de 2020, así: 1 con la Subdirección de Talento Humano; 1 con el Grupo de Asuntos Legislativos; y 1 con el Grupo de Comunicación y Prensa</v>
          </cell>
          <cell r="L196">
            <v>3</v>
          </cell>
          <cell r="M196">
            <v>6</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t="str">
            <v>IND</v>
          </cell>
        </row>
        <row r="197">
          <cell r="B197" t="str">
            <v>OCI-IND-03</v>
          </cell>
          <cell r="C197">
            <v>218</v>
          </cell>
          <cell r="D197" t="str">
            <v>Oficina de Control Interno</v>
          </cell>
          <cell r="E197" t="str">
            <v>Mesas de mejoramiento y prevención realizada</v>
          </cell>
          <cell r="F197" t="str">
            <v>#</v>
          </cell>
          <cell r="G197">
            <v>4</v>
          </cell>
          <cell r="H197" t="str">
            <v>Se hicieron Mesas de Asesoría &amp; Prevención, así: 1 con la Dirección de Hidrocarburos; 1 con la Subdirección de Talento Humano; 1 con el Grupo de Gestión de la Información y Servicio al Ciudadano.</v>
          </cell>
          <cell r="I197">
            <v>4</v>
          </cell>
          <cell r="J197">
            <v>1</v>
          </cell>
          <cell r="K197" t="str">
            <v>Se hicieron cuatro (4) Mesas de Asesoría &amp; Prevención, a julio de 2020, así: 1 con la Dirección de Hidrocarburos; 1 con la Subdirección de Talento Humano; 2 con el Grupo de Gestión de la Información y Servicio al Ciudadano.</v>
          </cell>
          <cell r="L197">
            <v>4</v>
          </cell>
          <cell r="M197">
            <v>4</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t="str">
            <v>IND</v>
          </cell>
        </row>
        <row r="198">
          <cell r="B198" t="str">
            <v>OCI-IND-04</v>
          </cell>
          <cell r="C198">
            <v>219</v>
          </cell>
          <cell r="D198" t="str">
            <v>Oficina de Control Interno</v>
          </cell>
          <cell r="E198" t="str">
            <v>Informe de seguimiento atención a la CGR elaborado</v>
          </cell>
          <cell r="F198" t="str">
            <v>#</v>
          </cell>
          <cell r="G198">
            <v>2</v>
          </cell>
          <cell r="H198" t="str">
            <v>El siguiente Informe de Seguimiento de Atención al Ente Externo de Control Fiscal, Contraloría General de la República - CGR, está programado para el tercer trimestre de 2020.</v>
          </cell>
          <cell r="I198">
            <v>1</v>
          </cell>
          <cell r="J198">
            <v>0.5</v>
          </cell>
          <cell r="K198" t="str">
            <v>Se hicieron dos (2) Informes de Seguimiento de Atención al Ente Externo de Control Fiscal, Contraloría General de la República - CGR, a julio de 2020, así: 1 con corte a 30 de diciembre de 2019, elaborado en enero de 2020; y 1 con corte a 30 de junio de 2</v>
          </cell>
          <cell r="L198">
            <v>2</v>
          </cell>
          <cell r="M198">
            <v>4</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t="str">
            <v>IND</v>
          </cell>
        </row>
        <row r="199">
          <cell r="B199" t="str">
            <v>OCI-IND-05</v>
          </cell>
          <cell r="C199">
            <v>220</v>
          </cell>
          <cell r="D199" t="str">
            <v>Oficina de Control Interno</v>
          </cell>
          <cell r="E199" t="str">
            <v>Avance del Programa de Auditoria Interna Independiente</v>
          </cell>
          <cell r="F199" t="str">
            <v>#</v>
          </cell>
          <cell r="G199">
            <v>4</v>
          </cell>
          <cell r="H199" t="str">
            <v>Se elaboró avance del Programa de Auditoría Interna Independiente, con corte a 31 de marzo de 2020.</v>
          </cell>
          <cell r="I199">
            <v>2</v>
          </cell>
          <cell r="J199">
            <v>0.5</v>
          </cell>
          <cell r="K199" t="str">
            <v>Se hicieron tres (3) Documentos de Seguimiento al Programa de Auditoria Interna Independiente - PAII, a julio de 2020, así: 1 con corte a 30 de diciembre de 2019, elaborado en enero de 2020; 1 con corte a 31 de marzo de 2020, elaborado en abril de 2020; y</v>
          </cell>
          <cell r="L199">
            <v>3</v>
          </cell>
          <cell r="M199">
            <v>6</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t="str">
            <v>IND</v>
          </cell>
        </row>
        <row r="200">
          <cell r="B200" t="str">
            <v>OCI-IND-06</v>
          </cell>
          <cell r="C200">
            <v>221</v>
          </cell>
          <cell r="D200" t="str">
            <v>Oficina de Control Interno</v>
          </cell>
          <cell r="E200" t="str">
            <v>Mesas de seguimiento a la gestión por área organizacional documentadas</v>
          </cell>
          <cell r="F200" t="str">
            <v>#</v>
          </cell>
          <cell r="G200">
            <v>20</v>
          </cell>
          <cell r="H200" t="str">
            <v>Se hizo Mesas de Seguimiento a la Gestión por Área Organizacional, al Grupo de Energías No Convencionales y Asuntos Nucleares, el 22 de mayo de 2020.
Las demás están programadas para el tercer y cuarto trimestre de 2020, las cuales tendrán un énfasis en </v>
          </cell>
          <cell r="I200">
            <v>1</v>
          </cell>
          <cell r="J200">
            <v>0.05</v>
          </cell>
          <cell r="K200" t="str">
            <v>Se hizo una (1) Mesa de seguimiento a la gestión por área organizacional, a julio de 2020, así: 1 con corte a 30 de junio de 2020. 
Las demás están programadas para el tercer y cuarto trimestre de 2020; las Mesas programadas para el tercer trimestre, son</v>
          </cell>
          <cell r="L200">
            <v>1</v>
          </cell>
          <cell r="M200">
            <v>20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t="str">
            <v>IND</v>
          </cell>
        </row>
        <row r="201">
          <cell r="B201" t="str">
            <v>OCI-IND-07</v>
          </cell>
          <cell r="C201">
            <v>222</v>
          </cell>
          <cell r="D201" t="str">
            <v>Oficina de Control Interno</v>
          </cell>
          <cell r="E201" t="str">
            <v>Programa de Auditoría Interna Independiente formulado</v>
          </cell>
          <cell r="F201" t="str">
            <v>#</v>
          </cell>
          <cell r="G201">
            <v>1</v>
          </cell>
          <cell r="H201" t="str">
            <v>El Programa de Auditoría Interna Independiente - PAII 2020, se cumplió y reportó en el primer trimestre de 2020. El PAII fue ajustado el 30 de abril de 2020.</v>
          </cell>
          <cell r="I201">
            <v>1</v>
          </cell>
          <cell r="J201">
            <v>1</v>
          </cell>
          <cell r="K201" t="str">
            <v>Se hizo una (1) Formulación del  Programa de Auditoría Interna Independiente - PAII, a julio de 2020, así: 1 el 21 de febrero de 2020. El PAII fue ajustado el 30 de abril de 2020.</v>
          </cell>
          <cell r="L201">
            <v>1</v>
          </cell>
          <cell r="M201">
            <v>1</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t="str">
            <v>IND</v>
          </cell>
        </row>
        <row r="202">
          <cell r="B202" t="str">
            <v>OPGI-IND-01</v>
          </cell>
          <cell r="C202">
            <v>223</v>
          </cell>
          <cell r="D202" t="str">
            <v>Oficina de Planeación y Gestión Internacional</v>
          </cell>
          <cell r="E202" t="str">
            <v>Herramienta de gestión implementada para el seguimiento y control integral </v>
          </cell>
          <cell r="F202" t="str">
            <v>#</v>
          </cell>
          <cell r="G202">
            <v>1</v>
          </cell>
          <cell r="H202" t="str">
            <v>Se están realizando mesas de trabajo para el diagnóstico y necesidades de los módulos de Sisgestion a implementar. La entidad ya cuenta con el código fuente de la herramienta, la cual fue entregada por el DNP por medio de un acuerdo de entrega</v>
          </cell>
          <cell r="I202">
            <v>0</v>
          </cell>
          <cell r="J202">
            <v>0</v>
          </cell>
          <cell r="K202" t="str">
            <v>Se está trabajando en la migración de datos del módulo de SIGME "Gestión documental" a Sisgestion y en paralelo se está desarrollando el módulo de seguridad y planeación estratégica, para la implementación de estos modulos durante el segundo semestre del </v>
          </cell>
          <cell r="L202">
            <v>0.25</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t="str">
            <v>IND</v>
          </cell>
        </row>
        <row r="203">
          <cell r="B203" t="str">
            <v>OPGI-IND-02</v>
          </cell>
          <cell r="C203">
            <v>224</v>
          </cell>
          <cell r="D203" t="str">
            <v>Oficina de Planeación y Gestión Internacional</v>
          </cell>
          <cell r="E203" t="str">
            <v>Número de talleres / mesas de trabajo en planeación y seguimiento a los responsables al interior del Ministerio</v>
          </cell>
          <cell r="F203" t="str">
            <v>#</v>
          </cell>
          <cell r="G203">
            <v>4</v>
          </cell>
          <cell r="H203" t="str">
            <v>Se realizó la planeación del proyecto y se definió el cronograma para cada una de las mesas y jornadas academicas, a través de 3 reuniones de planeación con los expertos. Se determino que la primera Jornada acedemica se tiene programada para el 7 y el 13 </v>
          </cell>
          <cell r="I203" t="str">
            <v> </v>
          </cell>
          <cell r="J203">
            <v>0</v>
          </cell>
          <cell r="K203" t="str">
            <v>Se realizáron 9 espacios en el marco del proyecto MIPG: 3 reuniones de planeación y seguimiento, 2 Jornadas académicas y 4 mesas de trabajo (2 sectoriales y 2 del Ministerio). 
El proyecto avanza conforme a la planeación y se almacenan las evidancias en u</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t="str">
            <v>IND</v>
          </cell>
        </row>
        <row r="204">
          <cell r="B204" t="str">
            <v>OPGI-IND-03</v>
          </cell>
          <cell r="C204">
            <v>225</v>
          </cell>
          <cell r="D204" t="str">
            <v>Oficina de Planeación y Gestión Internacional</v>
          </cell>
          <cell r="E204" t="str">
            <v>Instrumento de seguimiento y control unificado para cumplimiento de metas</v>
          </cell>
          <cell r="F204" t="str">
            <v>#</v>
          </cell>
          <cell r="G204">
            <v>1</v>
          </cell>
          <cell r="H204" t="str">
            <v>Ya se encuentra el instrumento alojado en la plataforma teams para el reporte de los indicadores de la entidad, las áreas cuentan con acceso y disponibilidad de los insumos para realizar sus reportes mensuales</v>
          </cell>
          <cell r="I204">
            <v>1</v>
          </cell>
          <cell r="J204">
            <v>1</v>
          </cell>
          <cell r="K204" t="str">
            <v>El instrumento se encuentra ya en la plataforma de reporte, el avance del 100% de cumplimiento de este indicador se dio en el mes de junio</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t="str">
            <v>IND</v>
          </cell>
        </row>
        <row r="205">
          <cell r="B205" t="str">
            <v>OPGI-IND-04</v>
          </cell>
          <cell r="C205">
            <v>226</v>
          </cell>
          <cell r="D205" t="str">
            <v>Oficina de Planeación y Gestión Internacional</v>
          </cell>
          <cell r="E205" t="str">
            <v>Número de pilotos de sendas de valor intervenidos e implementados</v>
          </cell>
          <cell r="F205" t="str">
            <v>#</v>
          </cell>
          <cell r="G205">
            <v>2</v>
          </cell>
          <cell r="H205" t="str">
            <v>Ya se están ejecutando los pilotos de las sendas de valor intervenidas, por medio de las entrevistas, talleres y diagnósticos con las personas que participan en cada una de las sendas</v>
          </cell>
          <cell r="I205">
            <v>0</v>
          </cell>
          <cell r="J205">
            <v>0</v>
          </cell>
          <cell r="K205" t="str">
            <v>Se tiene el diagnóstico de las sendas de valor identificadas, y ya se están realizando los pilotos de estas. Cabe aclarar que el piloto aun no termina, la fase de piloto contiene varios procesos en su interior para la optimización de las sendas escogidas</v>
          </cell>
          <cell r="L205">
            <v>1</v>
          </cell>
          <cell r="M205">
            <v>0</v>
          </cell>
          <cell r="N205">
            <v>0</v>
          </cell>
          <cell r="O205">
            <v>0</v>
          </cell>
          <cell r="P205">
            <v>0</v>
          </cell>
          <cell r="Q205" t="str">
            <v>%</v>
          </cell>
          <cell r="R205">
            <v>0</v>
          </cell>
          <cell r="S205">
            <v>0</v>
          </cell>
          <cell r="T205">
            <v>0</v>
          </cell>
          <cell r="U205">
            <v>0</v>
          </cell>
          <cell r="V205">
            <v>0</v>
          </cell>
          <cell r="W205">
            <v>0</v>
          </cell>
          <cell r="X205">
            <v>0</v>
          </cell>
          <cell r="Y205">
            <v>0</v>
          </cell>
          <cell r="Z205">
            <v>0</v>
          </cell>
          <cell r="AA205">
            <v>0</v>
          </cell>
          <cell r="AB205">
            <v>0</v>
          </cell>
          <cell r="AC205" t="str">
            <v>IND</v>
          </cell>
        </row>
        <row r="206">
          <cell r="B206" t="str">
            <v>OPGI-IND-05</v>
          </cell>
          <cell r="C206">
            <v>227</v>
          </cell>
          <cell r="D206" t="str">
            <v>Oficina de Planeación y Gestión Internacional</v>
          </cell>
          <cell r="E206" t="str">
            <v>Número de procesos estratégicos identificados que pueden ser sujetos de intervención, readecuación e implementación </v>
          </cell>
          <cell r="F206" t="str">
            <v>#</v>
          </cell>
          <cell r="G206">
            <v>4</v>
          </cell>
          <cell r="H206" t="str">
            <v>Ya se identificaron los procesos estratégicos a intervenir, siendo estos: 1. Administrar eficientemente los subsidios MME y 2. Gestionar requerimientos que necesitan los diferentes actores de la cadena de Hidrocarburos</v>
          </cell>
          <cell r="I206">
            <v>2</v>
          </cell>
          <cell r="J206">
            <v>0.5</v>
          </cell>
          <cell r="K206" t="str">
            <v>Se tienen las sendas de valor identificadas de mayor peso en la entidad, ya habiendose priorizado dos para su optimización, y otras como diagnóstico para su intervención en 2021. </v>
          </cell>
          <cell r="L206">
            <v>2</v>
          </cell>
          <cell r="M206">
            <v>4</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t="str">
            <v>IND</v>
          </cell>
        </row>
        <row r="207">
          <cell r="B207" t="str">
            <v>DEE_PND_01</v>
          </cell>
          <cell r="C207">
            <v>67</v>
          </cell>
          <cell r="D207" t="str">
            <v>Dirección de Energía Eléctrica</v>
          </cell>
          <cell r="E207" t="str">
            <v>Promedio de la duración de interrupciones del servicio de energía eléctrica al año (SINERGIA)</v>
          </cell>
          <cell r="F207" t="str">
            <v>#</v>
          </cell>
          <cell r="G207">
            <v>29.34</v>
          </cell>
          <cell r="H207" t="str">
            <v>El indicador tiene una periodicidad de reporte anual ya que es la suma de promedios de todos los meses y es de disminución. El promedio de duración para el mes de abril fue de 19,82 horas. Ha habido inconsistencias en los reportes y cálculos del indicador</v>
          </cell>
          <cell r="I207">
            <v>0</v>
          </cell>
          <cell r="J207">
            <v>0</v>
          </cell>
          <cell r="K207" t="str">
            <v>El indicador tiene una periodicidad de reporte anual ya que es la suma de promedios de todos los meses y es de disminución. El promedio de duración para el mes de mayo fue de 20,4 horas. Ha habido inconsistencias en los reportes y cálculos del indicador, </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t="str">
            <v>PND</v>
          </cell>
          <cell r="AD207" t="str">
            <v>MI</v>
          </cell>
          <cell r="AE207" t="str">
            <v>Anual</v>
          </cell>
        </row>
        <row r="208">
          <cell r="B208" t="str">
            <v>DEE_PND_02</v>
          </cell>
          <cell r="C208">
            <v>68</v>
          </cell>
          <cell r="D208" t="str">
            <v>Dirección de Energía Eléctrica</v>
          </cell>
          <cell r="E208" t="str">
            <v>Promedio de la cantidad de interrupciones del servicio de energía eléctrica al año (SINERGIA) (horas)</v>
          </cell>
          <cell r="F208" t="str">
            <v>#</v>
          </cell>
          <cell r="G208">
            <v>39.19</v>
          </cell>
          <cell r="H208" t="str">
            <v>El indicador tiene una periodicidad de reporte anual ya que es la suma de promedios de todos los meses y es de disminución. El promedio de cantidad  de interrupciones para el mes de abril fue de 2,26 . Ha habido inconsistencias en los reportes y cálculos </v>
          </cell>
          <cell r="I208">
            <v>0</v>
          </cell>
          <cell r="J208">
            <v>0</v>
          </cell>
          <cell r="K208" t="str">
            <v>El indicador tiene una periodicidad de reporte anual ya que es la suma de promedios de todos los meses y es de disminución. El promedio de cantidad  de interrupciones para el mes de mayo fue de 2,52 . Ha habido inconsistencias en los reportes y cálculos d</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t="str">
            <v>PND</v>
          </cell>
          <cell r="AD208" t="str">
            <v>MI</v>
          </cell>
          <cell r="AE208" t="str">
            <v>Anual</v>
          </cell>
        </row>
        <row r="209">
          <cell r="B209" t="str">
            <v>DEE_PND_03</v>
          </cell>
          <cell r="C209">
            <v>69</v>
          </cell>
          <cell r="D209" t="str">
            <v>Dirección de Energía Eléctrica</v>
          </cell>
          <cell r="E209" t="str">
            <v>Capacidad instalada de generación de energía eléctrica (SINERGIA) (Mw)</v>
          </cell>
          <cell r="F209" t="str">
            <v>#</v>
          </cell>
          <cell r="G209">
            <v>17313</v>
          </cell>
          <cell r="H209" t="str">
            <v>Durante el mes de junio del año 2020, el valor reportado por XM de la capacidad instalada de generación eléctrica fue de 17518,93 MW. Durante este mes hubo un incremento de la capacidad instalada ante la entrada en operación de la central SAN ANDRÉS DE CU</v>
          </cell>
          <cell r="I209">
            <v>17518.93</v>
          </cell>
          <cell r="J209">
            <v>1.0118945301218738</v>
          </cell>
          <cell r="K209" t="str">
            <v>Durante el mes de julio del año 2020, el valor reportado por XM de la capacidad instalada de generación eléctrica fue de 17479,13 MW. Durante este mes no hubo entrada de nuevas centrales de generación y se presentó reducción de la capacidad instalada ante</v>
          </cell>
          <cell r="L209">
            <v>17479.13</v>
          </cell>
          <cell r="M209">
            <v>17273.66783759054</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t="str">
            <v>PND</v>
          </cell>
          <cell r="AD209" t="str">
            <v>MI</v>
          </cell>
          <cell r="AE209" t="str">
            <v>Anual</v>
          </cell>
        </row>
        <row r="210">
          <cell r="B210" t="str">
            <v>DEE_PND_04</v>
          </cell>
          <cell r="C210">
            <v>70</v>
          </cell>
          <cell r="D210" t="str">
            <v>Dirección de Energía Eléctrica</v>
          </cell>
          <cell r="E210" t="str">
            <v>Usuarios beneficiados con programas de eficiencia energética (SINERGIA)</v>
          </cell>
          <cell r="F210" t="str">
            <v>#</v>
          </cell>
          <cell r="G210">
            <v>11727</v>
          </cell>
          <cell r="H210" t="str">
            <v>Durante el mes de junio de 2020, mediante el Contrato 80905-041-2019 con objeto: “Operar el proyecto para incentivar la sustitución de equipos en el Archipiélago de San Andrés, Providencia y Santa Catalina”, se beneficiaron 27 usuarios mediante la sustitu</v>
          </cell>
          <cell r="I210">
            <v>7503</v>
          </cell>
          <cell r="J210">
            <v>0.6398055768738807</v>
          </cell>
          <cell r="K210" t="str">
            <v>Durante el mes de julio de 2020, se registraron 28 nuevos usuarios beneficiados con programa de eficiencia energética. Mediante el Contrato 80905-041-2019 con objeto: “Operar el proyecto para incentivar la sustitución de equipos en el Archipiélago de San </v>
          </cell>
          <cell r="L210">
            <v>7531</v>
          </cell>
          <cell r="M210">
            <v>11770.763294682129</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t="str">
            <v>PND</v>
          </cell>
          <cell r="AD210" t="str">
            <v>HI</v>
          </cell>
          <cell r="AE210" t="str">
            <v>Anual</v>
          </cell>
        </row>
        <row r="211">
          <cell r="B211" t="str">
            <v>DEE_PND_05</v>
          </cell>
          <cell r="C211">
            <v>71</v>
          </cell>
          <cell r="D211" t="str">
            <v>Dirección de Energía Eléctrica</v>
          </cell>
          <cell r="E211" t="str">
            <v>Nueva infraestructura energética para comercio internacional (SINERGIA)</v>
          </cell>
          <cell r="F211" t="str">
            <v>#</v>
          </cell>
          <cell r="G211">
            <v>0</v>
          </cell>
          <cell r="H211" t="str">
            <v>Durante el mes de junio de 2020, no hubo avance con respecto al periodo anterior. La interconexión con Panamá se viene manejando desde las agendas interministeriales, el refuerzo de la interconexión con Ecuador no presenta avance y la regasificadora del p</v>
          </cell>
          <cell r="I211">
            <v>0</v>
          </cell>
          <cell r="J211">
            <v>0</v>
          </cell>
          <cell r="K211" t="str">
            <v>Durante el mes de julio, no hubo avance con respecto al periodo anterior. La interconexión con Panamá se vino manejando desde las agendas interministeriales, el refuerzo de la interconexión con Ecuador no presentó avance y la regasificadora del pacífico c</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t="str">
            <v>PND</v>
          </cell>
          <cell r="AD211" t="str">
            <v>HI</v>
          </cell>
          <cell r="AE211" t="str">
            <v>Anual</v>
          </cell>
        </row>
        <row r="212">
          <cell r="B212" t="str">
            <v>DEE_PND_06</v>
          </cell>
          <cell r="C212">
            <v>72</v>
          </cell>
          <cell r="D212" t="str">
            <v>Dirección de Energía Eléctrica</v>
          </cell>
          <cell r="E212" t="str">
            <v>Nuevos usuarios con servicio de energía eléctrica (SINERGIA)</v>
          </cell>
          <cell r="F212" t="str">
            <v>#</v>
          </cell>
          <cell r="G212">
            <v>15994</v>
          </cell>
          <cell r="H212" t="str">
            <v>A junio se registraron 1723 nuevos usuarios, distribuidos así: 368 nuevos usuarios en Vaupés, municipio de Carurú; 990 en Mitú; y 290 en  Magdalena, municipio de Ciénaga; todos financiados con recursos del FAZNI. Y 75 nuevos usuarios; financiados con recu</v>
          </cell>
          <cell r="I212">
            <v>5917</v>
          </cell>
          <cell r="J212">
            <v>0.369951231711892</v>
          </cell>
          <cell r="K212" t="str">
            <v>A 31 de julio del año 2020, se registraron 352 nuevos usuarios con servicio de energía eléctrica, distribuidos así: (58) nuevos usuarios en el departamento de Guainía, municipio de Inírida, (189) nuevos usuarios en el departamento de Putumayo, municipio d</v>
          </cell>
          <cell r="L212">
            <v>6269</v>
          </cell>
          <cell r="M212">
            <v>16945.47676187257</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t="str">
            <v>PND</v>
          </cell>
          <cell r="AD212" t="str">
            <v>HI</v>
          </cell>
          <cell r="AE212" t="str">
            <v>Anual</v>
          </cell>
        </row>
        <row r="213">
          <cell r="B213" t="str">
            <v>DEE_PND_07</v>
          </cell>
          <cell r="C213">
            <v>73</v>
          </cell>
          <cell r="D213" t="str">
            <v>Dirección de Energía Eléctrica</v>
          </cell>
          <cell r="E213" t="str">
            <v>Nuevos usuarios con servicio de energía eléctrica en municipios PDET (SINERGIA)</v>
          </cell>
          <cell r="F213" t="str">
            <v>#</v>
          </cell>
          <cell r="G213">
            <v>6546</v>
          </cell>
          <cell r="H213" t="str">
            <v>En junio se registraron 365 nuevos usuarios en municipios PDET, distribuidos así: 290 nuevos usuarios, financiados con recursos del FAZNI, ubicados en Magdalena, municipio de Ciénaga y 75 nuevos usuarios; financiados con recursos del SGR, ubicados en Sucr</v>
          </cell>
          <cell r="I213">
            <v>2612</v>
          </cell>
          <cell r="J213">
            <v>0.39902230369691416</v>
          </cell>
          <cell r="K213" t="str">
            <v>A 31 de julio del año 2020, se registraron 189 nuevos usuarios con servicio de energía eléctrica en municipios PDET, distribuidos así: (189) nuevos usuarios, financiados con recursos del Instituto de Planificación y Promoción de Soluciones Energéticas par</v>
          </cell>
          <cell r="L213">
            <v>2801</v>
          </cell>
          <cell r="M213">
            <v>7019.657733537519</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t="str">
            <v>PND</v>
          </cell>
          <cell r="AD213" t="str">
            <v>HI</v>
          </cell>
          <cell r="AE213" t="str">
            <v>Anual</v>
          </cell>
        </row>
        <row r="214">
          <cell r="B214" t="str">
            <v>DH_PND_01</v>
          </cell>
          <cell r="C214">
            <v>74</v>
          </cell>
          <cell r="D214" t="str">
            <v>Dirección de Hidrocarburos</v>
          </cell>
          <cell r="E214" t="str">
            <v>Usuarios con el servicio de gas combustible  por redes (SINERGIA)</v>
          </cell>
          <cell r="F214" t="str">
            <v>#</v>
          </cell>
          <cell r="G214">
            <v>9861333</v>
          </cell>
          <cell r="H214" t="str">
            <v> Este indicador solo se reporta trimestral  y con un desface de tres(3). En el este caso para el primer trim de 2020, se incorporaron 100.178 nuevos usuarios. El avance acumulado del indicador, así como las metas se modificarán una vez el DNP apruebe la a</v>
          </cell>
          <cell r="I214">
            <v>9941461</v>
          </cell>
          <cell r="J214">
            <v>1.00812547350343</v>
          </cell>
          <cell r="K214" t="str">
            <v>De acuerdo con lo establecido en la Circular 9041 de 2014 expedida por el Ministerio de Minas y Energía, la infomación de cobertura se hará de manera trimestral a más tardar el último día del mes siguiente a la finalización del trimestre calendario por pa</v>
          </cell>
          <cell r="L214">
            <v>9941461</v>
          </cell>
          <cell r="M214">
            <v>9861333</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t="str">
            <v>PND</v>
          </cell>
          <cell r="AD214" t="str">
            <v>HI</v>
          </cell>
          <cell r="AE214" t="str">
            <v>Anual</v>
          </cell>
        </row>
        <row r="215">
          <cell r="B215" t="str">
            <v>DH_PND_02</v>
          </cell>
          <cell r="C215">
            <v>75</v>
          </cell>
          <cell r="D215" t="str">
            <v>Dirección de Hidrocarburos</v>
          </cell>
          <cell r="E215" t="str">
            <v>Usuarios beneficiados con programas de sustitución de leña (SINERGIA)</v>
          </cell>
          <cell r="F215" t="str">
            <v>#</v>
          </cell>
          <cell r="G215">
            <v>25000</v>
          </cell>
          <cell r="H215" t="str">
            <v>Se reportan 1796 usuarios que usaban leña y usaron GLP en el mes de junio. El valor para reportar en Sinergia se encuentra en este momento en discusión entre la DH, la OPGI y el DNP. Datos internos: 2018 (12.686), 2019 (24.015), 2020 (11.584)</v>
          </cell>
          <cell r="I215">
            <v>0</v>
          </cell>
          <cell r="J215">
            <v>0</v>
          </cell>
          <cell r="K215" t="str">
            <v>En lo corrido del mes de Julio se avanzó en la construcción de un esquema que permita el desarrollo de un programa de sustitución de leña, adicionalmente como resultado de un análisis interno se presentó a consideración del DNP la posibilidad de incluir c</v>
          </cell>
          <cell r="L215" t="str">
            <v>-</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t="str">
            <v>PND</v>
          </cell>
          <cell r="AD215" t="str">
            <v>HI</v>
          </cell>
          <cell r="AE215" t="str">
            <v>Anual</v>
          </cell>
        </row>
        <row r="216">
          <cell r="B216" t="str">
            <v>DH_PND_03</v>
          </cell>
          <cell r="C216">
            <v>76</v>
          </cell>
          <cell r="D216" t="str">
            <v>Dirección de Hidrocarburos</v>
          </cell>
          <cell r="E216" t="str">
            <v>Contenido de azufre en diésel (SINERGIA) (ppm)</v>
          </cell>
          <cell r="F216" t="str">
            <v>#</v>
          </cell>
          <cell r="G216">
            <v>20</v>
          </cell>
          <cell r="H216" t="str">
            <v>En junio de 2020, el diésel distribuido a nivel nacional presenta un contenido de azufre de 8,9 particulas por millón. El indicador es de disminución</v>
          </cell>
          <cell r="I216">
            <v>8.9</v>
          </cell>
          <cell r="J216">
            <v>0.445</v>
          </cell>
          <cell r="K216" t="str">
            <v>En los corrido del año 2020 (a 31 de julio), en promedio el diésel distribuido a nivel nacional presenta un contenido de azufre de 8,8 particulas por millón. </v>
          </cell>
          <cell r="L216">
            <v>8.8</v>
          </cell>
          <cell r="M216">
            <v>19.775280898876407</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t="str">
            <v>PND</v>
          </cell>
          <cell r="AD216" t="str">
            <v>HI</v>
          </cell>
          <cell r="AE216" t="str">
            <v>Anual</v>
          </cell>
        </row>
        <row r="217">
          <cell r="B217" t="str">
            <v>DH_PND_04</v>
          </cell>
          <cell r="C217">
            <v>77</v>
          </cell>
          <cell r="D217" t="str">
            <v>Dirección de Hidrocarburos</v>
          </cell>
          <cell r="E217" t="str">
            <v>Contenido de azufre en gasolina (SINERGIA) (ppm)</v>
          </cell>
          <cell r="F217" t="str">
            <v>#</v>
          </cell>
          <cell r="G217">
            <v>100</v>
          </cell>
          <cell r="H217" t="str">
            <v>En junio de 2020, la gasolina distribuida en el país presenta un contenido de azufre de 59,9 particulas por millón. El indicador es de disminución</v>
          </cell>
          <cell r="I217">
            <v>59.9</v>
          </cell>
          <cell r="J217">
            <v>0.599</v>
          </cell>
          <cell r="K217" t="str">
            <v>En lo corrido del año 2020 (a 31 de julio), en promedio la gasolina distribuida en el país presenta un contenido de azufre de 95 particulas por millón. </v>
          </cell>
          <cell r="L217">
            <v>95</v>
          </cell>
          <cell r="M217">
            <v>158.59766277128548</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t="str">
            <v>PND</v>
          </cell>
          <cell r="AD217" t="str">
            <v>EE</v>
          </cell>
          <cell r="AE217" t="str">
            <v>Anual</v>
          </cell>
        </row>
        <row r="218">
          <cell r="B218" t="str">
            <v>DME_PND_01</v>
          </cell>
          <cell r="C218">
            <v>78</v>
          </cell>
          <cell r="D218" t="str">
            <v>Dirección de Minería Empresarial</v>
          </cell>
          <cell r="E218" t="str">
            <v>Promedio móvil de la inversión extranjera directa en minería (SINERGIA) (millones)</v>
          </cell>
          <cell r="F218" t="str">
            <v>$</v>
          </cell>
          <cell r="G218">
            <v>1500</v>
          </cell>
          <cell r="H218" t="str">
            <v>Durante el mes de junio el Ministerio de Minas y Energía continúo adelantando las gestiones para formular los lineamientos de exploración. Así mismo, desde la Agencia Nacional de Minería se está desarrollando la metodología para la estructuración de la Ár</v>
          </cell>
          <cell r="I218">
            <v>1172</v>
          </cell>
          <cell r="J218">
            <v>0.7813333333333333</v>
          </cell>
          <cell r="K218" t="str">
            <v>Durante el mes de julio, el Ministerio de Minas y Energía continúo adelantado gestiones con los proyectos PINES.  Sin embargo, durante la emergencia económica, a pesar que no se suspendió la minería al interior de los proyectos mineros, se detuvieron acti</v>
          </cell>
          <cell r="L218">
            <v>1172</v>
          </cell>
          <cell r="M218">
            <v>1500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t="str">
            <v>PND</v>
          </cell>
          <cell r="AD218" t="str">
            <v>EE</v>
          </cell>
          <cell r="AE218" t="str">
            <v>Acum</v>
          </cell>
        </row>
        <row r="219">
          <cell r="B219" t="str">
            <v>DME_PND_02</v>
          </cell>
          <cell r="C219">
            <v>79</v>
          </cell>
          <cell r="D219" t="str">
            <v>Dirección de Minería Empresarial</v>
          </cell>
          <cell r="E219" t="str">
            <v>Producción de carbón (SINERGIA) (millones de toneladas)</v>
          </cell>
          <cell r="F219" t="str">
            <v>#</v>
          </cell>
          <cell r="G219">
            <v>87</v>
          </cell>
          <cell r="H219" t="str">
            <v>Durante el mes de junio el Ministerio de Minas y Energía continúo adelantado gestiones con los proyectos PINES, para ello está estructurando una estrategia de cara a las nuevas acciones que se deben tener en cuenta en este momento de acuerdo con la emerge</v>
          </cell>
          <cell r="I219">
            <v>19.46</v>
          </cell>
          <cell r="J219">
            <v>0.22367816091954024</v>
          </cell>
          <cell r="K219" t="str">
            <v>Durante el mes de julio, el Ministerio de Minas y Energía continuó adelantado gestiones con los proyectos PINES.  Sin embargo, durante la emergencia económica, a pesar que no se suspendió la minería al interior de los proyectos mineros, se detuvieron acti</v>
          </cell>
          <cell r="L219">
            <v>19.46</v>
          </cell>
          <cell r="M219">
            <v>87</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t="str">
            <v>PND</v>
          </cell>
          <cell r="AD219" t="str">
            <v>EE</v>
          </cell>
          <cell r="AE219" t="str">
            <v>Anual</v>
          </cell>
        </row>
        <row r="220">
          <cell r="B220" t="str">
            <v>DME_PND_03</v>
          </cell>
          <cell r="C220">
            <v>80</v>
          </cell>
          <cell r="D220" t="str">
            <v>Dirección de Minería Empresarial</v>
          </cell>
          <cell r="E220" t="str">
            <v>Producción de oro en títulos mineros (SINERGIA) (Toneladas)</v>
          </cell>
          <cell r="F220" t="str">
            <v>#</v>
          </cell>
          <cell r="G220">
            <v>21</v>
          </cell>
          <cell r="H220" t="str">
            <v>Se adelantó gestiones con PINES, para ello estructura estrategias de acuerdo con la emergencia sanitaria, y se están implementando protocolos para poder operar. Se están estructurando otra estrategia de posicionamiento del sector en las regiones de los pr</v>
          </cell>
          <cell r="I220">
            <v>9.5</v>
          </cell>
          <cell r="J220">
            <v>0.4523809523809524</v>
          </cell>
          <cell r="K220" t="str">
            <v>Durante el mes de julio, el Ministerio de Minas y Energía continuó adelantado gestiones con los proyectos PINES.  Sin embargo, durante la emergencia económica, a pesar que no se suspendió la minería al interior de los proyectos mineros, se detuvieron acti</v>
          </cell>
          <cell r="L220">
            <v>9.5</v>
          </cell>
          <cell r="M220">
            <v>21</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t="str">
            <v>PND</v>
          </cell>
          <cell r="AD220" t="str">
            <v>EE</v>
          </cell>
          <cell r="AE220" t="str">
            <v>Anual</v>
          </cell>
        </row>
        <row r="221">
          <cell r="B221" t="str">
            <v>OARE_PND_01</v>
          </cell>
          <cell r="C221">
            <v>81</v>
          </cell>
          <cell r="D221" t="str">
            <v>Oficina de Asuntos Regulatorios y Empresariales</v>
          </cell>
          <cell r="E221" t="str">
            <v>Capacidad de generación de energía eléctrica a partir de Fuentes No Convencionales de Energía Renovable comprometida (SINERGIA)</v>
          </cell>
          <cell r="F221" t="str">
            <v>#</v>
          </cell>
          <cell r="G221">
            <v>50</v>
          </cell>
          <cell r="H221" t="str">
            <v> En el mes de junio se adelantaron reuniones de seguimiento de toda la estrategia gubernamental, con objetivo de hacer seguimiento a los compromisos adquiridos para el desarrollo de los proyectos FNCER en La Guajira. Se llevaron a cabo los talleres virtua</v>
          </cell>
          <cell r="I221">
            <v>2495</v>
          </cell>
          <cell r="J221">
            <v>49.9</v>
          </cell>
          <cell r="K221" t="str">
            <v>Durante el mes de julio, se adelantaron reuniones de seguimiento de toda la estrategia gubernamental, con objetivo de hacer seguimiento a los compromisos adquiridos para el desarrollo de los proyectos FNCER en La Guajira. Tener en cuenta que el indicador </v>
          </cell>
          <cell r="L221">
            <v>2495</v>
          </cell>
          <cell r="M221">
            <v>50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t="str">
            <v>PND</v>
          </cell>
          <cell r="AD221" t="str">
            <v>EE</v>
          </cell>
          <cell r="AE221" t="str">
            <v>Anual</v>
          </cell>
        </row>
        <row r="222">
          <cell r="B222" t="str">
            <v>OARE_PND_02</v>
          </cell>
          <cell r="C222">
            <v>82</v>
          </cell>
          <cell r="D222" t="str">
            <v>Oficina de Asuntos Regulatorios y Empresariales</v>
          </cell>
          <cell r="E222" t="str">
            <v>Usuarios con equipo de medición inteligente instalada (SINERGIA)</v>
          </cell>
          <cell r="F222" t="str">
            <v>#</v>
          </cell>
          <cell r="G222">
            <v>800000</v>
          </cell>
          <cell r="H222" t="str">
            <v>Se acompaña en sesiones PRECREG previo a la publicación del proyecto de resolución de AMI, adicionalmente se trabaja en la solicitud de información más actualizada con los OR para identificar el avance de AMI en Colombia . El indicador es de reporte anual</v>
          </cell>
          <cell r="I222">
            <v>342997</v>
          </cell>
          <cell r="J222">
            <v>0.42874625</v>
          </cell>
          <cell r="K222" t="str">
            <v>Durante el mes de julio, la Comisión Regulatoria de Energía y Gas expidió el proyecto de resolución de AMI 131 2020, adicionalmente se trabajó en la solicitud de información más actualizada con los Operadores Regionales para identificar el avance de Infra</v>
          </cell>
          <cell r="L222">
            <v>342997</v>
          </cell>
          <cell r="M222">
            <v>800000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t="str">
            <v>PND</v>
          </cell>
          <cell r="AD222" t="str">
            <v>EE</v>
          </cell>
          <cell r="AE222" t="str">
            <v>Acum</v>
          </cell>
        </row>
        <row r="223">
          <cell r="B223" t="str">
            <v>OAAS_PND_01</v>
          </cell>
          <cell r="C223">
            <v>83</v>
          </cell>
          <cell r="D223" t="str">
            <v>Oficina de Asuntos Ambientales y Sociales</v>
          </cell>
          <cell r="E223" t="str">
            <v>Instrumentos de coordinación con autoridades municipales o distritales (SINERGIA)</v>
          </cell>
          <cell r="F223" t="str">
            <v>#</v>
          </cell>
          <cell r="G223">
            <v>60</v>
          </cell>
          <cell r="H223" t="str">
            <v>Durante el mes de junio, la Agencia Nacional de Minería realizó diez (10) reuniones de coordinación y concurrencia a Agencia Nacional de Hidrocarburos surtió dos (2) espacios de coordinación y concurrencia. El total para el primer semestre fue de 44 instr</v>
          </cell>
          <cell r="I223">
            <v>44</v>
          </cell>
          <cell r="J223">
            <v>0.7333333333333333</v>
          </cell>
          <cell r="K223" t="str">
            <v>Durante el mes de Julio las Agencias se realizaron las siguientes reuniones:
Agencia Nacional de Hidrocarburos:
Durante el mes de Julio de 2020 se surtieron ocho (8) espacios de coordinación y concurrencia con los siguientes municipios y gobernaciones:
*</v>
          </cell>
          <cell r="L223">
            <v>59</v>
          </cell>
          <cell r="M223">
            <v>80.45454545454545</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t="str">
            <v>PND</v>
          </cell>
          <cell r="AD223" t="str">
            <v>EE</v>
          </cell>
          <cell r="AE223" t="str">
            <v>Anual</v>
          </cell>
        </row>
        <row r="224">
          <cell r="B224" t="str">
            <v>EADS_PND_01</v>
          </cell>
          <cell r="C224">
            <v>84</v>
          </cell>
          <cell r="D224" t="str">
            <v>Entidades Adscritas</v>
          </cell>
          <cell r="E224" t="str">
            <v>ANH - Años de reservas probadas de crudo</v>
          </cell>
          <cell r="F224" t="str">
            <v>#</v>
          </cell>
          <cell r="G224">
            <v>5.7</v>
          </cell>
          <cell r="H224" t="str">
            <v>El indicador es de reporte anual, durante el mes de junio se publicó en la página web de la ANH: la información correspondiente al balance de reservas del país con corte a 31-dic-2019, los años de reservas de crudo (índice R/P), la información de reservas</v>
          </cell>
          <cell r="I224">
            <v>0</v>
          </cell>
          <cell r="J224">
            <v>0</v>
          </cell>
          <cell r="K224"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t="str">
            <v>PND</v>
          </cell>
          <cell r="AD224" t="str">
            <v>EE</v>
          </cell>
          <cell r="AE224" t="str">
            <v>Sólo 2022</v>
          </cell>
        </row>
        <row r="225">
          <cell r="B225" t="str">
            <v>EADS_PND_02</v>
          </cell>
          <cell r="C225">
            <v>85</v>
          </cell>
          <cell r="D225" t="str">
            <v>Entidades Adscritas</v>
          </cell>
          <cell r="E225" t="str">
            <v>ANH - Pozos exploratorios perforados</v>
          </cell>
          <cell r="F225" t="str">
            <v>#</v>
          </cell>
          <cell r="G225">
            <v>42</v>
          </cell>
          <cell r="H225" t="str">
            <v>A 30 de junio se verificó que durante el mes se perforo el siguiente pozo: 1- CONTRATO: YDSN-1, Pozo: OBIWAN-1 Inició perforación 8-mar-20; T.D.: 25-jun-20, A-3. En lo corrido de 2020 se han perforado 8 pozos</v>
          </cell>
          <cell r="I225">
            <v>8</v>
          </cell>
          <cell r="J225">
            <v>0.19047619047619047</v>
          </cell>
          <cell r="K225" t="str">
            <v>La perforación de los 42 pozos exploratorios programados para el 2020, se ha visto afectada por la doble crisis (caída de precios del crudo y la emergencia sanitaria por el COVID-19). En algunos casos las compañías han solicitado acogerse a las extensione</v>
          </cell>
          <cell r="L225">
            <v>8</v>
          </cell>
          <cell r="M225">
            <v>42</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t="str">
            <v>PND</v>
          </cell>
          <cell r="AD225" t="str">
            <v>EE</v>
          </cell>
          <cell r="AE225" t="str">
            <v>Acum Manual</v>
          </cell>
        </row>
        <row r="226">
          <cell r="B226" t="str">
            <v>EADS_PND_03</v>
          </cell>
          <cell r="C226">
            <v>86</v>
          </cell>
          <cell r="D226" t="str">
            <v>Entidades Adscritas</v>
          </cell>
          <cell r="E226" t="str">
            <v>ANH - Producción promedio diaria de crudo</v>
          </cell>
          <cell r="F226" t="str">
            <v>#</v>
          </cell>
          <cell r="G226">
            <v>905</v>
          </cell>
          <cell r="H226" t="str">
            <v>El reporte tiene un rezago de un mes. La producción promedio diaria de crudo durante el mes de mayo de 2020 fue de 732,3 mil barriles (kilo barriles). La producción diaria promedio durante los primeros cinco meses del año asciende a 829,1 kbpd. (Ene-20, 8</v>
          </cell>
          <cell r="I226">
            <v>829.1</v>
          </cell>
          <cell r="J226">
            <v>0.9161325966850828</v>
          </cell>
          <cell r="K226" t="str">
            <v>La producción promedio diaria de crudo durante el mes de junio de 2020 fue de 729,9 mil barriles (kilo barriles).  La producción diaria promedio durante el primer semestre del año asciende a 812,8 kbpd. (Ene-20, 883,9 kbpd; Feb-20, 878,4 kbpd; Mar-20, 857</v>
          </cell>
          <cell r="L226">
            <v>729.9</v>
          </cell>
          <cell r="M226">
            <v>796.7187311542637</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t="str">
            <v>PND</v>
          </cell>
          <cell r="AD226" t="str">
            <v>EE</v>
          </cell>
          <cell r="AE226" t="str">
            <v>Acum Manual</v>
          </cell>
        </row>
        <row r="227">
          <cell r="B227" t="str">
            <v>EADS_PND_04</v>
          </cell>
          <cell r="C227">
            <v>87</v>
          </cell>
          <cell r="D227" t="str">
            <v>Entidades Adscritas</v>
          </cell>
          <cell r="E227" t="str">
            <v>ANH - Producción promedio diaria de gas</v>
          </cell>
          <cell r="F227" t="str">
            <v>#</v>
          </cell>
          <cell r="G227">
            <v>1041</v>
          </cell>
          <cell r="H227" t="str">
            <v>El reporte tiene un mes de rezago. La producción comercializada promedio día de gas durante el mes de mayo de 2020 fue de 938,8 Millones de pies cúbicos (Mpcpd). La producción diaria promedio durante los primeros cinco meses del año es de 1.016,1 Mpcpd. (</v>
          </cell>
          <cell r="I227">
            <v>1016.1</v>
          </cell>
          <cell r="J227">
            <v>0.9760806916426513</v>
          </cell>
          <cell r="K227" t="str">
            <v>La producción comercializada promedio día de gas durante el mes de junio de 2020 fue de 1.096,3 Millones de pies cúbicos (Mpcpd).  La producción diaria promedio durante el primer semestre del año es de 1.029,3 Mpcpd. (Ene-20, 1.116,3 Mpcpd; Feb-20, 1.143,</v>
          </cell>
          <cell r="L227">
            <v>1096.3</v>
          </cell>
          <cell r="M227">
            <v>1123.1653380572777</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t="str">
            <v>PND</v>
          </cell>
          <cell r="AD227" t="str">
            <v>HI</v>
          </cell>
          <cell r="AE227" t="str">
            <v>Acum</v>
          </cell>
        </row>
        <row r="228">
          <cell r="B228" t="str">
            <v>EADS_PND_05</v>
          </cell>
          <cell r="C228">
            <v>88</v>
          </cell>
          <cell r="D228" t="str">
            <v>Entidades Adscritas</v>
          </cell>
          <cell r="E228" t="str">
            <v>ANH - Reservas probadas de crudo</v>
          </cell>
          <cell r="F228" t="str">
            <v>#</v>
          </cell>
          <cell r="G228">
            <v>1804</v>
          </cell>
          <cell r="H228" t="str">
            <v>Durante el mes de junio se publicó en la página web de la ANH: la información correspondiente al balance de reservas del país con corte a 31-dic-2019, los años de reservas de crudo (índice R/P), la información de reservas 1P (con probabilidad de recuperac</v>
          </cell>
          <cell r="I228">
            <v>0</v>
          </cell>
          <cell r="J228">
            <v>0</v>
          </cell>
          <cell r="K228"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t="str">
            <v>PND</v>
          </cell>
          <cell r="AD228" t="str">
            <v>HI</v>
          </cell>
          <cell r="AE228" t="str">
            <v>Acum Manual</v>
          </cell>
        </row>
        <row r="229">
          <cell r="B229" t="str">
            <v>EADS_PND_06</v>
          </cell>
          <cell r="C229">
            <v>89</v>
          </cell>
          <cell r="D229" t="str">
            <v>Entidades Adscritas</v>
          </cell>
          <cell r="E229" t="str">
            <v>ANH - Reservas probadas de gas</v>
          </cell>
          <cell r="F229" t="str">
            <v>#</v>
          </cell>
          <cell r="G229">
            <v>3.77</v>
          </cell>
          <cell r="H229" t="str">
            <v>Durante el mes de junio se publicó en la página web de la ANH: la información correspondiente al balance de reservas del país con corte a 31-dic-2019, los años de reservas de crudo (índice R/P), la información de reservas 1P (con probabilidad de recuperac</v>
          </cell>
          <cell r="I229">
            <v>0</v>
          </cell>
          <cell r="J229">
            <v>0</v>
          </cell>
          <cell r="K229" t="str">
            <v>Durante el mes de julio se inició el desarrollo del plan de revisión detallada de los informes de recursos y reservas presentados por las compañías operadoras que realizan actividades de exploración y explotación de hidrocarburos en el país, acorde con lo</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t="str">
            <v>PND</v>
          </cell>
          <cell r="AD229" t="str">
            <v>HI</v>
          </cell>
          <cell r="AE229" t="str">
            <v>Anual</v>
          </cell>
        </row>
        <row r="230">
          <cell r="B230" t="str">
            <v>EADS_PND_07</v>
          </cell>
          <cell r="C230">
            <v>90</v>
          </cell>
          <cell r="D230" t="str">
            <v>Entidades Adscritas</v>
          </cell>
          <cell r="E230" t="str">
            <v>ANH - Sísmida 2D equivalente</v>
          </cell>
          <cell r="F230" t="str">
            <v>#</v>
          </cell>
          <cell r="G230">
            <v>1400</v>
          </cell>
          <cell r="H230" t="str">
            <v>La mayoría del avance se presentó en enero (160), en marzo hubo un avance de 0,88. De resto no se presentan avances</v>
          </cell>
          <cell r="I230">
            <v>160.88</v>
          </cell>
          <cell r="J230">
            <v>0.1149142857142857</v>
          </cell>
          <cell r="K230" t="str">
            <v>La adquisición de los 1.400 km de Sísmica  programados para el 2020, se ha visto afectada por la doble crisis (caída de precios del crudo y la emergencia sanitaria por el COVID-19). En algunos casos las compañías han solicitado acogerse a las extensiones </v>
          </cell>
          <cell r="L230">
            <v>160.88</v>
          </cell>
          <cell r="M230">
            <v>1400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t="str">
            <v>PND</v>
          </cell>
          <cell r="AD230" t="str">
            <v>HI</v>
          </cell>
          <cell r="AE230" t="str">
            <v>Anual</v>
          </cell>
        </row>
        <row r="231">
          <cell r="B231" t="str">
            <v>EADS_PND_08</v>
          </cell>
          <cell r="C231">
            <v>91</v>
          </cell>
          <cell r="D231" t="str">
            <v>Entidades Adscritas</v>
          </cell>
          <cell r="E231" t="str">
            <v>UPME - Intensidad Energética</v>
          </cell>
          <cell r="F231" t="str">
            <v>#</v>
          </cell>
          <cell r="G231">
            <v>3.67</v>
          </cell>
          <cell r="H231" t="str">
            <v>Durante el mes de Junio del año 2020, el valor reportado de intensidad Energética por UPME para el año 2020 (proyectado) es 3,23 Terajulios/mil millones de pesos de 2005. Este indicador solo cambia una vez al año cuando se publican los resultados anuales </v>
          </cell>
          <cell r="I231">
            <v>0</v>
          </cell>
          <cell r="J231">
            <v>0</v>
          </cell>
          <cell r="K231" t="str">
            <v>Durante el mes de Julio del año 2020, el valor reportado de intensidad Energética por UPME para el año 2020 (proyectado) es 3,23 Terajulios/mil millones de pesos de 2005. Este indicador solo cambia una vez al año cuando se publican los resultados anuales </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t="str">
            <v>PND</v>
          </cell>
          <cell r="AD231" t="str">
            <v>MI</v>
          </cell>
          <cell r="AE231" t="str">
            <v>Anual</v>
          </cell>
        </row>
        <row r="232">
          <cell r="B232" t="str">
            <v>EADS_PND_09</v>
          </cell>
          <cell r="C232">
            <v>92</v>
          </cell>
          <cell r="D232" t="str">
            <v>Entidades Adscritas</v>
          </cell>
          <cell r="E232" t="str">
            <v>UPME - Nuevos Planes de Energización Rural Sostenible estructurados</v>
          </cell>
          <cell r="F232" t="str">
            <v>#</v>
          </cell>
          <cell r="G232">
            <v>1</v>
          </cell>
          <cell r="H232" t="str">
            <v>Durante el mes de Junio del año 2020, para el convenio del PERS Putumayo se recibieron los productos por parte del Gestor Local (Universidad Distrital). Se está en una fase de verificación de toda la información para proceder a elaborar acta de entrega sa</v>
          </cell>
          <cell r="I232">
            <v>0</v>
          </cell>
          <cell r="J232">
            <v>0</v>
          </cell>
          <cell r="K232" t="str">
            <v>Durante el mes de Julio del año 2020, para el convenio del Plan de Energización Rural Sostenible- PERS Putumayo se recibieron los productos por parte del Gestor Local (Universidad Distrital). Los supervisores de la Unidad de Planeación Minero Energética -</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t="str">
            <v>PND</v>
          </cell>
          <cell r="AD232" t="str">
            <v>MI</v>
          </cell>
          <cell r="AE232" t="str">
            <v>Acum</v>
          </cell>
        </row>
        <row r="233">
          <cell r="B233" t="str">
            <v>EADS_PND_10</v>
          </cell>
          <cell r="C233">
            <v>93</v>
          </cell>
          <cell r="D233" t="str">
            <v>Entidades Adscritas</v>
          </cell>
          <cell r="E233" t="str">
            <v>UPME - Producto interno bruto (PIB) minero real</v>
          </cell>
          <cell r="F233" t="str">
            <v>#</v>
          </cell>
          <cell r="G233">
            <v>15.5</v>
          </cell>
          <cell r="H233" t="str">
            <v>     En el mes de junio se verificaron los resultados consolidados del PIB minero real para el primer trimestre de 2020. Cuando el DANE realice la publicación programada para agosto de las cifras provisionales del PIB Nacional con corte al II trimestre, s</v>
          </cell>
          <cell r="I233">
            <v>3.27</v>
          </cell>
          <cell r="J233">
            <v>0.21096774193548387</v>
          </cell>
          <cell r="K233" t="str">
            <v>n el mes de julio de 2020, se verificó nuevamente los resultados consolidados provisionales del Producto Interno Bruto (PIB) minero real para el primer trimestre de 2020. En la medida en que el DANE realice la publicación programada para mediados de agost</v>
          </cell>
          <cell r="L233">
            <v>3.27</v>
          </cell>
          <cell r="M233">
            <v>15.5</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t="str">
            <v>PND</v>
          </cell>
          <cell r="AD233" t="str">
            <v>MI</v>
          </cell>
          <cell r="AE233" t="str">
            <v>Anual</v>
          </cell>
        </row>
        <row r="234">
          <cell r="B234" t="str">
            <v>EADS_PND_11</v>
          </cell>
          <cell r="C234">
            <v>94</v>
          </cell>
          <cell r="D234" t="str">
            <v>Entidades Adscritas</v>
          </cell>
          <cell r="E234" t="str">
            <v>ANM - Porcentaje de producción de oro proveniente de títulos mineros</v>
          </cell>
          <cell r="F234" t="str">
            <v>#</v>
          </cell>
          <cell r="G234">
            <v>52</v>
          </cell>
          <cell r="H234" t="str">
            <v>El indicador tiene un rezago para su reporte. En el I trim de 2020, el 43,94% de la producción de oro provino de productores con títulos mineros</v>
          </cell>
          <cell r="I234">
            <v>43.94</v>
          </cell>
          <cell r="J234">
            <v>0.845</v>
          </cell>
          <cell r="K234" t="str">
            <v>Durante el mes de julio de 2020 se realizó seguimiento y apoyo a las inquietudes que surgieron en el ejercicio de la minería de metales preciosos y en especial del oro. Trimestral con 120  días de rezago. El dato se actualizará en noviembre</v>
          </cell>
          <cell r="L234">
            <v>41.75</v>
          </cell>
          <cell r="M234">
            <v>49.40828402366864</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t="str">
            <v>PND</v>
          </cell>
        </row>
        <row r="235">
          <cell r="B235" t="str">
            <v>EADS_PND_12</v>
          </cell>
          <cell r="C235">
            <v>95</v>
          </cell>
          <cell r="D235" t="str">
            <v>Entidades Adscritas</v>
          </cell>
          <cell r="E235" t="str">
            <v>ANM - Porcentaje del grado de cumplimiento de obligaciones mineras</v>
          </cell>
          <cell r="F235" t="str">
            <v>#</v>
          </cell>
          <cell r="G235">
            <v>53.2</v>
          </cell>
          <cell r="H235" t="str">
            <v>Durante el mes de junio no se verificaron no conformidades, esto debido a las medidas de aislamiento. El acumulado al mes de junio es de 411 no conformidades verificadas, de ellas se cerraron 274, esto representa el 66,7%</v>
          </cell>
          <cell r="I235">
            <v>66.7</v>
          </cell>
          <cell r="J235">
            <v>1.2537593984962405</v>
          </cell>
          <cell r="K235" t="str">
            <v>En el mes de julio de 2020 se verificaron 101 no conformidades de las cuales se cerraron 73 para un porcentaje de 72,3%. El acumulado en el año sería de 515 no confomidades verificadas de las cuales se han cerrado 348 para un porcentaje del 67,6%. </v>
          </cell>
          <cell r="L235">
            <v>73</v>
          </cell>
          <cell r="M235">
            <v>58.224887556221894</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t="str">
            <v>PND</v>
          </cell>
          <cell r="AD235" t="str">
            <v>EE</v>
          </cell>
          <cell r="AE235" t="str">
            <v>Acum</v>
          </cell>
        </row>
        <row r="236">
          <cell r="B236" t="str">
            <v>EADS_PND_13</v>
          </cell>
          <cell r="C236">
            <v>96</v>
          </cell>
          <cell r="D236" t="str">
            <v>Entidades Adscritas</v>
          </cell>
          <cell r="E236" t="str">
            <v>ANM - Puntaje de Colombia en el índice de atracción de la inversión (Fraser)</v>
          </cell>
          <cell r="F236" t="str">
            <v>#</v>
          </cell>
          <cell r="G236">
            <v>58</v>
          </cell>
          <cell r="H236" t="str">
            <v>Se ha llevado a cabo la atención de consultas y requerimientos de compañías mineras y público objetivo. El índice tiene una periodicidad anual</v>
          </cell>
          <cell r="I236">
            <v>0</v>
          </cell>
          <cell r="J236">
            <v>0</v>
          </cell>
          <cell r="K236" t="str">
            <v>Atención de consultas y requerimientos de compañías mineras y público objetivo: Durante el mes de julio, continuando la priorización del trabajo remoto en casa ordenado por la Presidencia de la República en el marco de la emergencia sanitaria, se atendier</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t="str">
            <v>PND</v>
          </cell>
          <cell r="AD236" t="str">
            <v>EE</v>
          </cell>
          <cell r="AE236" t="str">
            <v>Acum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sheetName val="Plan consolidado 2020"/>
      <sheetName val="Codificación"/>
      <sheetName val="Hoja1"/>
    </sheetNames>
    <sheetDataSet>
      <sheetData sheetId="0">
        <row r="6">
          <cell r="U6" t="str">
            <v>se remite a evaluacion de la segunda parte de la encuesta sobre la cohecion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310"/>
  <sheetViews>
    <sheetView tabSelected="1" zoomScale="82" zoomScaleNormal="82" zoomScaleSheetLayoutView="87" zoomScalePageLayoutView="0" workbookViewId="0" topLeftCell="A1">
      <pane ySplit="2" topLeftCell="A3" activePane="bottomLeft" state="frozen"/>
      <selection pane="topLeft" activeCell="A2" sqref="A2"/>
      <selection pane="bottomLeft" activeCell="O133" sqref="O133"/>
    </sheetView>
  </sheetViews>
  <sheetFormatPr defaultColWidth="11.421875" defaultRowHeight="15"/>
  <cols>
    <col min="1" max="1" width="11.140625" style="5" customWidth="1"/>
    <col min="2" max="2" width="12.00390625" style="29" customWidth="1"/>
    <col min="3" max="3" width="19.00390625" style="0" customWidth="1"/>
    <col min="4" max="4" width="8.7109375" style="7" customWidth="1"/>
    <col min="5" max="5" width="11.00390625" style="7" customWidth="1"/>
    <col min="6" max="6" width="26.421875" style="0" customWidth="1"/>
    <col min="7" max="7" width="12.421875" style="16" customWidth="1"/>
    <col min="8" max="8" width="10.8515625" style="5" customWidth="1"/>
    <col min="9" max="9" width="11.57421875" style="17" customWidth="1"/>
    <col min="10" max="10" width="26.57421875" style="5" bestFit="1" customWidth="1"/>
    <col min="11" max="11" width="11.8515625" style="0" customWidth="1"/>
    <col min="12" max="12" width="10.8515625" style="0" customWidth="1"/>
    <col min="13" max="13" width="12.00390625" style="0" customWidth="1"/>
    <col min="14" max="14" width="14.140625" style="5" customWidth="1"/>
    <col min="15" max="15" width="14.140625" style="174" customWidth="1"/>
    <col min="16" max="16" width="10.00390625" style="5" customWidth="1"/>
    <col min="17" max="17" width="11.57421875" style="0" customWidth="1"/>
    <col min="18" max="18" width="12.28125" style="0" customWidth="1"/>
    <col min="19" max="19" width="11.7109375" style="0" customWidth="1"/>
    <col min="20" max="20" width="14.57421875" style="0" customWidth="1"/>
    <col min="21" max="21" width="13.57421875" style="0" customWidth="1"/>
    <col min="22" max="22" width="15.57421875" style="0" customWidth="1"/>
    <col min="23" max="23" width="22.140625" style="0" customWidth="1"/>
    <col min="24" max="24" width="24.57421875" style="0" customWidth="1"/>
    <col min="25" max="25" width="22.7109375" style="0" customWidth="1"/>
    <col min="26" max="26" width="14.140625" style="0" customWidth="1"/>
    <col min="27" max="27" width="16.140625" style="0" customWidth="1"/>
    <col min="28" max="28" width="14.140625" style="0" customWidth="1"/>
    <col min="29" max="29" width="11.421875" style="5" customWidth="1"/>
    <col min="30" max="30" width="33.421875" style="0" customWidth="1"/>
    <col min="31" max="31" width="11.57421875" style="0" customWidth="1"/>
    <col min="32" max="32" width="41.57421875" style="0" customWidth="1"/>
    <col min="33" max="33" width="13.57421875" style="0" customWidth="1"/>
    <col min="34" max="34" width="12.7109375" style="0" customWidth="1"/>
    <col min="35" max="35" width="31.140625" style="0" customWidth="1"/>
    <col min="36" max="36" width="15.8515625" style="0" customWidth="1"/>
    <col min="37" max="37" width="49.421875" style="0" customWidth="1"/>
    <col min="38" max="38" width="17.7109375" style="0" customWidth="1"/>
    <col min="39" max="39" width="38.00390625" style="0" customWidth="1"/>
    <col min="40" max="40" width="13.140625" style="0" customWidth="1"/>
    <col min="41" max="41" width="11.421875" style="0" customWidth="1"/>
    <col min="42" max="42" width="33.28125" style="0" customWidth="1"/>
    <col min="43" max="43" width="16.8515625" style="0" customWidth="1"/>
    <col min="44" max="44" width="53.140625" style="0" customWidth="1"/>
    <col min="45" max="45" width="12.7109375" style="0" customWidth="1"/>
    <col min="46" max="46" width="11.421875" style="13" customWidth="1"/>
    <col min="47" max="47" width="57.421875" style="13" customWidth="1"/>
    <col min="48" max="48" width="13.57421875" style="13" customWidth="1"/>
    <col min="49" max="49" width="60.28125" style="13" customWidth="1"/>
    <col min="50" max="50" width="11.421875" style="13" customWidth="1"/>
    <col min="51" max="51" width="12.28125" style="13" bestFit="1" customWidth="1"/>
    <col min="52" max="163" width="11.421875" style="13" customWidth="1"/>
  </cols>
  <sheetData>
    <row r="1" spans="1:49" ht="31.5" customHeight="1">
      <c r="A1" s="313" t="s">
        <v>1938</v>
      </c>
      <c r="B1" s="313"/>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1" t="s">
        <v>704</v>
      </c>
      <c r="AC1" s="310"/>
      <c r="AD1" s="312"/>
      <c r="AE1" s="196" t="s">
        <v>1580</v>
      </c>
      <c r="AF1" s="197"/>
      <c r="AG1" s="197"/>
      <c r="AH1" s="197"/>
      <c r="AI1" s="198"/>
      <c r="AJ1" s="193" t="s">
        <v>1581</v>
      </c>
      <c r="AK1" s="194"/>
      <c r="AL1" s="194"/>
      <c r="AM1" s="194"/>
      <c r="AN1" s="194"/>
      <c r="AO1" s="194"/>
      <c r="AP1" s="195"/>
      <c r="AQ1" s="192" t="s">
        <v>1996</v>
      </c>
      <c r="AR1" s="310" t="s">
        <v>705</v>
      </c>
      <c r="AS1" s="310"/>
      <c r="AT1" s="310"/>
      <c r="AU1" s="310"/>
      <c r="AV1" s="310"/>
      <c r="AW1" s="310"/>
    </row>
    <row r="2" spans="1:49" ht="33.75" customHeight="1">
      <c r="A2" s="1" t="s">
        <v>0</v>
      </c>
      <c r="B2" s="1" t="s">
        <v>839</v>
      </c>
      <c r="C2" s="1" t="s">
        <v>1</v>
      </c>
      <c r="D2" s="1" t="s">
        <v>70</v>
      </c>
      <c r="E2" s="1" t="s">
        <v>1149</v>
      </c>
      <c r="F2" s="1" t="s">
        <v>2</v>
      </c>
      <c r="G2" s="1" t="s">
        <v>1148</v>
      </c>
      <c r="H2" s="1" t="s">
        <v>71</v>
      </c>
      <c r="I2" s="1" t="s">
        <v>524</v>
      </c>
      <c r="J2" s="1" t="s">
        <v>1151</v>
      </c>
      <c r="K2" s="1" t="s">
        <v>1150</v>
      </c>
      <c r="L2" s="1" t="s">
        <v>17</v>
      </c>
      <c r="M2" s="1" t="s">
        <v>18</v>
      </c>
      <c r="N2" s="1" t="s">
        <v>19</v>
      </c>
      <c r="O2" s="1" t="s">
        <v>838</v>
      </c>
      <c r="P2" s="1" t="s">
        <v>20</v>
      </c>
      <c r="Q2" s="1" t="s">
        <v>72</v>
      </c>
      <c r="R2" s="2" t="s">
        <v>3</v>
      </c>
      <c r="S2" s="1" t="s">
        <v>73</v>
      </c>
      <c r="T2" s="2" t="s">
        <v>21</v>
      </c>
      <c r="U2" s="2" t="s">
        <v>22</v>
      </c>
      <c r="V2" s="2" t="s">
        <v>16</v>
      </c>
      <c r="W2" s="1" t="s">
        <v>4</v>
      </c>
      <c r="X2" s="1" t="s">
        <v>5</v>
      </c>
      <c r="Y2" s="1" t="s">
        <v>74</v>
      </c>
      <c r="Z2" s="1" t="s">
        <v>6</v>
      </c>
      <c r="AA2" s="1" t="s">
        <v>7</v>
      </c>
      <c r="AB2" s="1" t="s">
        <v>1981</v>
      </c>
      <c r="AC2" s="1" t="s">
        <v>702</v>
      </c>
      <c r="AD2" s="1" t="s">
        <v>703</v>
      </c>
      <c r="AE2" s="1" t="s">
        <v>850</v>
      </c>
      <c r="AF2" s="1" t="s">
        <v>2002</v>
      </c>
      <c r="AG2" s="1" t="s">
        <v>1009</v>
      </c>
      <c r="AH2" s="1" t="s">
        <v>702</v>
      </c>
      <c r="AI2" s="1" t="s">
        <v>2003</v>
      </c>
      <c r="AJ2" s="1" t="s">
        <v>702</v>
      </c>
      <c r="AK2" s="1" t="s">
        <v>1999</v>
      </c>
      <c r="AL2" s="1" t="s">
        <v>702</v>
      </c>
      <c r="AM2" s="1" t="s">
        <v>2000</v>
      </c>
      <c r="AN2" s="1" t="s">
        <v>1982</v>
      </c>
      <c r="AO2" s="1" t="s">
        <v>702</v>
      </c>
      <c r="AP2" s="1" t="s">
        <v>2001</v>
      </c>
      <c r="AQ2" s="1" t="s">
        <v>702</v>
      </c>
      <c r="AR2" s="1" t="s">
        <v>1997</v>
      </c>
      <c r="AS2" s="1" t="s">
        <v>1983</v>
      </c>
      <c r="AT2" s="1" t="s">
        <v>702</v>
      </c>
      <c r="AU2" s="1" t="s">
        <v>1998</v>
      </c>
      <c r="AV2" s="1" t="s">
        <v>702</v>
      </c>
      <c r="AW2" s="1" t="s">
        <v>1837</v>
      </c>
    </row>
    <row r="3" spans="1:163" s="5" customFormat="1" ht="126.75" customHeight="1">
      <c r="A3" s="199" t="s">
        <v>301</v>
      </c>
      <c r="B3" s="259">
        <f>E3</f>
        <v>100</v>
      </c>
      <c r="C3" s="214" t="s">
        <v>302</v>
      </c>
      <c r="D3" s="206">
        <v>100</v>
      </c>
      <c r="E3" s="206">
        <f>(SUM(G3:G7)*D3)/100</f>
        <v>100</v>
      </c>
      <c r="F3" s="177" t="s">
        <v>303</v>
      </c>
      <c r="G3" s="176">
        <f>(K3*H3)/100</f>
        <v>25</v>
      </c>
      <c r="H3" s="176">
        <v>25</v>
      </c>
      <c r="I3" s="176" t="s">
        <v>606</v>
      </c>
      <c r="J3" s="175" t="s">
        <v>701</v>
      </c>
      <c r="K3" s="175">
        <v>100</v>
      </c>
      <c r="L3" s="100">
        <v>100</v>
      </c>
      <c r="M3" s="81" t="s">
        <v>96</v>
      </c>
      <c r="N3" s="81">
        <v>0.7</v>
      </c>
      <c r="O3" s="181">
        <f>+AC3+AH3+AO3+AT3+AE3+AJ3+AL3</f>
        <v>0.947</v>
      </c>
      <c r="P3" s="101" t="s">
        <v>93</v>
      </c>
      <c r="Q3" s="82" t="s">
        <v>75</v>
      </c>
      <c r="R3" s="82" t="s">
        <v>9</v>
      </c>
      <c r="S3" s="82" t="s">
        <v>82</v>
      </c>
      <c r="T3" s="82" t="s">
        <v>518</v>
      </c>
      <c r="U3" s="175" t="s">
        <v>304</v>
      </c>
      <c r="V3" s="82" t="s">
        <v>12</v>
      </c>
      <c r="W3" s="175" t="s">
        <v>13</v>
      </c>
      <c r="X3" s="175" t="s">
        <v>14</v>
      </c>
      <c r="Y3" s="175" t="s">
        <v>60</v>
      </c>
      <c r="Z3" s="175" t="s">
        <v>10</v>
      </c>
      <c r="AA3" s="175" t="s">
        <v>11</v>
      </c>
      <c r="AB3" s="102">
        <v>0</v>
      </c>
      <c r="AC3" s="102">
        <v>0</v>
      </c>
      <c r="AD3" s="102" t="s">
        <v>773</v>
      </c>
      <c r="AE3" s="103">
        <v>0</v>
      </c>
      <c r="AF3" s="103" t="s">
        <v>993</v>
      </c>
      <c r="AG3" s="103">
        <v>0.35</v>
      </c>
      <c r="AH3" s="102">
        <v>0.592</v>
      </c>
      <c r="AI3" s="102" t="s">
        <v>1127</v>
      </c>
      <c r="AJ3" s="103">
        <v>0</v>
      </c>
      <c r="AK3" s="103" t="s">
        <v>1169</v>
      </c>
      <c r="AL3" s="103">
        <v>0</v>
      </c>
      <c r="AM3" s="103" t="s">
        <v>1379</v>
      </c>
      <c r="AN3" s="103"/>
      <c r="AO3" s="104">
        <v>0</v>
      </c>
      <c r="AP3" s="104" t="str">
        <f>'[2]REPORTE'!$U$6</f>
        <v>se remite a evaluacion de la segunda parte de la encuesta sobre la cohecion</v>
      </c>
      <c r="AQ3" s="104">
        <v>0</v>
      </c>
      <c r="AR3" s="104" t="s">
        <v>1650</v>
      </c>
      <c r="AS3" s="104">
        <v>0.35</v>
      </c>
      <c r="AT3" s="102">
        <v>0.355</v>
      </c>
      <c r="AU3" s="88" t="s">
        <v>1757</v>
      </c>
      <c r="AV3" s="102" t="s">
        <v>85</v>
      </c>
      <c r="AW3" s="175" t="s">
        <v>1962</v>
      </c>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row>
    <row r="4" spans="1:163" s="5" customFormat="1" ht="209.25" customHeight="1">
      <c r="A4" s="200"/>
      <c r="B4" s="286"/>
      <c r="C4" s="214"/>
      <c r="D4" s="207"/>
      <c r="E4" s="207"/>
      <c r="F4" s="211" t="s">
        <v>305</v>
      </c>
      <c r="G4" s="206">
        <f>(SUM(K4:K5)*H4)/100</f>
        <v>25</v>
      </c>
      <c r="H4" s="206">
        <v>25</v>
      </c>
      <c r="I4" s="176" t="s">
        <v>525</v>
      </c>
      <c r="J4" s="175" t="s">
        <v>306</v>
      </c>
      <c r="K4" s="175">
        <v>50</v>
      </c>
      <c r="L4" s="100">
        <v>50</v>
      </c>
      <c r="M4" s="81" t="s">
        <v>96</v>
      </c>
      <c r="N4" s="105">
        <v>11000000</v>
      </c>
      <c r="O4" s="182">
        <f>+AC4+AH4+AO4+AT4+AE4+AJ4+AL4+AV4+AQ4</f>
        <v>13373490</v>
      </c>
      <c r="P4" s="101" t="s">
        <v>97</v>
      </c>
      <c r="Q4" s="82" t="s">
        <v>75</v>
      </c>
      <c r="R4" s="82" t="s">
        <v>9</v>
      </c>
      <c r="S4" s="82" t="s">
        <v>80</v>
      </c>
      <c r="T4" s="175" t="s">
        <v>307</v>
      </c>
      <c r="U4" s="175" t="s">
        <v>304</v>
      </c>
      <c r="V4" s="82" t="s">
        <v>58</v>
      </c>
      <c r="W4" s="175" t="s">
        <v>13</v>
      </c>
      <c r="X4" s="175" t="s">
        <v>55</v>
      </c>
      <c r="Y4" s="175" t="s">
        <v>61</v>
      </c>
      <c r="Z4" s="175" t="s">
        <v>10</v>
      </c>
      <c r="AA4" s="175" t="s">
        <v>11</v>
      </c>
      <c r="AB4" s="106">
        <v>500000</v>
      </c>
      <c r="AC4" s="106">
        <v>3801429</v>
      </c>
      <c r="AD4" s="102" t="s">
        <v>774</v>
      </c>
      <c r="AE4" s="106">
        <v>2283182</v>
      </c>
      <c r="AF4" s="107" t="s">
        <v>994</v>
      </c>
      <c r="AG4" s="106">
        <v>300000</v>
      </c>
      <c r="AH4" s="106">
        <v>1296177</v>
      </c>
      <c r="AI4" s="103" t="s">
        <v>1128</v>
      </c>
      <c r="AJ4" s="106">
        <v>1328199</v>
      </c>
      <c r="AK4" s="103" t="s">
        <v>1170</v>
      </c>
      <c r="AL4" s="106">
        <v>1038812</v>
      </c>
      <c r="AM4" s="103" t="s">
        <v>1380</v>
      </c>
      <c r="AN4" s="106">
        <v>700000</v>
      </c>
      <c r="AO4" s="108">
        <v>1115450</v>
      </c>
      <c r="AP4" s="104" t="s">
        <v>1564</v>
      </c>
      <c r="AQ4" s="108">
        <v>767094</v>
      </c>
      <c r="AR4" s="104" t="s">
        <v>1651</v>
      </c>
      <c r="AS4" s="108">
        <v>4500000</v>
      </c>
      <c r="AT4" s="109">
        <v>1032247</v>
      </c>
      <c r="AU4" s="88" t="s">
        <v>1758</v>
      </c>
      <c r="AV4" s="109">
        <v>710900</v>
      </c>
      <c r="AW4" s="175" t="s">
        <v>1963</v>
      </c>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row>
    <row r="5" spans="1:163" s="5" customFormat="1" ht="129" customHeight="1">
      <c r="A5" s="200"/>
      <c r="B5" s="286"/>
      <c r="C5" s="214"/>
      <c r="D5" s="207"/>
      <c r="E5" s="207"/>
      <c r="F5" s="211"/>
      <c r="G5" s="208"/>
      <c r="H5" s="208"/>
      <c r="I5" s="176" t="s">
        <v>526</v>
      </c>
      <c r="J5" s="175" t="s">
        <v>1133</v>
      </c>
      <c r="K5" s="175">
        <v>50</v>
      </c>
      <c r="L5" s="100">
        <v>50</v>
      </c>
      <c r="M5" s="81" t="s">
        <v>96</v>
      </c>
      <c r="N5" s="105">
        <v>825000000</v>
      </c>
      <c r="O5" s="182">
        <f>+AC5+AH5+AO5+AT5+AE5+AJ5+AL5+AQ5+AV5</f>
        <v>1362136921</v>
      </c>
      <c r="P5" s="101" t="s">
        <v>97</v>
      </c>
      <c r="Q5" s="82" t="s">
        <v>75</v>
      </c>
      <c r="R5" s="82" t="s">
        <v>9</v>
      </c>
      <c r="S5" s="82" t="s">
        <v>82</v>
      </c>
      <c r="T5" s="175" t="s">
        <v>308</v>
      </c>
      <c r="U5" s="175" t="s">
        <v>304</v>
      </c>
      <c r="V5" s="82" t="s">
        <v>58</v>
      </c>
      <c r="W5" s="175" t="s">
        <v>25</v>
      </c>
      <c r="X5" s="175" t="s">
        <v>55</v>
      </c>
      <c r="Y5" s="175" t="s">
        <v>8</v>
      </c>
      <c r="Z5" s="175" t="s">
        <v>10</v>
      </c>
      <c r="AA5" s="175" t="s">
        <v>11</v>
      </c>
      <c r="AB5" s="106">
        <v>45000000</v>
      </c>
      <c r="AC5" s="106">
        <v>51907010</v>
      </c>
      <c r="AD5" s="102" t="s">
        <v>775</v>
      </c>
      <c r="AE5" s="106">
        <v>379318212</v>
      </c>
      <c r="AF5" s="107" t="s">
        <v>995</v>
      </c>
      <c r="AG5" s="106">
        <v>45000000</v>
      </c>
      <c r="AH5" s="106">
        <v>181993240</v>
      </c>
      <c r="AI5" s="103" t="s">
        <v>995</v>
      </c>
      <c r="AJ5" s="106">
        <v>68188669</v>
      </c>
      <c r="AK5" s="103" t="s">
        <v>995</v>
      </c>
      <c r="AL5" s="106">
        <v>113702196</v>
      </c>
      <c r="AM5" s="103" t="s">
        <v>995</v>
      </c>
      <c r="AN5" s="106">
        <v>45000000</v>
      </c>
      <c r="AO5" s="108">
        <v>286352928</v>
      </c>
      <c r="AP5" s="104" t="s">
        <v>1964</v>
      </c>
      <c r="AQ5" s="108">
        <v>23543205</v>
      </c>
      <c r="AR5" s="104" t="s">
        <v>995</v>
      </c>
      <c r="AS5" s="108">
        <v>45000000</v>
      </c>
      <c r="AT5" s="108">
        <v>137443612</v>
      </c>
      <c r="AU5" s="88" t="s">
        <v>1759</v>
      </c>
      <c r="AV5" s="108">
        <v>119687849</v>
      </c>
      <c r="AW5" s="175" t="s">
        <v>1965</v>
      </c>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row>
    <row r="6" spans="1:163" s="5" customFormat="1" ht="104.25" customHeight="1">
      <c r="A6" s="200"/>
      <c r="B6" s="286"/>
      <c r="C6" s="214"/>
      <c r="D6" s="207"/>
      <c r="E6" s="207"/>
      <c r="F6" s="177" t="s">
        <v>309</v>
      </c>
      <c r="G6" s="178">
        <f>(K6*H6)/100</f>
        <v>25</v>
      </c>
      <c r="H6" s="176">
        <v>25</v>
      </c>
      <c r="I6" s="176" t="s">
        <v>527</v>
      </c>
      <c r="J6" s="175" t="s">
        <v>310</v>
      </c>
      <c r="K6" s="175">
        <v>100</v>
      </c>
      <c r="L6" s="100">
        <v>100</v>
      </c>
      <c r="M6" s="81" t="s">
        <v>96</v>
      </c>
      <c r="N6" s="111">
        <v>80</v>
      </c>
      <c r="O6" s="114">
        <f>+AC6+AH6+AO6+AT6+AE6+AJ6+AV6</f>
        <v>80.4</v>
      </c>
      <c r="P6" s="101" t="s">
        <v>93</v>
      </c>
      <c r="Q6" s="82" t="s">
        <v>75</v>
      </c>
      <c r="R6" s="82" t="s">
        <v>9</v>
      </c>
      <c r="S6" s="82" t="s">
        <v>80</v>
      </c>
      <c r="T6" s="175" t="s">
        <v>508</v>
      </c>
      <c r="U6" s="175" t="s">
        <v>304</v>
      </c>
      <c r="V6" s="82" t="s">
        <v>24</v>
      </c>
      <c r="W6" s="175" t="s">
        <v>13</v>
      </c>
      <c r="X6" s="175" t="s">
        <v>15</v>
      </c>
      <c r="Y6" s="175" t="s">
        <v>8</v>
      </c>
      <c r="Z6" s="175" t="s">
        <v>10</v>
      </c>
      <c r="AA6" s="175" t="s">
        <v>11</v>
      </c>
      <c r="AB6" s="110">
        <v>0</v>
      </c>
      <c r="AC6" s="110">
        <v>0</v>
      </c>
      <c r="AD6" s="102" t="s">
        <v>776</v>
      </c>
      <c r="AE6" s="110">
        <v>0</v>
      </c>
      <c r="AF6" s="175" t="s">
        <v>996</v>
      </c>
      <c r="AG6" s="110">
        <v>10</v>
      </c>
      <c r="AH6" s="110">
        <v>63.8</v>
      </c>
      <c r="AI6" s="175" t="s">
        <v>1134</v>
      </c>
      <c r="AJ6" s="112">
        <v>0</v>
      </c>
      <c r="AK6" s="175" t="s">
        <v>1171</v>
      </c>
      <c r="AL6" s="175">
        <v>0</v>
      </c>
      <c r="AM6" s="175" t="s">
        <v>1171</v>
      </c>
      <c r="AN6" s="110">
        <v>10</v>
      </c>
      <c r="AO6" s="113">
        <v>0</v>
      </c>
      <c r="AP6" s="88" t="s">
        <v>1171</v>
      </c>
      <c r="AQ6" s="88">
        <v>0</v>
      </c>
      <c r="AR6" s="88" t="s">
        <v>1171</v>
      </c>
      <c r="AS6" s="113">
        <v>10</v>
      </c>
      <c r="AT6" s="110">
        <v>0</v>
      </c>
      <c r="AU6" s="88" t="s">
        <v>1171</v>
      </c>
      <c r="AV6" s="114">
        <v>16.6</v>
      </c>
      <c r="AW6" s="175" t="s">
        <v>1967</v>
      </c>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row>
    <row r="7" spans="1:163" s="5" customFormat="1" ht="99.75" customHeight="1">
      <c r="A7" s="201"/>
      <c r="B7" s="287"/>
      <c r="C7" s="214"/>
      <c r="D7" s="208"/>
      <c r="E7" s="208"/>
      <c r="F7" s="177" t="s">
        <v>311</v>
      </c>
      <c r="G7" s="178">
        <f>(K7*H7)/100</f>
        <v>25</v>
      </c>
      <c r="H7" s="176">
        <v>25</v>
      </c>
      <c r="I7" s="176" t="s">
        <v>528</v>
      </c>
      <c r="J7" s="175" t="s">
        <v>312</v>
      </c>
      <c r="K7" s="175">
        <f aca="true" t="shared" si="0" ref="K7:K43">(O7*L7)/N7</f>
        <v>100</v>
      </c>
      <c r="L7" s="100">
        <v>100</v>
      </c>
      <c r="M7" s="81" t="s">
        <v>96</v>
      </c>
      <c r="N7" s="105">
        <v>1</v>
      </c>
      <c r="O7" s="175">
        <f>+AC7+AE7+AH7+AL7+AO7+AT7+AV7</f>
        <v>1</v>
      </c>
      <c r="P7" s="101" t="s">
        <v>97</v>
      </c>
      <c r="Q7" s="82" t="s">
        <v>75</v>
      </c>
      <c r="R7" s="82" t="s">
        <v>9</v>
      </c>
      <c r="S7" s="82" t="s">
        <v>81</v>
      </c>
      <c r="T7" s="175" t="s">
        <v>313</v>
      </c>
      <c r="U7" s="175" t="s">
        <v>304</v>
      </c>
      <c r="V7" s="82" t="s">
        <v>58</v>
      </c>
      <c r="W7" s="175" t="s">
        <v>13</v>
      </c>
      <c r="X7" s="175" t="s">
        <v>15</v>
      </c>
      <c r="Y7" s="175" t="s">
        <v>8</v>
      </c>
      <c r="Z7" s="175" t="s">
        <v>10</v>
      </c>
      <c r="AA7" s="175" t="s">
        <v>11</v>
      </c>
      <c r="AB7" s="110">
        <v>0</v>
      </c>
      <c r="AC7" s="110">
        <v>0</v>
      </c>
      <c r="AD7" s="102" t="s">
        <v>777</v>
      </c>
      <c r="AE7" s="110">
        <v>0</v>
      </c>
      <c r="AF7" s="175" t="s">
        <v>997</v>
      </c>
      <c r="AG7" s="110">
        <v>0</v>
      </c>
      <c r="AH7" s="110">
        <v>0</v>
      </c>
      <c r="AI7" s="175" t="s">
        <v>1135</v>
      </c>
      <c r="AJ7" s="103">
        <v>0</v>
      </c>
      <c r="AK7" s="175" t="s">
        <v>1172</v>
      </c>
      <c r="AL7" s="175">
        <v>0</v>
      </c>
      <c r="AM7" s="175" t="s">
        <v>1381</v>
      </c>
      <c r="AN7" s="110">
        <v>0</v>
      </c>
      <c r="AO7" s="113">
        <v>0</v>
      </c>
      <c r="AP7" s="88" t="s">
        <v>1565</v>
      </c>
      <c r="AQ7" s="88">
        <v>0</v>
      </c>
      <c r="AR7" s="88" t="s">
        <v>1652</v>
      </c>
      <c r="AS7" s="113">
        <v>1</v>
      </c>
      <c r="AT7" s="110">
        <v>0</v>
      </c>
      <c r="AU7" s="88" t="s">
        <v>1652</v>
      </c>
      <c r="AV7" s="88">
        <v>1</v>
      </c>
      <c r="AW7" s="175" t="s">
        <v>1966</v>
      </c>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row>
    <row r="8" spans="1:163" s="5" customFormat="1" ht="112.5">
      <c r="A8" s="297" t="s">
        <v>83</v>
      </c>
      <c r="B8" s="271">
        <f>E8</f>
        <v>100</v>
      </c>
      <c r="C8" s="227" t="s">
        <v>84</v>
      </c>
      <c r="D8" s="220">
        <v>100</v>
      </c>
      <c r="E8" s="220">
        <f>(SUM(G8:G10)*D8)/100</f>
        <v>100</v>
      </c>
      <c r="F8" s="153" t="s">
        <v>86</v>
      </c>
      <c r="G8" s="28">
        <f>(K8*H8)/100</f>
        <v>33</v>
      </c>
      <c r="H8" s="151">
        <v>33</v>
      </c>
      <c r="I8" s="151" t="s">
        <v>529</v>
      </c>
      <c r="J8" s="162" t="s">
        <v>87</v>
      </c>
      <c r="K8" s="153">
        <v>100</v>
      </c>
      <c r="L8" s="8">
        <v>100</v>
      </c>
      <c r="M8" s="157" t="s">
        <v>96</v>
      </c>
      <c r="N8" s="90">
        <v>4</v>
      </c>
      <c r="O8" s="162">
        <f>+AC8+AE8+AH8+AL8+AO8+AT8+AV8</f>
        <v>7</v>
      </c>
      <c r="P8" s="72" t="s">
        <v>97</v>
      </c>
      <c r="Q8" s="3" t="s">
        <v>79</v>
      </c>
      <c r="R8" s="3" t="s">
        <v>39</v>
      </c>
      <c r="S8" s="3" t="s">
        <v>80</v>
      </c>
      <c r="T8" s="153" t="s">
        <v>88</v>
      </c>
      <c r="U8" s="153" t="s">
        <v>96</v>
      </c>
      <c r="V8" s="3" t="s">
        <v>12</v>
      </c>
      <c r="W8" s="153" t="s">
        <v>13</v>
      </c>
      <c r="X8" s="153" t="s">
        <v>32</v>
      </c>
      <c r="Y8" s="153" t="s">
        <v>8</v>
      </c>
      <c r="Z8" s="153" t="s">
        <v>10</v>
      </c>
      <c r="AA8" s="153" t="s">
        <v>37</v>
      </c>
      <c r="AB8" s="6">
        <v>1</v>
      </c>
      <c r="AC8" s="6">
        <v>1</v>
      </c>
      <c r="AD8" s="6" t="s">
        <v>778</v>
      </c>
      <c r="AE8" s="6">
        <v>1</v>
      </c>
      <c r="AF8" s="43" t="s">
        <v>973</v>
      </c>
      <c r="AG8" s="6">
        <v>1</v>
      </c>
      <c r="AH8" s="6">
        <v>1</v>
      </c>
      <c r="AI8" s="51" t="s">
        <v>1106</v>
      </c>
      <c r="AJ8" s="51">
        <v>1</v>
      </c>
      <c r="AK8" s="51" t="s">
        <v>1173</v>
      </c>
      <c r="AL8" s="51">
        <v>1</v>
      </c>
      <c r="AM8" s="51" t="s">
        <v>1324</v>
      </c>
      <c r="AN8" s="6">
        <v>1</v>
      </c>
      <c r="AO8" s="12">
        <v>1</v>
      </c>
      <c r="AP8" s="12" t="s">
        <v>1562</v>
      </c>
      <c r="AQ8" s="12">
        <v>1</v>
      </c>
      <c r="AR8" s="12" t="s">
        <v>1635</v>
      </c>
      <c r="AS8" s="12">
        <v>1</v>
      </c>
      <c r="AT8" s="152">
        <v>1</v>
      </c>
      <c r="AU8" s="25" t="s">
        <v>1723</v>
      </c>
      <c r="AV8" s="25">
        <v>1</v>
      </c>
      <c r="AW8" s="153" t="s">
        <v>1887</v>
      </c>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row>
    <row r="9" spans="1:163" s="5" customFormat="1" ht="144" customHeight="1">
      <c r="A9" s="298"/>
      <c r="B9" s="288"/>
      <c r="C9" s="228"/>
      <c r="D9" s="221"/>
      <c r="E9" s="221"/>
      <c r="F9" s="153" t="s">
        <v>89</v>
      </c>
      <c r="G9" s="28">
        <f>(K9*H9)/100</f>
        <v>33</v>
      </c>
      <c r="H9" s="151">
        <v>33</v>
      </c>
      <c r="I9" s="151" t="s">
        <v>530</v>
      </c>
      <c r="J9" s="162" t="s">
        <v>90</v>
      </c>
      <c r="K9" s="153">
        <v>100</v>
      </c>
      <c r="L9" s="8">
        <v>100</v>
      </c>
      <c r="M9" s="157" t="s">
        <v>96</v>
      </c>
      <c r="N9" s="90">
        <v>4</v>
      </c>
      <c r="O9" s="6">
        <f>+AC9+AH9+AO9+AT9+AE9+AJ9+AL9+AV9+AV911</f>
        <v>8</v>
      </c>
      <c r="P9" s="72" t="s">
        <v>97</v>
      </c>
      <c r="Q9" s="3" t="s">
        <v>79</v>
      </c>
      <c r="R9" s="3" t="s">
        <v>39</v>
      </c>
      <c r="S9" s="3" t="s">
        <v>80</v>
      </c>
      <c r="T9" s="153" t="s">
        <v>88</v>
      </c>
      <c r="U9" s="153" t="s">
        <v>96</v>
      </c>
      <c r="V9" s="3" t="s">
        <v>12</v>
      </c>
      <c r="W9" s="153" t="s">
        <v>13</v>
      </c>
      <c r="X9" s="153" t="s">
        <v>15</v>
      </c>
      <c r="Y9" s="153" t="s">
        <v>8</v>
      </c>
      <c r="Z9" s="153" t="s">
        <v>10</v>
      </c>
      <c r="AA9" s="153" t="s">
        <v>37</v>
      </c>
      <c r="AB9" s="6">
        <v>1</v>
      </c>
      <c r="AC9" s="6">
        <v>1</v>
      </c>
      <c r="AD9" s="6" t="s">
        <v>779</v>
      </c>
      <c r="AE9" s="6">
        <v>1</v>
      </c>
      <c r="AF9" s="43" t="s">
        <v>974</v>
      </c>
      <c r="AG9" s="6">
        <v>1</v>
      </c>
      <c r="AH9" s="6">
        <v>1</v>
      </c>
      <c r="AI9" s="51" t="s">
        <v>1107</v>
      </c>
      <c r="AJ9" s="51">
        <v>1</v>
      </c>
      <c r="AK9" s="51" t="s">
        <v>1174</v>
      </c>
      <c r="AL9" s="51">
        <v>1</v>
      </c>
      <c r="AM9" s="51" t="s">
        <v>1325</v>
      </c>
      <c r="AN9" s="6">
        <v>1</v>
      </c>
      <c r="AO9" s="12">
        <v>1</v>
      </c>
      <c r="AP9" s="12" t="s">
        <v>1563</v>
      </c>
      <c r="AQ9" s="12">
        <v>1</v>
      </c>
      <c r="AR9" s="12" t="s">
        <v>1636</v>
      </c>
      <c r="AS9" s="12">
        <v>1</v>
      </c>
      <c r="AT9" s="152">
        <v>1</v>
      </c>
      <c r="AU9" s="25" t="s">
        <v>1724</v>
      </c>
      <c r="AV9" s="25">
        <v>1</v>
      </c>
      <c r="AW9" s="153" t="s">
        <v>1888</v>
      </c>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row>
    <row r="10" spans="1:163" s="5" customFormat="1" ht="146.25">
      <c r="A10" s="299"/>
      <c r="B10" s="289"/>
      <c r="C10" s="229"/>
      <c r="D10" s="222"/>
      <c r="E10" s="222"/>
      <c r="F10" s="153" t="s">
        <v>91</v>
      </c>
      <c r="G10" s="28">
        <f>(K10*H10)/100</f>
        <v>34</v>
      </c>
      <c r="H10" s="151">
        <v>34</v>
      </c>
      <c r="I10" s="151" t="s">
        <v>531</v>
      </c>
      <c r="J10" s="162" t="s">
        <v>92</v>
      </c>
      <c r="K10" s="153">
        <f t="shared" si="0"/>
        <v>100</v>
      </c>
      <c r="L10" s="8">
        <v>100</v>
      </c>
      <c r="M10" s="157" t="s">
        <v>96</v>
      </c>
      <c r="N10" s="8">
        <v>100</v>
      </c>
      <c r="O10" s="90">
        <f>+AC10+AH10+AO10+AT10+AE10+AJ10+AV10</f>
        <v>100</v>
      </c>
      <c r="P10" s="72" t="s">
        <v>93</v>
      </c>
      <c r="Q10" s="3" t="s">
        <v>79</v>
      </c>
      <c r="R10" s="3" t="s">
        <v>39</v>
      </c>
      <c r="S10" s="3" t="s">
        <v>80</v>
      </c>
      <c r="T10" s="153" t="s">
        <v>88</v>
      </c>
      <c r="U10" s="153" t="s">
        <v>96</v>
      </c>
      <c r="V10" s="3" t="s">
        <v>12</v>
      </c>
      <c r="W10" s="153" t="s">
        <v>13</v>
      </c>
      <c r="X10" s="153" t="s">
        <v>15</v>
      </c>
      <c r="Y10" s="153" t="s">
        <v>8</v>
      </c>
      <c r="Z10" s="153" t="s">
        <v>10</v>
      </c>
      <c r="AA10" s="153" t="s">
        <v>37</v>
      </c>
      <c r="AB10" s="6">
        <v>25</v>
      </c>
      <c r="AC10" s="6">
        <v>25</v>
      </c>
      <c r="AD10" s="6" t="s">
        <v>780</v>
      </c>
      <c r="AE10" s="6">
        <v>0</v>
      </c>
      <c r="AF10" s="43" t="s">
        <v>975</v>
      </c>
      <c r="AG10" s="6">
        <v>25</v>
      </c>
      <c r="AH10" s="6">
        <v>25</v>
      </c>
      <c r="AI10" s="51" t="s">
        <v>1108</v>
      </c>
      <c r="AJ10" s="51">
        <v>0</v>
      </c>
      <c r="AK10" s="51" t="s">
        <v>1175</v>
      </c>
      <c r="AL10" s="51">
        <v>0</v>
      </c>
      <c r="AM10" s="51" t="s">
        <v>1175</v>
      </c>
      <c r="AN10" s="6">
        <v>25</v>
      </c>
      <c r="AO10" s="12">
        <v>0</v>
      </c>
      <c r="AP10" s="12" t="s">
        <v>1175</v>
      </c>
      <c r="AQ10" s="12">
        <v>0</v>
      </c>
      <c r="AR10" s="12" t="s">
        <v>1175</v>
      </c>
      <c r="AS10" s="12">
        <v>25</v>
      </c>
      <c r="AT10" s="152">
        <v>25</v>
      </c>
      <c r="AU10" s="25" t="s">
        <v>1725</v>
      </c>
      <c r="AV10" s="25">
        <v>25</v>
      </c>
      <c r="AW10" s="153" t="s">
        <v>1889</v>
      </c>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row>
    <row r="11" spans="1:163" s="5" customFormat="1" ht="66.75" customHeight="1">
      <c r="A11" s="199" t="s">
        <v>509</v>
      </c>
      <c r="B11" s="259">
        <f>E11</f>
        <v>100</v>
      </c>
      <c r="C11" s="214" t="s">
        <v>94</v>
      </c>
      <c r="D11" s="217">
        <v>100</v>
      </c>
      <c r="E11" s="274">
        <f>(SUM(G11:G17)*D11)/100</f>
        <v>100</v>
      </c>
      <c r="F11" s="211" t="s">
        <v>95</v>
      </c>
      <c r="G11" s="209">
        <f>(SUM(K11:K12)*H11)/100</f>
        <v>12</v>
      </c>
      <c r="H11" s="217">
        <v>12</v>
      </c>
      <c r="I11" s="176" t="s">
        <v>607</v>
      </c>
      <c r="J11" s="177" t="s">
        <v>1183</v>
      </c>
      <c r="K11" s="175">
        <f t="shared" si="0"/>
        <v>50</v>
      </c>
      <c r="L11" s="115">
        <v>50</v>
      </c>
      <c r="M11" s="81" t="s">
        <v>96</v>
      </c>
      <c r="N11" s="105">
        <v>1</v>
      </c>
      <c r="O11" s="105">
        <f>+AC11+AH11+AO11+AT11+AE11+AJ11+AQ11</f>
        <v>1</v>
      </c>
      <c r="P11" s="82" t="s">
        <v>97</v>
      </c>
      <c r="Q11" s="82" t="s">
        <v>78</v>
      </c>
      <c r="R11" s="82" t="s">
        <v>85</v>
      </c>
      <c r="S11" s="82" t="s">
        <v>80</v>
      </c>
      <c r="T11" s="177" t="s">
        <v>98</v>
      </c>
      <c r="U11" s="175" t="s">
        <v>96</v>
      </c>
      <c r="V11" s="82" t="s">
        <v>12</v>
      </c>
      <c r="W11" s="175" t="s">
        <v>13</v>
      </c>
      <c r="X11" s="175" t="s">
        <v>14</v>
      </c>
      <c r="Y11" s="175" t="s">
        <v>59</v>
      </c>
      <c r="Z11" s="175" t="s">
        <v>47</v>
      </c>
      <c r="AA11" s="175" t="s">
        <v>33</v>
      </c>
      <c r="AB11" s="83">
        <v>0</v>
      </c>
      <c r="AC11" s="83">
        <v>0</v>
      </c>
      <c r="AD11" s="116" t="s">
        <v>834</v>
      </c>
      <c r="AE11" s="83">
        <v>0</v>
      </c>
      <c r="AF11" s="116" t="s">
        <v>834</v>
      </c>
      <c r="AG11" s="83"/>
      <c r="AH11" s="117">
        <v>0</v>
      </c>
      <c r="AI11" s="117" t="s">
        <v>834</v>
      </c>
      <c r="AJ11" s="117">
        <v>0</v>
      </c>
      <c r="AK11" s="117" t="s">
        <v>1176</v>
      </c>
      <c r="AL11" s="117">
        <v>0</v>
      </c>
      <c r="AM11" s="117" t="s">
        <v>1176</v>
      </c>
      <c r="AN11" s="83">
        <v>1</v>
      </c>
      <c r="AO11" s="83">
        <v>0</v>
      </c>
      <c r="AP11" s="118" t="s">
        <v>1176</v>
      </c>
      <c r="AQ11" s="118">
        <v>1</v>
      </c>
      <c r="AR11" s="118" t="s">
        <v>1582</v>
      </c>
      <c r="AS11" s="118"/>
      <c r="AT11" s="110">
        <v>0</v>
      </c>
      <c r="AU11" s="88" t="s">
        <v>1748</v>
      </c>
      <c r="AV11" s="88">
        <v>0</v>
      </c>
      <c r="AW11" s="175" t="s">
        <v>1748</v>
      </c>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row>
    <row r="12" spans="1:163" s="5" customFormat="1" ht="144.75" customHeight="1">
      <c r="A12" s="200"/>
      <c r="B12" s="286"/>
      <c r="C12" s="214"/>
      <c r="D12" s="217"/>
      <c r="E12" s="275"/>
      <c r="F12" s="211"/>
      <c r="G12" s="210"/>
      <c r="H12" s="217"/>
      <c r="I12" s="176" t="s">
        <v>608</v>
      </c>
      <c r="J12" s="177" t="s">
        <v>1184</v>
      </c>
      <c r="K12" s="175">
        <v>50</v>
      </c>
      <c r="L12" s="115">
        <v>50</v>
      </c>
      <c r="M12" s="81" t="s">
        <v>96</v>
      </c>
      <c r="N12" s="105">
        <v>6</v>
      </c>
      <c r="O12" s="105">
        <f>+AC12+AH12+AO12+AT12+AE12+AJ12+AQ12+AL12</f>
        <v>9</v>
      </c>
      <c r="P12" s="82" t="s">
        <v>97</v>
      </c>
      <c r="Q12" s="82" t="s">
        <v>78</v>
      </c>
      <c r="R12" s="82" t="s">
        <v>176</v>
      </c>
      <c r="S12" s="82" t="s">
        <v>80</v>
      </c>
      <c r="T12" s="177" t="s">
        <v>99</v>
      </c>
      <c r="U12" s="175" t="s">
        <v>96</v>
      </c>
      <c r="V12" s="82" t="s">
        <v>12</v>
      </c>
      <c r="W12" s="175" t="s">
        <v>13</v>
      </c>
      <c r="X12" s="175" t="s">
        <v>14</v>
      </c>
      <c r="Y12" s="175" t="s">
        <v>59</v>
      </c>
      <c r="Z12" s="175" t="s">
        <v>47</v>
      </c>
      <c r="AA12" s="175" t="s">
        <v>33</v>
      </c>
      <c r="AB12" s="83">
        <v>0</v>
      </c>
      <c r="AC12" s="83">
        <v>0</v>
      </c>
      <c r="AD12" s="116" t="s">
        <v>833</v>
      </c>
      <c r="AE12" s="83">
        <v>0</v>
      </c>
      <c r="AF12" s="116" t="s">
        <v>988</v>
      </c>
      <c r="AG12" s="83">
        <v>2</v>
      </c>
      <c r="AH12" s="117">
        <v>3</v>
      </c>
      <c r="AI12" s="117" t="s">
        <v>1109</v>
      </c>
      <c r="AJ12" s="117">
        <v>0</v>
      </c>
      <c r="AK12" s="117" t="s">
        <v>1177</v>
      </c>
      <c r="AL12" s="117">
        <v>1</v>
      </c>
      <c r="AM12" s="117" t="s">
        <v>1317</v>
      </c>
      <c r="AN12" s="83">
        <v>2</v>
      </c>
      <c r="AO12" s="83">
        <v>2</v>
      </c>
      <c r="AP12" s="83" t="s">
        <v>1501</v>
      </c>
      <c r="AQ12" s="118">
        <v>1</v>
      </c>
      <c r="AR12" s="118" t="s">
        <v>1583</v>
      </c>
      <c r="AS12" s="118">
        <v>2</v>
      </c>
      <c r="AT12" s="110">
        <v>2</v>
      </c>
      <c r="AU12" s="88" t="s">
        <v>1749</v>
      </c>
      <c r="AV12" s="88">
        <v>0</v>
      </c>
      <c r="AW12" s="175" t="s">
        <v>1857</v>
      </c>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row>
    <row r="13" spans="1:163" s="5" customFormat="1" ht="90">
      <c r="A13" s="200"/>
      <c r="B13" s="286"/>
      <c r="C13" s="214"/>
      <c r="D13" s="217"/>
      <c r="E13" s="275"/>
      <c r="F13" s="177" t="s">
        <v>100</v>
      </c>
      <c r="G13" s="178">
        <f>(K13*H13)/100</f>
        <v>10</v>
      </c>
      <c r="H13" s="176">
        <v>10</v>
      </c>
      <c r="I13" s="176" t="s">
        <v>609</v>
      </c>
      <c r="J13" s="177" t="s">
        <v>1185</v>
      </c>
      <c r="K13" s="175">
        <v>100</v>
      </c>
      <c r="L13" s="115">
        <v>100</v>
      </c>
      <c r="M13" s="81" t="s">
        <v>96</v>
      </c>
      <c r="N13" s="105">
        <v>4</v>
      </c>
      <c r="O13" s="105">
        <f>+AC13+AH13+AO13+AT13+AE13+AJ13+AQ13+AL13</f>
        <v>8</v>
      </c>
      <c r="P13" s="82" t="s">
        <v>97</v>
      </c>
      <c r="Q13" s="82" t="s">
        <v>78</v>
      </c>
      <c r="R13" s="82" t="s">
        <v>176</v>
      </c>
      <c r="S13" s="82" t="s">
        <v>80</v>
      </c>
      <c r="T13" s="177" t="s">
        <v>99</v>
      </c>
      <c r="U13" s="175" t="s">
        <v>96</v>
      </c>
      <c r="V13" s="82" t="s">
        <v>12</v>
      </c>
      <c r="W13" s="175" t="s">
        <v>13</v>
      </c>
      <c r="X13" s="175" t="s">
        <v>14</v>
      </c>
      <c r="Y13" s="175" t="s">
        <v>59</v>
      </c>
      <c r="Z13" s="175" t="s">
        <v>47</v>
      </c>
      <c r="AA13" s="175" t="s">
        <v>33</v>
      </c>
      <c r="AB13" s="83">
        <v>1</v>
      </c>
      <c r="AC13" s="83">
        <v>1</v>
      </c>
      <c r="AD13" s="116" t="s">
        <v>835</v>
      </c>
      <c r="AE13" s="83">
        <v>2</v>
      </c>
      <c r="AF13" s="119" t="s">
        <v>989</v>
      </c>
      <c r="AG13" s="83">
        <v>1</v>
      </c>
      <c r="AH13" s="117">
        <v>1</v>
      </c>
      <c r="AI13" s="117" t="s">
        <v>1110</v>
      </c>
      <c r="AJ13" s="117">
        <v>0</v>
      </c>
      <c r="AK13" s="117" t="s">
        <v>1178</v>
      </c>
      <c r="AL13" s="117">
        <v>2</v>
      </c>
      <c r="AM13" s="117" t="s">
        <v>1318</v>
      </c>
      <c r="AN13" s="83">
        <v>1</v>
      </c>
      <c r="AO13" s="83">
        <v>0</v>
      </c>
      <c r="AP13" s="83" t="s">
        <v>1318</v>
      </c>
      <c r="AQ13" s="118">
        <v>1</v>
      </c>
      <c r="AR13" s="118" t="s">
        <v>1584</v>
      </c>
      <c r="AS13" s="118">
        <v>1</v>
      </c>
      <c r="AT13" s="110">
        <v>1</v>
      </c>
      <c r="AU13" s="88" t="s">
        <v>1750</v>
      </c>
      <c r="AV13" s="88">
        <v>1</v>
      </c>
      <c r="AW13" s="175" t="s">
        <v>1858</v>
      </c>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row>
    <row r="14" spans="1:163" s="5" customFormat="1" ht="90">
      <c r="A14" s="200"/>
      <c r="B14" s="286"/>
      <c r="C14" s="214"/>
      <c r="D14" s="217"/>
      <c r="E14" s="275"/>
      <c r="F14" s="177" t="s">
        <v>101</v>
      </c>
      <c r="G14" s="178">
        <f>(K14*H14)/100</f>
        <v>8</v>
      </c>
      <c r="H14" s="176">
        <v>8</v>
      </c>
      <c r="I14" s="176" t="s">
        <v>610</v>
      </c>
      <c r="J14" s="177" t="s">
        <v>1186</v>
      </c>
      <c r="K14" s="175">
        <f t="shared" si="0"/>
        <v>100</v>
      </c>
      <c r="L14" s="115">
        <v>100</v>
      </c>
      <c r="M14" s="81" t="s">
        <v>96</v>
      </c>
      <c r="N14" s="105">
        <v>2</v>
      </c>
      <c r="O14" s="105">
        <f>+AC14+AH14+AO14+AT14+AE14+AJ14+AL14+AL14</f>
        <v>2</v>
      </c>
      <c r="P14" s="82" t="s">
        <v>97</v>
      </c>
      <c r="Q14" s="82" t="s">
        <v>78</v>
      </c>
      <c r="R14" s="82" t="s">
        <v>176</v>
      </c>
      <c r="S14" s="82" t="s">
        <v>80</v>
      </c>
      <c r="T14" s="177" t="s">
        <v>102</v>
      </c>
      <c r="U14" s="175" t="s">
        <v>96</v>
      </c>
      <c r="V14" s="82" t="s">
        <v>12</v>
      </c>
      <c r="W14" s="175" t="s">
        <v>13</v>
      </c>
      <c r="X14" s="175" t="s">
        <v>14</v>
      </c>
      <c r="Y14" s="175" t="s">
        <v>59</v>
      </c>
      <c r="Z14" s="175" t="s">
        <v>47</v>
      </c>
      <c r="AA14" s="175" t="s">
        <v>33</v>
      </c>
      <c r="AB14" s="83">
        <v>1</v>
      </c>
      <c r="AC14" s="83">
        <v>1</v>
      </c>
      <c r="AD14" s="116" t="s">
        <v>831</v>
      </c>
      <c r="AE14" s="83">
        <v>0</v>
      </c>
      <c r="AF14" s="119" t="s">
        <v>990</v>
      </c>
      <c r="AG14" s="83"/>
      <c r="AH14" s="117">
        <v>0</v>
      </c>
      <c r="AI14" s="117" t="s">
        <v>990</v>
      </c>
      <c r="AJ14" s="117">
        <v>1</v>
      </c>
      <c r="AK14" s="117" t="s">
        <v>1179</v>
      </c>
      <c r="AL14" s="117">
        <v>0</v>
      </c>
      <c r="AM14" s="117" t="s">
        <v>1179</v>
      </c>
      <c r="AN14" s="83">
        <v>1</v>
      </c>
      <c r="AO14" s="83">
        <v>0</v>
      </c>
      <c r="AP14" s="83" t="s">
        <v>1179</v>
      </c>
      <c r="AQ14" s="118">
        <v>0</v>
      </c>
      <c r="AR14" s="118" t="s">
        <v>1179</v>
      </c>
      <c r="AS14" s="118"/>
      <c r="AT14" s="110">
        <v>0</v>
      </c>
      <c r="AU14" s="88" t="s">
        <v>1751</v>
      </c>
      <c r="AV14" s="88">
        <v>0</v>
      </c>
      <c r="AW14" s="175" t="s">
        <v>1179</v>
      </c>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row>
    <row r="15" spans="1:163" s="5" customFormat="1" ht="101.25">
      <c r="A15" s="200"/>
      <c r="B15" s="286"/>
      <c r="C15" s="214"/>
      <c r="D15" s="217"/>
      <c r="E15" s="275"/>
      <c r="F15" s="211" t="s">
        <v>103</v>
      </c>
      <c r="G15" s="209">
        <f>(SUM(K15:K16)*H15)/100</f>
        <v>60</v>
      </c>
      <c r="H15" s="217">
        <v>60</v>
      </c>
      <c r="I15" s="176" t="s">
        <v>611</v>
      </c>
      <c r="J15" s="177" t="s">
        <v>1187</v>
      </c>
      <c r="K15" s="175">
        <f t="shared" si="0"/>
        <v>50</v>
      </c>
      <c r="L15" s="115">
        <v>50</v>
      </c>
      <c r="M15" s="81" t="s">
        <v>96</v>
      </c>
      <c r="N15" s="105">
        <v>4</v>
      </c>
      <c r="O15" s="105">
        <f>+AC15+AH15+AO15+AT15+AE15+AJ15</f>
        <v>4</v>
      </c>
      <c r="P15" s="82" t="s">
        <v>97</v>
      </c>
      <c r="Q15" s="82" t="s">
        <v>78</v>
      </c>
      <c r="R15" s="82" t="s">
        <v>176</v>
      </c>
      <c r="S15" s="82" t="s">
        <v>80</v>
      </c>
      <c r="T15" s="177" t="s">
        <v>99</v>
      </c>
      <c r="U15" s="175" t="s">
        <v>96</v>
      </c>
      <c r="V15" s="82" t="s">
        <v>12</v>
      </c>
      <c r="W15" s="175" t="s">
        <v>13</v>
      </c>
      <c r="X15" s="175" t="s">
        <v>14</v>
      </c>
      <c r="Y15" s="175" t="s">
        <v>59</v>
      </c>
      <c r="Z15" s="175" t="s">
        <v>47</v>
      </c>
      <c r="AA15" s="175" t="s">
        <v>33</v>
      </c>
      <c r="AB15" s="83">
        <v>1</v>
      </c>
      <c r="AC15" s="83">
        <v>1</v>
      </c>
      <c r="AD15" s="116" t="s">
        <v>832</v>
      </c>
      <c r="AE15" s="83">
        <v>1</v>
      </c>
      <c r="AF15" s="119" t="s">
        <v>991</v>
      </c>
      <c r="AG15" s="83">
        <v>1</v>
      </c>
      <c r="AH15" s="117">
        <v>0</v>
      </c>
      <c r="AI15" s="117" t="s">
        <v>991</v>
      </c>
      <c r="AJ15" s="117">
        <v>1</v>
      </c>
      <c r="AK15" s="117" t="s">
        <v>1180</v>
      </c>
      <c r="AL15" s="117">
        <v>0</v>
      </c>
      <c r="AM15" s="117" t="s">
        <v>1180</v>
      </c>
      <c r="AN15" s="83">
        <v>1</v>
      </c>
      <c r="AO15" s="83">
        <v>0</v>
      </c>
      <c r="AP15" s="83" t="s">
        <v>1180</v>
      </c>
      <c r="AQ15" s="118">
        <v>0</v>
      </c>
      <c r="AR15" s="118" t="s">
        <v>1585</v>
      </c>
      <c r="AS15" s="118">
        <v>1</v>
      </c>
      <c r="AT15" s="110">
        <v>1</v>
      </c>
      <c r="AU15" s="88" t="s">
        <v>1585</v>
      </c>
      <c r="AV15" s="88">
        <v>0</v>
      </c>
      <c r="AW15" s="175" t="s">
        <v>1859</v>
      </c>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row>
    <row r="16" spans="1:163" s="5" customFormat="1" ht="123.75">
      <c r="A16" s="200"/>
      <c r="B16" s="286"/>
      <c r="C16" s="214"/>
      <c r="D16" s="217"/>
      <c r="E16" s="275"/>
      <c r="F16" s="211"/>
      <c r="G16" s="210"/>
      <c r="H16" s="217"/>
      <c r="I16" s="176" t="s">
        <v>612</v>
      </c>
      <c r="J16" s="177" t="s">
        <v>1188</v>
      </c>
      <c r="K16" s="175">
        <v>50</v>
      </c>
      <c r="L16" s="115">
        <v>50</v>
      </c>
      <c r="M16" s="81" t="s">
        <v>96</v>
      </c>
      <c r="N16" s="105">
        <v>21</v>
      </c>
      <c r="O16" s="105">
        <f>+AC16+AH16+AO16+AT16+AE16+AJ16+AL16+AQ16</f>
        <v>27</v>
      </c>
      <c r="P16" s="82" t="s">
        <v>97</v>
      </c>
      <c r="Q16" s="82" t="s">
        <v>78</v>
      </c>
      <c r="R16" s="82" t="s">
        <v>176</v>
      </c>
      <c r="S16" s="82" t="s">
        <v>80</v>
      </c>
      <c r="T16" s="177" t="s">
        <v>99</v>
      </c>
      <c r="U16" s="175" t="s">
        <v>96</v>
      </c>
      <c r="V16" s="82" t="s">
        <v>12</v>
      </c>
      <c r="W16" s="175" t="s">
        <v>13</v>
      </c>
      <c r="X16" s="175" t="s">
        <v>14</v>
      </c>
      <c r="Y16" s="175" t="s">
        <v>59</v>
      </c>
      <c r="Z16" s="175" t="s">
        <v>47</v>
      </c>
      <c r="AA16" s="175" t="s">
        <v>33</v>
      </c>
      <c r="AB16" s="83">
        <v>0</v>
      </c>
      <c r="AC16" s="83">
        <v>0</v>
      </c>
      <c r="AD16" s="116" t="s">
        <v>836</v>
      </c>
      <c r="AE16" s="83">
        <v>1</v>
      </c>
      <c r="AF16" s="116" t="s">
        <v>998</v>
      </c>
      <c r="AG16" s="83"/>
      <c r="AH16" s="117">
        <v>0</v>
      </c>
      <c r="AI16" s="117" t="s">
        <v>998</v>
      </c>
      <c r="AJ16" s="117">
        <v>0</v>
      </c>
      <c r="AK16" s="117" t="s">
        <v>1181</v>
      </c>
      <c r="AL16" s="117">
        <v>13</v>
      </c>
      <c r="AM16" s="117" t="s">
        <v>1319</v>
      </c>
      <c r="AN16" s="83">
        <v>10</v>
      </c>
      <c r="AO16" s="83">
        <v>6</v>
      </c>
      <c r="AP16" s="83" t="s">
        <v>1502</v>
      </c>
      <c r="AQ16" s="118">
        <v>6</v>
      </c>
      <c r="AR16" s="118" t="s">
        <v>1586</v>
      </c>
      <c r="AS16" s="118">
        <v>10</v>
      </c>
      <c r="AT16" s="110">
        <v>1</v>
      </c>
      <c r="AU16" s="88" t="s">
        <v>1752</v>
      </c>
      <c r="AV16" s="88">
        <v>0</v>
      </c>
      <c r="AW16" s="175" t="s">
        <v>1860</v>
      </c>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row>
    <row r="17" spans="1:163" s="5" customFormat="1" ht="77.25" customHeight="1">
      <c r="A17" s="201"/>
      <c r="B17" s="287"/>
      <c r="C17" s="214"/>
      <c r="D17" s="217"/>
      <c r="E17" s="276"/>
      <c r="F17" s="177" t="s">
        <v>104</v>
      </c>
      <c r="G17" s="178">
        <f>(K17*H17)/100</f>
        <v>10</v>
      </c>
      <c r="H17" s="176">
        <v>10</v>
      </c>
      <c r="I17" s="176" t="s">
        <v>613</v>
      </c>
      <c r="J17" s="177" t="s">
        <v>1455</v>
      </c>
      <c r="K17" s="175">
        <f t="shared" si="0"/>
        <v>100</v>
      </c>
      <c r="L17" s="115">
        <v>100</v>
      </c>
      <c r="M17" s="81" t="s">
        <v>96</v>
      </c>
      <c r="N17" s="105">
        <v>1</v>
      </c>
      <c r="O17" s="105">
        <f aca="true" t="shared" si="1" ref="O17:O22">+AC17+AH17+AO17+AT17+AE17+AJ17+AL17</f>
        <v>1</v>
      </c>
      <c r="P17" s="82" t="s">
        <v>97</v>
      </c>
      <c r="Q17" s="82" t="s">
        <v>78</v>
      </c>
      <c r="R17" s="82" t="s">
        <v>176</v>
      </c>
      <c r="S17" s="82" t="s">
        <v>80</v>
      </c>
      <c r="T17" s="177" t="s">
        <v>99</v>
      </c>
      <c r="U17" s="175" t="s">
        <v>96</v>
      </c>
      <c r="V17" s="82" t="s">
        <v>12</v>
      </c>
      <c r="W17" s="175" t="s">
        <v>13</v>
      </c>
      <c r="X17" s="175" t="s">
        <v>14</v>
      </c>
      <c r="Y17" s="175" t="s">
        <v>59</v>
      </c>
      <c r="Z17" s="175" t="s">
        <v>47</v>
      </c>
      <c r="AA17" s="175" t="s">
        <v>33</v>
      </c>
      <c r="AB17" s="83">
        <v>1</v>
      </c>
      <c r="AC17" s="83">
        <v>1</v>
      </c>
      <c r="AD17" s="116" t="s">
        <v>837</v>
      </c>
      <c r="AE17" s="83">
        <v>0</v>
      </c>
      <c r="AF17" s="119" t="s">
        <v>992</v>
      </c>
      <c r="AG17" s="83"/>
      <c r="AH17" s="117">
        <v>0</v>
      </c>
      <c r="AI17" s="117" t="s">
        <v>992</v>
      </c>
      <c r="AJ17" s="117">
        <v>0</v>
      </c>
      <c r="AK17" s="117" t="s">
        <v>1182</v>
      </c>
      <c r="AL17" s="117">
        <v>0</v>
      </c>
      <c r="AM17" s="117" t="s">
        <v>1182</v>
      </c>
      <c r="AN17" s="83" t="s">
        <v>85</v>
      </c>
      <c r="AO17" s="83">
        <v>0</v>
      </c>
      <c r="AP17" s="83" t="s">
        <v>1182</v>
      </c>
      <c r="AQ17" s="118">
        <v>0</v>
      </c>
      <c r="AR17" s="118" t="s">
        <v>1587</v>
      </c>
      <c r="AS17" s="118"/>
      <c r="AT17" s="110">
        <v>0</v>
      </c>
      <c r="AU17" s="88" t="s">
        <v>1587</v>
      </c>
      <c r="AV17" s="88">
        <v>0</v>
      </c>
      <c r="AW17" s="175" t="s">
        <v>1587</v>
      </c>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row>
    <row r="18" spans="1:163" s="5" customFormat="1" ht="112.5" customHeight="1">
      <c r="A18" s="202" t="s">
        <v>510</v>
      </c>
      <c r="B18" s="290">
        <f>(E18+E21)</f>
        <v>100</v>
      </c>
      <c r="C18" s="215" t="s">
        <v>107</v>
      </c>
      <c r="D18" s="212">
        <v>50</v>
      </c>
      <c r="E18" s="212">
        <f>(G18*D18)/100</f>
        <v>50</v>
      </c>
      <c r="F18" s="216" t="s">
        <v>605</v>
      </c>
      <c r="G18" s="213">
        <f>(SUM(K18:K19:K20)*H18)/100</f>
        <v>100</v>
      </c>
      <c r="H18" s="212">
        <v>100</v>
      </c>
      <c r="I18" s="151" t="s">
        <v>532</v>
      </c>
      <c r="J18" s="162" t="s">
        <v>108</v>
      </c>
      <c r="K18" s="153">
        <f t="shared" si="0"/>
        <v>30</v>
      </c>
      <c r="L18" s="9">
        <v>30</v>
      </c>
      <c r="M18" s="15" t="s">
        <v>96</v>
      </c>
      <c r="N18" s="90">
        <v>1</v>
      </c>
      <c r="O18" s="90">
        <f t="shared" si="1"/>
        <v>1</v>
      </c>
      <c r="P18" s="3" t="s">
        <v>97</v>
      </c>
      <c r="Q18" s="3" t="s">
        <v>75</v>
      </c>
      <c r="R18" s="3" t="s">
        <v>64</v>
      </c>
      <c r="S18" s="3" t="s">
        <v>80</v>
      </c>
      <c r="T18" s="158" t="s">
        <v>1566</v>
      </c>
      <c r="U18" s="10" t="s">
        <v>522</v>
      </c>
      <c r="V18" s="3" t="s">
        <v>12</v>
      </c>
      <c r="W18" s="153" t="s">
        <v>13</v>
      </c>
      <c r="X18" s="153" t="s">
        <v>15</v>
      </c>
      <c r="Y18" s="153" t="s">
        <v>59</v>
      </c>
      <c r="Z18" s="153" t="s">
        <v>106</v>
      </c>
      <c r="AA18" s="153" t="s">
        <v>106</v>
      </c>
      <c r="AB18" s="6">
        <v>0</v>
      </c>
      <c r="AC18" s="6">
        <v>0</v>
      </c>
      <c r="AD18" s="6" t="s">
        <v>820</v>
      </c>
      <c r="AE18" s="6">
        <v>0</v>
      </c>
      <c r="AF18" s="6" t="s">
        <v>999</v>
      </c>
      <c r="AG18" s="6" t="s">
        <v>85</v>
      </c>
      <c r="AH18" s="6">
        <v>0</v>
      </c>
      <c r="AI18" s="6" t="s">
        <v>1136</v>
      </c>
      <c r="AJ18" s="6">
        <v>0</v>
      </c>
      <c r="AK18" s="6" t="s">
        <v>1189</v>
      </c>
      <c r="AL18" s="6">
        <v>1</v>
      </c>
      <c r="AM18" s="6" t="s">
        <v>1320</v>
      </c>
      <c r="AN18" s="6" t="s">
        <v>85</v>
      </c>
      <c r="AO18" s="6">
        <v>0</v>
      </c>
      <c r="AP18" s="6" t="s">
        <v>1542</v>
      </c>
      <c r="AQ18" s="6">
        <v>0</v>
      </c>
      <c r="AR18" s="6" t="s">
        <v>1680</v>
      </c>
      <c r="AS18" s="6">
        <v>1</v>
      </c>
      <c r="AT18" s="152">
        <v>0</v>
      </c>
      <c r="AU18" s="152" t="s">
        <v>1798</v>
      </c>
      <c r="AV18" s="152">
        <v>0</v>
      </c>
      <c r="AW18" s="152" t="s">
        <v>1798</v>
      </c>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row>
    <row r="19" spans="1:163" s="5" customFormat="1" ht="156.75" customHeight="1">
      <c r="A19" s="202"/>
      <c r="B19" s="290"/>
      <c r="C19" s="215"/>
      <c r="D19" s="212"/>
      <c r="E19" s="212"/>
      <c r="F19" s="216"/>
      <c r="G19" s="213"/>
      <c r="H19" s="212"/>
      <c r="I19" s="151" t="s">
        <v>533</v>
      </c>
      <c r="J19" s="162" t="s">
        <v>109</v>
      </c>
      <c r="K19" s="153">
        <v>20</v>
      </c>
      <c r="L19" s="9">
        <v>20</v>
      </c>
      <c r="M19" s="15" t="s">
        <v>96</v>
      </c>
      <c r="N19" s="90">
        <v>34</v>
      </c>
      <c r="O19" s="90">
        <f>+AC19+AH19+AO19+AT19+AE19+AJ19+AL19+AQ19</f>
        <v>47</v>
      </c>
      <c r="P19" s="3" t="s">
        <v>97</v>
      </c>
      <c r="Q19" s="3" t="s">
        <v>75</v>
      </c>
      <c r="R19" s="3" t="s">
        <v>64</v>
      </c>
      <c r="S19" s="3" t="s">
        <v>80</v>
      </c>
      <c r="T19" s="158" t="s">
        <v>1566</v>
      </c>
      <c r="U19" s="10" t="s">
        <v>522</v>
      </c>
      <c r="V19" s="3" t="s">
        <v>12</v>
      </c>
      <c r="W19" s="153" t="s">
        <v>13</v>
      </c>
      <c r="X19" s="153" t="s">
        <v>15</v>
      </c>
      <c r="Y19" s="153" t="s">
        <v>59</v>
      </c>
      <c r="Z19" s="153" t="s">
        <v>106</v>
      </c>
      <c r="AA19" s="153" t="s">
        <v>106</v>
      </c>
      <c r="AB19" s="6">
        <v>0</v>
      </c>
      <c r="AC19" s="6">
        <v>0</v>
      </c>
      <c r="AD19" s="6" t="s">
        <v>821</v>
      </c>
      <c r="AE19" s="6">
        <v>0</v>
      </c>
      <c r="AF19" s="6" t="s">
        <v>821</v>
      </c>
      <c r="AG19" s="6">
        <v>1</v>
      </c>
      <c r="AH19" s="6">
        <v>0</v>
      </c>
      <c r="AI19" s="6" t="s">
        <v>1129</v>
      </c>
      <c r="AJ19" s="6">
        <v>16</v>
      </c>
      <c r="AK19" s="6" t="s">
        <v>1190</v>
      </c>
      <c r="AL19" s="6">
        <v>10</v>
      </c>
      <c r="AM19" s="6" t="s">
        <v>1382</v>
      </c>
      <c r="AN19" s="6">
        <v>1</v>
      </c>
      <c r="AO19" s="6">
        <v>6</v>
      </c>
      <c r="AP19" s="6" t="s">
        <v>1543</v>
      </c>
      <c r="AQ19" s="6">
        <v>15</v>
      </c>
      <c r="AR19" s="6" t="s">
        <v>1681</v>
      </c>
      <c r="AS19" s="6">
        <v>2</v>
      </c>
      <c r="AT19" s="152">
        <v>0</v>
      </c>
      <c r="AU19" s="152" t="s">
        <v>1798</v>
      </c>
      <c r="AV19" s="152">
        <v>0</v>
      </c>
      <c r="AW19" s="152" t="s">
        <v>1798</v>
      </c>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row>
    <row r="20" spans="1:163" s="5" customFormat="1" ht="156.75" customHeight="1">
      <c r="A20" s="202"/>
      <c r="B20" s="290"/>
      <c r="C20" s="215"/>
      <c r="D20" s="212"/>
      <c r="E20" s="212"/>
      <c r="F20" s="216"/>
      <c r="G20" s="213"/>
      <c r="H20" s="212"/>
      <c r="I20" s="151" t="s">
        <v>534</v>
      </c>
      <c r="J20" s="162" t="s">
        <v>110</v>
      </c>
      <c r="K20" s="153">
        <f t="shared" si="0"/>
        <v>50</v>
      </c>
      <c r="L20" s="9">
        <v>50</v>
      </c>
      <c r="M20" s="15" t="s">
        <v>96</v>
      </c>
      <c r="N20" s="90">
        <v>1</v>
      </c>
      <c r="O20" s="90">
        <f t="shared" si="1"/>
        <v>1</v>
      </c>
      <c r="P20" s="3" t="s">
        <v>97</v>
      </c>
      <c r="Q20" s="3" t="s">
        <v>75</v>
      </c>
      <c r="R20" s="3" t="s">
        <v>64</v>
      </c>
      <c r="S20" s="3" t="s">
        <v>80</v>
      </c>
      <c r="T20" s="158" t="s">
        <v>1566</v>
      </c>
      <c r="U20" s="10" t="s">
        <v>522</v>
      </c>
      <c r="V20" s="3" t="s">
        <v>12</v>
      </c>
      <c r="W20" s="153" t="s">
        <v>13</v>
      </c>
      <c r="X20" s="153" t="s">
        <v>15</v>
      </c>
      <c r="Y20" s="153" t="s">
        <v>61</v>
      </c>
      <c r="Z20" s="153" t="s">
        <v>106</v>
      </c>
      <c r="AA20" s="153" t="s">
        <v>106</v>
      </c>
      <c r="AB20" s="6">
        <v>0</v>
      </c>
      <c r="AC20" s="6">
        <v>0</v>
      </c>
      <c r="AD20" s="6" t="s">
        <v>822</v>
      </c>
      <c r="AE20" s="6">
        <v>0</v>
      </c>
      <c r="AF20" s="6" t="s">
        <v>1000</v>
      </c>
      <c r="AG20" s="6">
        <v>1</v>
      </c>
      <c r="AH20" s="6">
        <v>1</v>
      </c>
      <c r="AI20" s="6" t="s">
        <v>1137</v>
      </c>
      <c r="AJ20" s="6">
        <v>0</v>
      </c>
      <c r="AK20" s="6" t="s">
        <v>1191</v>
      </c>
      <c r="AL20" s="6">
        <v>0</v>
      </c>
      <c r="AM20" s="6" t="s">
        <v>1321</v>
      </c>
      <c r="AN20" s="6" t="s">
        <v>85</v>
      </c>
      <c r="AO20" s="6">
        <v>0</v>
      </c>
      <c r="AP20" s="6" t="s">
        <v>1544</v>
      </c>
      <c r="AQ20" s="6">
        <v>0</v>
      </c>
      <c r="AR20" s="6" t="s">
        <v>1321</v>
      </c>
      <c r="AS20" s="6" t="s">
        <v>85</v>
      </c>
      <c r="AT20" s="152">
        <v>0</v>
      </c>
      <c r="AU20" s="153" t="s">
        <v>1321</v>
      </c>
      <c r="AV20" s="153">
        <v>0</v>
      </c>
      <c r="AW20" s="152" t="s">
        <v>1798</v>
      </c>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row>
    <row r="21" spans="1:163" s="5" customFormat="1" ht="156.75" customHeight="1">
      <c r="A21" s="202"/>
      <c r="B21" s="290"/>
      <c r="C21" s="215" t="s">
        <v>111</v>
      </c>
      <c r="D21" s="212">
        <v>50</v>
      </c>
      <c r="E21" s="212">
        <f>(G21*D21)/100</f>
        <v>50</v>
      </c>
      <c r="F21" s="216" t="s">
        <v>698</v>
      </c>
      <c r="G21" s="213">
        <f>(SUM(K21:K22)*H21)/100</f>
        <v>100</v>
      </c>
      <c r="H21" s="212">
        <v>100</v>
      </c>
      <c r="I21" s="151" t="s">
        <v>535</v>
      </c>
      <c r="J21" s="162" t="s">
        <v>112</v>
      </c>
      <c r="K21" s="153">
        <f t="shared" si="0"/>
        <v>30</v>
      </c>
      <c r="L21" s="9">
        <v>30</v>
      </c>
      <c r="M21" s="15" t="s">
        <v>96</v>
      </c>
      <c r="N21" s="90">
        <v>2</v>
      </c>
      <c r="O21" s="90">
        <f t="shared" si="1"/>
        <v>2</v>
      </c>
      <c r="P21" s="3" t="s">
        <v>97</v>
      </c>
      <c r="Q21" s="3" t="s">
        <v>75</v>
      </c>
      <c r="R21" s="3" t="s">
        <v>62</v>
      </c>
      <c r="S21" s="3" t="s">
        <v>80</v>
      </c>
      <c r="T21" s="158" t="s">
        <v>1566</v>
      </c>
      <c r="U21" s="10" t="s">
        <v>523</v>
      </c>
      <c r="V21" s="3" t="s">
        <v>12</v>
      </c>
      <c r="W21" s="153" t="s">
        <v>13</v>
      </c>
      <c r="X21" s="153" t="s">
        <v>15</v>
      </c>
      <c r="Y21" s="153" t="s">
        <v>8</v>
      </c>
      <c r="Z21" s="153" t="s">
        <v>106</v>
      </c>
      <c r="AA21" s="153" t="s">
        <v>106</v>
      </c>
      <c r="AB21" s="152">
        <v>0</v>
      </c>
      <c r="AC21" s="152">
        <v>0</v>
      </c>
      <c r="AD21" s="153" t="s">
        <v>823</v>
      </c>
      <c r="AE21" s="153">
        <v>0</v>
      </c>
      <c r="AF21" s="47" t="s">
        <v>1001</v>
      </c>
      <c r="AG21" s="152">
        <v>1</v>
      </c>
      <c r="AH21" s="152">
        <v>0</v>
      </c>
      <c r="AI21" s="153" t="s">
        <v>1138</v>
      </c>
      <c r="AJ21" s="153">
        <v>1</v>
      </c>
      <c r="AK21" s="153" t="s">
        <v>1192</v>
      </c>
      <c r="AL21" s="153">
        <v>0</v>
      </c>
      <c r="AM21" s="153" t="s">
        <v>1322</v>
      </c>
      <c r="AN21" s="152">
        <v>0</v>
      </c>
      <c r="AO21" s="152">
        <v>0</v>
      </c>
      <c r="AP21" s="153" t="s">
        <v>1545</v>
      </c>
      <c r="AQ21" s="153">
        <v>0</v>
      </c>
      <c r="AR21" s="153" t="s">
        <v>1545</v>
      </c>
      <c r="AS21" s="152">
        <v>1</v>
      </c>
      <c r="AT21" s="152">
        <v>1</v>
      </c>
      <c r="AU21" s="153" t="s">
        <v>1822</v>
      </c>
      <c r="AV21" s="153">
        <v>0</v>
      </c>
      <c r="AW21" s="152" t="s">
        <v>1798</v>
      </c>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row>
    <row r="22" spans="1:163" s="5" customFormat="1" ht="156.75" customHeight="1">
      <c r="A22" s="202"/>
      <c r="B22" s="290"/>
      <c r="C22" s="215"/>
      <c r="D22" s="212"/>
      <c r="E22" s="212"/>
      <c r="F22" s="216"/>
      <c r="G22" s="213"/>
      <c r="H22" s="212"/>
      <c r="I22" s="151" t="s">
        <v>536</v>
      </c>
      <c r="J22" s="162" t="s">
        <v>113</v>
      </c>
      <c r="K22" s="153">
        <v>70</v>
      </c>
      <c r="L22" s="9">
        <v>70</v>
      </c>
      <c r="M22" s="15" t="s">
        <v>96</v>
      </c>
      <c r="N22" s="90">
        <v>4</v>
      </c>
      <c r="O22" s="90">
        <f t="shared" si="1"/>
        <v>23</v>
      </c>
      <c r="P22" s="3" t="s">
        <v>97</v>
      </c>
      <c r="Q22" s="3" t="s">
        <v>75</v>
      </c>
      <c r="R22" s="3" t="s">
        <v>62</v>
      </c>
      <c r="S22" s="3" t="s">
        <v>80</v>
      </c>
      <c r="T22" s="158" t="s">
        <v>1566</v>
      </c>
      <c r="U22" s="10" t="s">
        <v>523</v>
      </c>
      <c r="V22" s="3" t="s">
        <v>12</v>
      </c>
      <c r="W22" s="153" t="s">
        <v>13</v>
      </c>
      <c r="X22" s="153" t="s">
        <v>14</v>
      </c>
      <c r="Y22" s="153" t="s">
        <v>8</v>
      </c>
      <c r="Z22" s="153" t="s">
        <v>106</v>
      </c>
      <c r="AA22" s="153" t="s">
        <v>106</v>
      </c>
      <c r="AB22" s="152">
        <v>0</v>
      </c>
      <c r="AC22" s="152">
        <v>0</v>
      </c>
      <c r="AD22" s="153" t="s">
        <v>824</v>
      </c>
      <c r="AE22" s="153">
        <v>0</v>
      </c>
      <c r="AF22" s="47" t="s">
        <v>1002</v>
      </c>
      <c r="AG22" s="152">
        <v>2</v>
      </c>
      <c r="AH22" s="152">
        <v>2</v>
      </c>
      <c r="AI22" s="153" t="s">
        <v>1139</v>
      </c>
      <c r="AJ22" s="153">
        <v>0</v>
      </c>
      <c r="AK22" s="153" t="s">
        <v>1193</v>
      </c>
      <c r="AL22" s="153">
        <v>0</v>
      </c>
      <c r="AM22" s="153" t="s">
        <v>1323</v>
      </c>
      <c r="AN22" s="152">
        <v>0</v>
      </c>
      <c r="AO22" s="152">
        <v>0</v>
      </c>
      <c r="AP22" s="153" t="s">
        <v>1546</v>
      </c>
      <c r="AQ22" s="153">
        <v>0</v>
      </c>
      <c r="AR22" s="153"/>
      <c r="AS22" s="152">
        <v>2</v>
      </c>
      <c r="AT22" s="152">
        <v>21</v>
      </c>
      <c r="AU22" s="153" t="s">
        <v>1821</v>
      </c>
      <c r="AV22" s="153">
        <v>0</v>
      </c>
      <c r="AW22" s="152" t="s">
        <v>1798</v>
      </c>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row>
    <row r="23" spans="1:163" s="4" customFormat="1" ht="168.75">
      <c r="A23" s="199" t="s">
        <v>502</v>
      </c>
      <c r="B23" s="259">
        <f>(E23+E26+E31+E38)</f>
        <v>88.045</v>
      </c>
      <c r="C23" s="214" t="s">
        <v>395</v>
      </c>
      <c r="D23" s="217">
        <v>25</v>
      </c>
      <c r="E23" s="206">
        <f>(SUM(G23:G25)*D23)/100</f>
        <v>25</v>
      </c>
      <c r="F23" s="175" t="s">
        <v>396</v>
      </c>
      <c r="G23" s="178">
        <f aca="true" t="shared" si="2" ref="G23:G37">(K23*H23)/100</f>
        <v>40</v>
      </c>
      <c r="H23" s="111">
        <v>40</v>
      </c>
      <c r="I23" s="176" t="s">
        <v>548</v>
      </c>
      <c r="J23" s="175" t="s">
        <v>397</v>
      </c>
      <c r="K23" s="175">
        <f t="shared" si="0"/>
        <v>100</v>
      </c>
      <c r="L23" s="100">
        <v>100</v>
      </c>
      <c r="M23" s="81" t="s">
        <v>96</v>
      </c>
      <c r="N23" s="105">
        <v>1</v>
      </c>
      <c r="O23" s="105">
        <f>+AC23+AH23+AO23+AT23+AE23+AJ23+AV23</f>
        <v>1</v>
      </c>
      <c r="P23" s="82" t="s">
        <v>97</v>
      </c>
      <c r="Q23" s="82" t="s">
        <v>76</v>
      </c>
      <c r="R23" s="82" t="s">
        <v>31</v>
      </c>
      <c r="S23" s="82" t="s">
        <v>80</v>
      </c>
      <c r="T23" s="175" t="s">
        <v>1977</v>
      </c>
      <c r="U23" s="120" t="s">
        <v>398</v>
      </c>
      <c r="V23" s="82" t="s">
        <v>24</v>
      </c>
      <c r="W23" s="175" t="s">
        <v>25</v>
      </c>
      <c r="X23" s="175" t="s">
        <v>52</v>
      </c>
      <c r="Y23" s="175" t="s">
        <v>29</v>
      </c>
      <c r="Z23" s="175" t="s">
        <v>27</v>
      </c>
      <c r="AA23" s="175" t="s">
        <v>38</v>
      </c>
      <c r="AB23" s="175"/>
      <c r="AC23" s="175">
        <v>0</v>
      </c>
      <c r="AD23" s="175" t="s">
        <v>750</v>
      </c>
      <c r="AE23" s="175">
        <v>0</v>
      </c>
      <c r="AF23" s="175" t="s">
        <v>916</v>
      </c>
      <c r="AG23" s="175"/>
      <c r="AH23" s="175">
        <v>0</v>
      </c>
      <c r="AI23" s="175" t="s">
        <v>1140</v>
      </c>
      <c r="AJ23" s="175">
        <v>0</v>
      </c>
      <c r="AK23" s="175" t="s">
        <v>1194</v>
      </c>
      <c r="AL23" s="175"/>
      <c r="AM23" s="175" t="s">
        <v>1446</v>
      </c>
      <c r="AN23" s="175"/>
      <c r="AO23" s="175">
        <v>0</v>
      </c>
      <c r="AP23" s="175"/>
      <c r="AQ23" s="88">
        <v>0</v>
      </c>
      <c r="AR23" s="175" t="s">
        <v>1619</v>
      </c>
      <c r="AS23" s="88">
        <v>1</v>
      </c>
      <c r="AT23" s="110">
        <v>0</v>
      </c>
      <c r="AU23" s="88" t="s">
        <v>1778</v>
      </c>
      <c r="AV23" s="88">
        <v>1</v>
      </c>
      <c r="AW23" s="175" t="s">
        <v>1838</v>
      </c>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row>
    <row r="24" spans="1:163" s="4" customFormat="1" ht="258.75">
      <c r="A24" s="200"/>
      <c r="B24" s="260"/>
      <c r="C24" s="214"/>
      <c r="D24" s="217"/>
      <c r="E24" s="207"/>
      <c r="F24" s="175" t="s">
        <v>399</v>
      </c>
      <c r="G24" s="178">
        <f t="shared" si="2"/>
        <v>40</v>
      </c>
      <c r="H24" s="111">
        <v>40</v>
      </c>
      <c r="I24" s="176" t="s">
        <v>537</v>
      </c>
      <c r="J24" s="175" t="s">
        <v>400</v>
      </c>
      <c r="K24" s="175">
        <f t="shared" si="0"/>
        <v>100</v>
      </c>
      <c r="L24" s="100">
        <v>100</v>
      </c>
      <c r="M24" s="175" t="s">
        <v>96</v>
      </c>
      <c r="N24" s="105">
        <v>1</v>
      </c>
      <c r="O24" s="105">
        <f>+AC24+AH24+AO24+AT24+AE24+AJ24+AV24</f>
        <v>1</v>
      </c>
      <c r="P24" s="82" t="s">
        <v>97</v>
      </c>
      <c r="Q24" s="175" t="s">
        <v>76</v>
      </c>
      <c r="R24" s="175" t="s">
        <v>31</v>
      </c>
      <c r="S24" s="175" t="s">
        <v>81</v>
      </c>
      <c r="T24" s="175" t="s">
        <v>1977</v>
      </c>
      <c r="U24" s="175" t="s">
        <v>398</v>
      </c>
      <c r="V24" s="82" t="s">
        <v>58</v>
      </c>
      <c r="W24" s="175" t="s">
        <v>25</v>
      </c>
      <c r="X24" s="175" t="s">
        <v>32</v>
      </c>
      <c r="Y24" s="175" t="s">
        <v>29</v>
      </c>
      <c r="Z24" s="175" t="s">
        <v>27</v>
      </c>
      <c r="AA24" s="175" t="s">
        <v>28</v>
      </c>
      <c r="AB24" s="175"/>
      <c r="AC24" s="175">
        <v>0</v>
      </c>
      <c r="AD24" s="175" t="s">
        <v>751</v>
      </c>
      <c r="AE24" s="175">
        <v>0</v>
      </c>
      <c r="AF24" s="175" t="s">
        <v>917</v>
      </c>
      <c r="AG24" s="175"/>
      <c r="AH24" s="175">
        <v>0</v>
      </c>
      <c r="AI24" s="175" t="s">
        <v>1141</v>
      </c>
      <c r="AJ24" s="175">
        <v>0</v>
      </c>
      <c r="AK24" s="175" t="s">
        <v>1194</v>
      </c>
      <c r="AL24" s="175"/>
      <c r="AM24" s="180" t="s">
        <v>1141</v>
      </c>
      <c r="AN24" s="175"/>
      <c r="AO24" s="175">
        <v>0</v>
      </c>
      <c r="AP24" s="175"/>
      <c r="AQ24" s="88">
        <v>0</v>
      </c>
      <c r="AR24" s="175" t="s">
        <v>1620</v>
      </c>
      <c r="AS24" s="88">
        <v>1</v>
      </c>
      <c r="AT24" s="110">
        <v>0</v>
      </c>
      <c r="AU24" s="88" t="s">
        <v>1779</v>
      </c>
      <c r="AV24" s="88">
        <v>1</v>
      </c>
      <c r="AW24" s="175" t="s">
        <v>1839</v>
      </c>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row>
    <row r="25" spans="1:163" s="4" customFormat="1" ht="156.75" customHeight="1">
      <c r="A25" s="200"/>
      <c r="B25" s="260"/>
      <c r="C25" s="214"/>
      <c r="D25" s="217"/>
      <c r="E25" s="208"/>
      <c r="F25" s="175" t="s">
        <v>401</v>
      </c>
      <c r="G25" s="178">
        <f t="shared" si="2"/>
        <v>20</v>
      </c>
      <c r="H25" s="111">
        <v>20</v>
      </c>
      <c r="I25" s="176" t="s">
        <v>538</v>
      </c>
      <c r="J25" s="175" t="s">
        <v>402</v>
      </c>
      <c r="K25" s="175">
        <f t="shared" si="0"/>
        <v>100</v>
      </c>
      <c r="L25" s="100">
        <v>100</v>
      </c>
      <c r="M25" s="81" t="s">
        <v>96</v>
      </c>
      <c r="N25" s="105">
        <v>1</v>
      </c>
      <c r="O25" s="105">
        <f>+AC25+AH25+AO25+AT25+AE25+AJ25+AV25</f>
        <v>1</v>
      </c>
      <c r="P25" s="82" t="s">
        <v>97</v>
      </c>
      <c r="Q25" s="82" t="s">
        <v>75</v>
      </c>
      <c r="R25" s="82" t="s">
        <v>30</v>
      </c>
      <c r="S25" s="82" t="s">
        <v>81</v>
      </c>
      <c r="T25" s="175" t="s">
        <v>1977</v>
      </c>
      <c r="U25" s="120" t="s">
        <v>398</v>
      </c>
      <c r="V25" s="82" t="s">
        <v>58</v>
      </c>
      <c r="W25" s="175" t="s">
        <v>13</v>
      </c>
      <c r="X25" s="175" t="s">
        <v>54</v>
      </c>
      <c r="Y25" s="175" t="s">
        <v>8</v>
      </c>
      <c r="Z25" s="175" t="s">
        <v>27</v>
      </c>
      <c r="AA25" s="175" t="s">
        <v>28</v>
      </c>
      <c r="AB25" s="175"/>
      <c r="AC25" s="175">
        <v>0</v>
      </c>
      <c r="AD25" s="175" t="s">
        <v>752</v>
      </c>
      <c r="AE25" s="175">
        <v>0</v>
      </c>
      <c r="AF25" s="175" t="s">
        <v>918</v>
      </c>
      <c r="AG25" s="175"/>
      <c r="AH25" s="175">
        <v>0</v>
      </c>
      <c r="AI25" s="175" t="s">
        <v>1142</v>
      </c>
      <c r="AJ25" s="175">
        <v>0</v>
      </c>
      <c r="AK25" s="175" t="s">
        <v>1194</v>
      </c>
      <c r="AL25" s="175"/>
      <c r="AM25" s="175" t="s">
        <v>1449</v>
      </c>
      <c r="AN25" s="175"/>
      <c r="AO25" s="175">
        <v>0</v>
      </c>
      <c r="AP25" s="175"/>
      <c r="AQ25" s="88">
        <v>0</v>
      </c>
      <c r="AR25" s="175" t="s">
        <v>1621</v>
      </c>
      <c r="AS25" s="88">
        <v>1</v>
      </c>
      <c r="AT25" s="110">
        <v>0</v>
      </c>
      <c r="AU25" s="88" t="s">
        <v>1780</v>
      </c>
      <c r="AV25" s="88">
        <v>1</v>
      </c>
      <c r="AW25" s="175" t="s">
        <v>1840</v>
      </c>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row>
    <row r="26" spans="1:163" s="4" customFormat="1" ht="225.75" customHeight="1">
      <c r="A26" s="200"/>
      <c r="B26" s="260"/>
      <c r="C26" s="214" t="s">
        <v>403</v>
      </c>
      <c r="D26" s="206">
        <v>25</v>
      </c>
      <c r="E26" s="206">
        <f>(SUM(G26:G30)*D26)/100</f>
        <v>20.845</v>
      </c>
      <c r="F26" s="121" t="s">
        <v>404</v>
      </c>
      <c r="G26" s="178">
        <f t="shared" si="2"/>
        <v>14</v>
      </c>
      <c r="H26" s="111">
        <v>20</v>
      </c>
      <c r="I26" s="176" t="s">
        <v>539</v>
      </c>
      <c r="J26" s="175" t="s">
        <v>405</v>
      </c>
      <c r="K26" s="175">
        <f t="shared" si="0"/>
        <v>70</v>
      </c>
      <c r="L26" s="100">
        <v>100</v>
      </c>
      <c r="M26" s="175" t="s">
        <v>96</v>
      </c>
      <c r="N26" s="81">
        <v>1</v>
      </c>
      <c r="O26" s="103">
        <f>+AC26+AH26+AO26+AT26+AE26+AJ26+AV26</f>
        <v>0.7</v>
      </c>
      <c r="P26" s="82" t="s">
        <v>93</v>
      </c>
      <c r="Q26" s="82" t="s">
        <v>76</v>
      </c>
      <c r="R26" s="82" t="s">
        <v>23</v>
      </c>
      <c r="S26" s="82" t="s">
        <v>80</v>
      </c>
      <c r="T26" s="175" t="s">
        <v>1977</v>
      </c>
      <c r="U26" s="120" t="s">
        <v>398</v>
      </c>
      <c r="V26" s="82" t="s">
        <v>24</v>
      </c>
      <c r="W26" s="175" t="s">
        <v>25</v>
      </c>
      <c r="X26" s="175" t="s">
        <v>55</v>
      </c>
      <c r="Y26" s="175" t="s">
        <v>29</v>
      </c>
      <c r="Z26" s="175" t="s">
        <v>27</v>
      </c>
      <c r="AA26" s="175" t="s">
        <v>28</v>
      </c>
      <c r="AB26" s="103">
        <v>0.25</v>
      </c>
      <c r="AC26" s="122">
        <v>0.12</v>
      </c>
      <c r="AD26" s="103" t="s">
        <v>753</v>
      </c>
      <c r="AE26" s="103">
        <v>0</v>
      </c>
      <c r="AF26" s="107" t="s">
        <v>919</v>
      </c>
      <c r="AG26" s="103">
        <v>0.25</v>
      </c>
      <c r="AH26" s="103">
        <v>0.24</v>
      </c>
      <c r="AI26" s="103" t="s">
        <v>1067</v>
      </c>
      <c r="AJ26" s="122">
        <v>0</v>
      </c>
      <c r="AK26" s="103" t="s">
        <v>1195</v>
      </c>
      <c r="AL26" s="122">
        <v>0</v>
      </c>
      <c r="AM26" s="103" t="s">
        <v>1447</v>
      </c>
      <c r="AN26" s="103">
        <v>0.25</v>
      </c>
      <c r="AO26" s="103">
        <v>0</v>
      </c>
      <c r="AP26" s="103" t="s">
        <v>1326</v>
      </c>
      <c r="AQ26" s="104">
        <v>0</v>
      </c>
      <c r="AR26" s="103" t="s">
        <v>1622</v>
      </c>
      <c r="AS26" s="104">
        <v>0.25</v>
      </c>
      <c r="AT26" s="110">
        <v>0</v>
      </c>
      <c r="AU26" s="88" t="s">
        <v>1781</v>
      </c>
      <c r="AV26" s="122">
        <v>0.34</v>
      </c>
      <c r="AW26" s="175" t="s">
        <v>1841</v>
      </c>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row>
    <row r="27" spans="1:163" s="4" customFormat="1" ht="168.75">
      <c r="A27" s="200"/>
      <c r="B27" s="260"/>
      <c r="C27" s="214"/>
      <c r="D27" s="207"/>
      <c r="E27" s="207"/>
      <c r="F27" s="175" t="s">
        <v>406</v>
      </c>
      <c r="G27" s="178">
        <f t="shared" si="2"/>
        <v>20</v>
      </c>
      <c r="H27" s="111">
        <v>20</v>
      </c>
      <c r="I27" s="176" t="s">
        <v>549</v>
      </c>
      <c r="J27" s="175" t="s">
        <v>407</v>
      </c>
      <c r="K27" s="175">
        <f t="shared" si="0"/>
        <v>100</v>
      </c>
      <c r="L27" s="100">
        <v>100</v>
      </c>
      <c r="M27" s="175" t="s">
        <v>96</v>
      </c>
      <c r="N27" s="105">
        <v>1</v>
      </c>
      <c r="O27" s="105">
        <f>+AC27+AH27+AO27+AT27+AE27+AJ27+AV27</f>
        <v>1</v>
      </c>
      <c r="P27" s="82" t="s">
        <v>97</v>
      </c>
      <c r="Q27" s="82" t="s">
        <v>75</v>
      </c>
      <c r="R27" s="82" t="s">
        <v>31</v>
      </c>
      <c r="S27" s="82" t="s">
        <v>81</v>
      </c>
      <c r="T27" s="175" t="s">
        <v>1977</v>
      </c>
      <c r="U27" s="120" t="s">
        <v>398</v>
      </c>
      <c r="V27" s="82" t="s">
        <v>24</v>
      </c>
      <c r="W27" s="175" t="s">
        <v>57</v>
      </c>
      <c r="X27" s="175" t="s">
        <v>55</v>
      </c>
      <c r="Y27" s="175" t="s">
        <v>29</v>
      </c>
      <c r="Z27" s="175" t="s">
        <v>27</v>
      </c>
      <c r="AA27" s="175" t="s">
        <v>28</v>
      </c>
      <c r="AB27" s="175"/>
      <c r="AC27" s="175">
        <v>0</v>
      </c>
      <c r="AD27" s="175" t="s">
        <v>754</v>
      </c>
      <c r="AE27" s="175">
        <v>0</v>
      </c>
      <c r="AF27" s="175" t="s">
        <v>920</v>
      </c>
      <c r="AG27" s="175"/>
      <c r="AH27" s="175">
        <v>0</v>
      </c>
      <c r="AI27" s="175" t="s">
        <v>920</v>
      </c>
      <c r="AJ27" s="175">
        <v>0</v>
      </c>
      <c r="AK27" s="175" t="s">
        <v>1194</v>
      </c>
      <c r="AL27" s="175"/>
      <c r="AM27" s="175" t="s">
        <v>1448</v>
      </c>
      <c r="AN27" s="175"/>
      <c r="AO27" s="175">
        <v>0</v>
      </c>
      <c r="AP27" s="175"/>
      <c r="AQ27" s="88">
        <v>0</v>
      </c>
      <c r="AR27" s="175" t="s">
        <v>1623</v>
      </c>
      <c r="AS27" s="88">
        <v>1</v>
      </c>
      <c r="AT27" s="110">
        <v>0</v>
      </c>
      <c r="AU27" s="88" t="s">
        <v>1782</v>
      </c>
      <c r="AV27" s="88">
        <v>1</v>
      </c>
      <c r="AW27" s="175" t="s">
        <v>1842</v>
      </c>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row>
    <row r="28" spans="1:163" s="4" customFormat="1" ht="168.75">
      <c r="A28" s="200"/>
      <c r="B28" s="260"/>
      <c r="C28" s="214"/>
      <c r="D28" s="207"/>
      <c r="E28" s="207"/>
      <c r="F28" s="175" t="s">
        <v>408</v>
      </c>
      <c r="G28" s="178">
        <f t="shared" si="2"/>
        <v>28.5</v>
      </c>
      <c r="H28" s="111">
        <v>30</v>
      </c>
      <c r="I28" s="176" t="s">
        <v>540</v>
      </c>
      <c r="J28" s="175" t="s">
        <v>409</v>
      </c>
      <c r="K28" s="175">
        <f t="shared" si="0"/>
        <v>95</v>
      </c>
      <c r="L28" s="100">
        <v>100</v>
      </c>
      <c r="M28" s="175" t="s">
        <v>96</v>
      </c>
      <c r="N28" s="105">
        <v>1</v>
      </c>
      <c r="O28" s="175">
        <f>+AC28+AH28+AO28+AT28+AE28+AJ28+AL28+AQ28</f>
        <v>0.9500000000000001</v>
      </c>
      <c r="P28" s="82" t="s">
        <v>97</v>
      </c>
      <c r="Q28" s="82" t="s">
        <v>76</v>
      </c>
      <c r="R28" s="82" t="s">
        <v>31</v>
      </c>
      <c r="S28" s="82" t="s">
        <v>81</v>
      </c>
      <c r="T28" s="175" t="s">
        <v>1977</v>
      </c>
      <c r="U28" s="120" t="s">
        <v>398</v>
      </c>
      <c r="V28" s="82" t="s">
        <v>24</v>
      </c>
      <c r="W28" s="175" t="s">
        <v>57</v>
      </c>
      <c r="X28" s="175" t="s">
        <v>52</v>
      </c>
      <c r="Y28" s="175" t="s">
        <v>29</v>
      </c>
      <c r="Z28" s="175" t="s">
        <v>27</v>
      </c>
      <c r="AA28" s="175" t="s">
        <v>28</v>
      </c>
      <c r="AB28" s="175"/>
      <c r="AC28" s="175">
        <v>0</v>
      </c>
      <c r="AD28" s="175" t="s">
        <v>755</v>
      </c>
      <c r="AE28" s="175">
        <v>0</v>
      </c>
      <c r="AF28" s="175" t="s">
        <v>921</v>
      </c>
      <c r="AG28" s="175"/>
      <c r="AH28" s="175">
        <v>0.3</v>
      </c>
      <c r="AI28" s="175" t="s">
        <v>1068</v>
      </c>
      <c r="AJ28" s="175">
        <v>0.1</v>
      </c>
      <c r="AK28" s="175" t="s">
        <v>1196</v>
      </c>
      <c r="AL28" s="175">
        <v>0.55</v>
      </c>
      <c r="AM28" s="175" t="s">
        <v>1327</v>
      </c>
      <c r="AN28" s="175"/>
      <c r="AO28" s="175">
        <v>0</v>
      </c>
      <c r="AP28" s="175" t="s">
        <v>1524</v>
      </c>
      <c r="AQ28" s="88">
        <v>0</v>
      </c>
      <c r="AR28" s="175" t="s">
        <v>1624</v>
      </c>
      <c r="AS28" s="88">
        <v>1</v>
      </c>
      <c r="AT28" s="110">
        <v>0</v>
      </c>
      <c r="AU28" s="88" t="s">
        <v>1783</v>
      </c>
      <c r="AV28" s="88">
        <v>0</v>
      </c>
      <c r="AW28" s="175" t="s">
        <v>1855</v>
      </c>
      <c r="AX28" s="14"/>
      <c r="AY28" s="14" t="s">
        <v>85</v>
      </c>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row>
    <row r="29" spans="1:163" s="4" customFormat="1" ht="202.5">
      <c r="A29" s="200"/>
      <c r="B29" s="260"/>
      <c r="C29" s="214"/>
      <c r="D29" s="207"/>
      <c r="E29" s="207"/>
      <c r="F29" s="175" t="s">
        <v>410</v>
      </c>
      <c r="G29" s="178">
        <f t="shared" si="2"/>
        <v>5.88</v>
      </c>
      <c r="H29" s="111">
        <v>15</v>
      </c>
      <c r="I29" s="176" t="s">
        <v>541</v>
      </c>
      <c r="J29" s="175" t="s">
        <v>411</v>
      </c>
      <c r="K29" s="175">
        <f t="shared" si="0"/>
        <v>39.2</v>
      </c>
      <c r="L29" s="100">
        <v>100</v>
      </c>
      <c r="M29" s="175" t="s">
        <v>96</v>
      </c>
      <c r="N29" s="176">
        <v>20000</v>
      </c>
      <c r="O29" s="105">
        <f>+AC29+AH29+AO29+AT29+AE29+AJ29+AV29</f>
        <v>7840</v>
      </c>
      <c r="P29" s="82" t="s">
        <v>97</v>
      </c>
      <c r="Q29" s="82" t="s">
        <v>75</v>
      </c>
      <c r="R29" s="82" t="s">
        <v>23</v>
      </c>
      <c r="S29" s="82" t="s">
        <v>80</v>
      </c>
      <c r="T29" s="175" t="s">
        <v>1977</v>
      </c>
      <c r="U29" s="120" t="s">
        <v>398</v>
      </c>
      <c r="V29" s="82" t="s">
        <v>24</v>
      </c>
      <c r="W29" s="175" t="s">
        <v>56</v>
      </c>
      <c r="X29" s="175" t="s">
        <v>55</v>
      </c>
      <c r="Y29" s="175" t="s">
        <v>29</v>
      </c>
      <c r="Z29" s="175" t="s">
        <v>27</v>
      </c>
      <c r="AA29" s="175" t="s">
        <v>28</v>
      </c>
      <c r="AB29" s="175"/>
      <c r="AC29" s="175">
        <v>0</v>
      </c>
      <c r="AD29" s="175" t="s">
        <v>756</v>
      </c>
      <c r="AE29" s="175">
        <v>0</v>
      </c>
      <c r="AF29" s="175" t="s">
        <v>922</v>
      </c>
      <c r="AG29" s="175"/>
      <c r="AH29" s="175">
        <v>0</v>
      </c>
      <c r="AI29" s="175" t="s">
        <v>1141</v>
      </c>
      <c r="AJ29" s="175">
        <v>0</v>
      </c>
      <c r="AK29" s="175" t="s">
        <v>1197</v>
      </c>
      <c r="AL29" s="175">
        <v>0</v>
      </c>
      <c r="AM29" s="175" t="s">
        <v>1452</v>
      </c>
      <c r="AN29" s="175"/>
      <c r="AO29" s="175">
        <v>0</v>
      </c>
      <c r="AP29" s="175" t="s">
        <v>1197</v>
      </c>
      <c r="AQ29" s="88">
        <v>0</v>
      </c>
      <c r="AR29" s="175" t="s">
        <v>1625</v>
      </c>
      <c r="AS29" s="123">
        <v>20000</v>
      </c>
      <c r="AT29" s="87"/>
      <c r="AU29" s="88" t="s">
        <v>1625</v>
      </c>
      <c r="AV29" s="88">
        <v>7840</v>
      </c>
      <c r="AW29" s="175" t="s">
        <v>1856</v>
      </c>
      <c r="AX29" s="14"/>
      <c r="AY29" s="14"/>
      <c r="AZ29" s="14"/>
      <c r="BA29" s="14"/>
      <c r="BB29" s="14"/>
      <c r="BC29" s="14"/>
      <c r="BD29" s="14"/>
      <c r="BE29" s="14" t="s">
        <v>85</v>
      </c>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row>
    <row r="30" spans="1:163" s="4" customFormat="1" ht="168.75">
      <c r="A30" s="200"/>
      <c r="B30" s="260"/>
      <c r="C30" s="214"/>
      <c r="D30" s="208"/>
      <c r="E30" s="208"/>
      <c r="F30" s="175" t="s">
        <v>412</v>
      </c>
      <c r="G30" s="178">
        <f t="shared" si="2"/>
        <v>15</v>
      </c>
      <c r="H30" s="111">
        <v>15</v>
      </c>
      <c r="I30" s="176" t="s">
        <v>542</v>
      </c>
      <c r="J30" s="175" t="s">
        <v>413</v>
      </c>
      <c r="K30" s="175">
        <f t="shared" si="0"/>
        <v>100</v>
      </c>
      <c r="L30" s="100">
        <v>100</v>
      </c>
      <c r="M30" s="175" t="s">
        <v>96</v>
      </c>
      <c r="N30" s="175">
        <v>1</v>
      </c>
      <c r="O30" s="105">
        <f>+AC30+AH30+AO30+AT30+AE30+AV30</f>
        <v>1</v>
      </c>
      <c r="P30" s="82" t="s">
        <v>97</v>
      </c>
      <c r="Q30" s="82" t="s">
        <v>75</v>
      </c>
      <c r="R30" s="82" t="s">
        <v>23</v>
      </c>
      <c r="S30" s="82" t="s">
        <v>80</v>
      </c>
      <c r="T30" s="175" t="s">
        <v>1977</v>
      </c>
      <c r="U30" s="120" t="s">
        <v>398</v>
      </c>
      <c r="V30" s="82" t="s">
        <v>58</v>
      </c>
      <c r="W30" s="175" t="s">
        <v>57</v>
      </c>
      <c r="X30" s="175" t="s">
        <v>54</v>
      </c>
      <c r="Y30" s="175" t="s">
        <v>29</v>
      </c>
      <c r="Z30" s="175" t="s">
        <v>27</v>
      </c>
      <c r="AA30" s="175" t="s">
        <v>28</v>
      </c>
      <c r="AB30" s="175"/>
      <c r="AC30" s="175">
        <v>0</v>
      </c>
      <c r="AD30" s="175" t="s">
        <v>757</v>
      </c>
      <c r="AE30" s="175">
        <v>0</v>
      </c>
      <c r="AF30" s="175" t="s">
        <v>923</v>
      </c>
      <c r="AG30" s="175"/>
      <c r="AH30" s="175">
        <v>0</v>
      </c>
      <c r="AI30" s="175" t="s">
        <v>1069</v>
      </c>
      <c r="AJ30" s="175">
        <v>0</v>
      </c>
      <c r="AK30" s="175" t="s">
        <v>1069</v>
      </c>
      <c r="AL30" s="175">
        <v>0</v>
      </c>
      <c r="AM30" s="175" t="s">
        <v>1326</v>
      </c>
      <c r="AN30" s="175"/>
      <c r="AO30" s="175">
        <v>0</v>
      </c>
      <c r="AP30" s="175" t="s">
        <v>1326</v>
      </c>
      <c r="AQ30" s="88">
        <v>0</v>
      </c>
      <c r="AR30" s="175" t="s">
        <v>1626</v>
      </c>
      <c r="AS30" s="88">
        <v>1</v>
      </c>
      <c r="AT30" s="87"/>
      <c r="AU30" s="88" t="s">
        <v>1784</v>
      </c>
      <c r="AV30" s="88">
        <v>1</v>
      </c>
      <c r="AW30" s="175" t="s">
        <v>1843</v>
      </c>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row>
    <row r="31" spans="1:163" s="4" customFormat="1" ht="168.75">
      <c r="A31" s="200"/>
      <c r="B31" s="260"/>
      <c r="C31" s="214" t="s">
        <v>414</v>
      </c>
      <c r="D31" s="217">
        <v>30</v>
      </c>
      <c r="E31" s="206">
        <f>(SUM(G31:G37)*D31)/100</f>
        <v>22.2</v>
      </c>
      <c r="F31" s="175" t="s">
        <v>415</v>
      </c>
      <c r="G31" s="178">
        <f t="shared" si="2"/>
        <v>15</v>
      </c>
      <c r="H31" s="111">
        <v>15</v>
      </c>
      <c r="I31" s="176" t="s">
        <v>543</v>
      </c>
      <c r="J31" s="175" t="s">
        <v>416</v>
      </c>
      <c r="K31" s="175">
        <f t="shared" si="0"/>
        <v>100</v>
      </c>
      <c r="L31" s="100">
        <v>100</v>
      </c>
      <c r="M31" s="175" t="s">
        <v>96</v>
      </c>
      <c r="N31" s="175">
        <v>1</v>
      </c>
      <c r="O31" s="105">
        <f>+AC31+AH31+AO31+AT31+AE31+AJ31</f>
        <v>1</v>
      </c>
      <c r="P31" s="82" t="s">
        <v>97</v>
      </c>
      <c r="Q31" s="82" t="s">
        <v>76</v>
      </c>
      <c r="R31" s="82" t="s">
        <v>31</v>
      </c>
      <c r="S31" s="82" t="s">
        <v>81</v>
      </c>
      <c r="T31" s="175" t="s">
        <v>1977</v>
      </c>
      <c r="U31" s="120" t="s">
        <v>398</v>
      </c>
      <c r="V31" s="82" t="s">
        <v>58</v>
      </c>
      <c r="W31" s="175" t="s">
        <v>13</v>
      </c>
      <c r="X31" s="175" t="s">
        <v>32</v>
      </c>
      <c r="Y31" s="175" t="s">
        <v>29</v>
      </c>
      <c r="Z31" s="175" t="s">
        <v>27</v>
      </c>
      <c r="AA31" s="175" t="s">
        <v>28</v>
      </c>
      <c r="AB31" s="175"/>
      <c r="AC31" s="175">
        <v>0</v>
      </c>
      <c r="AD31" s="175" t="s">
        <v>758</v>
      </c>
      <c r="AE31" s="175">
        <v>0</v>
      </c>
      <c r="AF31" s="175" t="s">
        <v>924</v>
      </c>
      <c r="AG31" s="175"/>
      <c r="AH31" s="175">
        <v>0</v>
      </c>
      <c r="AI31" s="175" t="s">
        <v>1141</v>
      </c>
      <c r="AJ31" s="175">
        <v>0</v>
      </c>
      <c r="AK31" s="175" t="s">
        <v>1198</v>
      </c>
      <c r="AL31" s="175"/>
      <c r="AM31" s="175" t="s">
        <v>1141</v>
      </c>
      <c r="AN31" s="175"/>
      <c r="AO31" s="175">
        <v>0</v>
      </c>
      <c r="AP31" s="175"/>
      <c r="AQ31" s="88">
        <v>0</v>
      </c>
      <c r="AR31" s="175" t="s">
        <v>1627</v>
      </c>
      <c r="AS31" s="88">
        <v>1</v>
      </c>
      <c r="AT31" s="110">
        <v>1</v>
      </c>
      <c r="AU31" s="88" t="s">
        <v>1785</v>
      </c>
      <c r="AV31" s="88">
        <v>0</v>
      </c>
      <c r="AW31" s="175" t="s">
        <v>1844</v>
      </c>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row>
    <row r="32" spans="1:163" s="4" customFormat="1" ht="191.25">
      <c r="A32" s="200"/>
      <c r="B32" s="260"/>
      <c r="C32" s="214"/>
      <c r="D32" s="217"/>
      <c r="E32" s="207"/>
      <c r="F32" s="175" t="s">
        <v>417</v>
      </c>
      <c r="G32" s="178">
        <f t="shared" si="2"/>
        <v>25</v>
      </c>
      <c r="H32" s="111">
        <v>25</v>
      </c>
      <c r="I32" s="176" t="s">
        <v>544</v>
      </c>
      <c r="J32" s="175" t="s">
        <v>418</v>
      </c>
      <c r="K32" s="175">
        <f t="shared" si="0"/>
        <v>100</v>
      </c>
      <c r="L32" s="100">
        <v>100</v>
      </c>
      <c r="M32" s="175" t="s">
        <v>96</v>
      </c>
      <c r="N32" s="175">
        <v>4</v>
      </c>
      <c r="O32" s="105">
        <f>+AC32+AH32+AO32+AT32+AE32+AJ32+AV32</f>
        <v>4</v>
      </c>
      <c r="P32" s="82" t="s">
        <v>97</v>
      </c>
      <c r="Q32" s="82" t="s">
        <v>76</v>
      </c>
      <c r="R32" s="82" t="s">
        <v>31</v>
      </c>
      <c r="S32" s="82" t="s">
        <v>81</v>
      </c>
      <c r="T32" s="175" t="s">
        <v>1977</v>
      </c>
      <c r="U32" s="120" t="s">
        <v>398</v>
      </c>
      <c r="V32" s="82" t="s">
        <v>58</v>
      </c>
      <c r="W32" s="175" t="s">
        <v>13</v>
      </c>
      <c r="X32" s="175" t="s">
        <v>32</v>
      </c>
      <c r="Y32" s="175" t="s">
        <v>29</v>
      </c>
      <c r="Z32" s="175" t="s">
        <v>27</v>
      </c>
      <c r="AA32" s="175" t="s">
        <v>28</v>
      </c>
      <c r="AB32" s="175"/>
      <c r="AC32" s="175">
        <v>0</v>
      </c>
      <c r="AD32" s="175" t="s">
        <v>759</v>
      </c>
      <c r="AE32" s="175">
        <v>0</v>
      </c>
      <c r="AF32" s="175" t="s">
        <v>925</v>
      </c>
      <c r="AG32" s="175"/>
      <c r="AH32" s="175">
        <v>0</v>
      </c>
      <c r="AI32" s="175" t="s">
        <v>1066</v>
      </c>
      <c r="AJ32" s="175">
        <v>0</v>
      </c>
      <c r="AK32" s="175" t="s">
        <v>1194</v>
      </c>
      <c r="AL32" s="175"/>
      <c r="AM32" s="175" t="s">
        <v>1141</v>
      </c>
      <c r="AN32" s="175"/>
      <c r="AO32" s="175">
        <v>0</v>
      </c>
      <c r="AP32" s="175"/>
      <c r="AQ32" s="88">
        <v>0</v>
      </c>
      <c r="AR32" s="175" t="s">
        <v>1628</v>
      </c>
      <c r="AS32" s="88">
        <v>4</v>
      </c>
      <c r="AT32" s="110">
        <v>0</v>
      </c>
      <c r="AU32" s="88" t="s">
        <v>1786</v>
      </c>
      <c r="AV32" s="88">
        <v>4</v>
      </c>
      <c r="AW32" s="175" t="s">
        <v>1845</v>
      </c>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row>
    <row r="33" spans="1:163" s="4" customFormat="1" ht="168.75">
      <c r="A33" s="200"/>
      <c r="B33" s="260"/>
      <c r="C33" s="214"/>
      <c r="D33" s="217"/>
      <c r="E33" s="207"/>
      <c r="F33" s="175" t="s">
        <v>419</v>
      </c>
      <c r="G33" s="178">
        <f t="shared" si="2"/>
        <v>0</v>
      </c>
      <c r="H33" s="111">
        <v>25</v>
      </c>
      <c r="I33" s="176" t="s">
        <v>545</v>
      </c>
      <c r="J33" s="175" t="s">
        <v>519</v>
      </c>
      <c r="K33" s="175">
        <f t="shared" si="0"/>
        <v>0</v>
      </c>
      <c r="L33" s="100">
        <v>100</v>
      </c>
      <c r="M33" s="175" t="s">
        <v>96</v>
      </c>
      <c r="N33" s="175">
        <v>1</v>
      </c>
      <c r="O33" s="105">
        <f>+AC33+AH33+AO33+AT33+AE33+AJ33</f>
        <v>0</v>
      </c>
      <c r="P33" s="82" t="s">
        <v>97</v>
      </c>
      <c r="Q33" s="82" t="s">
        <v>76</v>
      </c>
      <c r="R33" s="82" t="s">
        <v>23</v>
      </c>
      <c r="S33" s="82" t="s">
        <v>81</v>
      </c>
      <c r="T33" s="175" t="s">
        <v>1977</v>
      </c>
      <c r="U33" s="120" t="s">
        <v>398</v>
      </c>
      <c r="V33" s="82" t="s">
        <v>24</v>
      </c>
      <c r="W33" s="175" t="s">
        <v>57</v>
      </c>
      <c r="X33" s="175" t="s">
        <v>55</v>
      </c>
      <c r="Y33" s="175" t="s">
        <v>29</v>
      </c>
      <c r="Z33" s="175" t="s">
        <v>27</v>
      </c>
      <c r="AA33" s="175" t="s">
        <v>28</v>
      </c>
      <c r="AB33" s="175"/>
      <c r="AC33" s="175">
        <v>0</v>
      </c>
      <c r="AD33" s="175" t="s">
        <v>760</v>
      </c>
      <c r="AE33" s="175">
        <v>0</v>
      </c>
      <c r="AF33" s="175" t="s">
        <v>926</v>
      </c>
      <c r="AG33" s="175"/>
      <c r="AH33" s="175">
        <v>0</v>
      </c>
      <c r="AI33" s="175" t="s">
        <v>1143</v>
      </c>
      <c r="AJ33" s="175">
        <v>0</v>
      </c>
      <c r="AK33" s="175" t="s">
        <v>1194</v>
      </c>
      <c r="AL33" s="175"/>
      <c r="AM33" s="175" t="s">
        <v>1141</v>
      </c>
      <c r="AN33" s="175"/>
      <c r="AO33" s="175">
        <v>0</v>
      </c>
      <c r="AP33" s="175"/>
      <c r="AQ33" s="88">
        <v>0</v>
      </c>
      <c r="AR33" s="175" t="s">
        <v>1629</v>
      </c>
      <c r="AS33" s="88">
        <v>1</v>
      </c>
      <c r="AT33" s="110">
        <v>0</v>
      </c>
      <c r="AU33" s="88" t="s">
        <v>1787</v>
      </c>
      <c r="AV33" s="88">
        <v>0</v>
      </c>
      <c r="AW33" s="175" t="s">
        <v>1886</v>
      </c>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row>
    <row r="34" spans="1:163" s="4" customFormat="1" ht="223.5" customHeight="1">
      <c r="A34" s="200"/>
      <c r="B34" s="260"/>
      <c r="C34" s="214"/>
      <c r="D34" s="217"/>
      <c r="E34" s="207"/>
      <c r="F34" s="175" t="s">
        <v>420</v>
      </c>
      <c r="G34" s="178">
        <f t="shared" si="2"/>
        <v>14</v>
      </c>
      <c r="H34" s="111">
        <v>14</v>
      </c>
      <c r="I34" s="176" t="s">
        <v>546</v>
      </c>
      <c r="J34" s="175" t="s">
        <v>421</v>
      </c>
      <c r="K34" s="175">
        <f t="shared" si="0"/>
        <v>100</v>
      </c>
      <c r="L34" s="100">
        <v>100</v>
      </c>
      <c r="M34" s="175" t="s">
        <v>96</v>
      </c>
      <c r="N34" s="175">
        <v>1</v>
      </c>
      <c r="O34" s="105">
        <f>+AC34+AH34+AO34+AT34+AE34+AJ34+AV34</f>
        <v>1</v>
      </c>
      <c r="P34" s="82" t="s">
        <v>97</v>
      </c>
      <c r="Q34" s="82" t="s">
        <v>76</v>
      </c>
      <c r="R34" s="82" t="s">
        <v>31</v>
      </c>
      <c r="S34" s="82" t="s">
        <v>81</v>
      </c>
      <c r="T34" s="175" t="s">
        <v>1977</v>
      </c>
      <c r="U34" s="120" t="s">
        <v>398</v>
      </c>
      <c r="V34" s="82" t="s">
        <v>12</v>
      </c>
      <c r="W34" s="175" t="s">
        <v>13</v>
      </c>
      <c r="X34" s="175" t="s">
        <v>32</v>
      </c>
      <c r="Y34" s="175" t="s">
        <v>29</v>
      </c>
      <c r="Z34" s="175" t="s">
        <v>27</v>
      </c>
      <c r="AA34" s="175" t="s">
        <v>28</v>
      </c>
      <c r="AB34" s="175"/>
      <c r="AC34" s="175">
        <v>0</v>
      </c>
      <c r="AD34" s="175" t="s">
        <v>761</v>
      </c>
      <c r="AE34" s="175">
        <v>0</v>
      </c>
      <c r="AF34" s="175" t="s">
        <v>927</v>
      </c>
      <c r="AG34" s="175"/>
      <c r="AH34" s="175">
        <v>0</v>
      </c>
      <c r="AI34" s="175" t="s">
        <v>1144</v>
      </c>
      <c r="AJ34" s="175">
        <v>0</v>
      </c>
      <c r="AK34" s="175" t="s">
        <v>1194</v>
      </c>
      <c r="AL34" s="175"/>
      <c r="AM34" s="175" t="s">
        <v>1450</v>
      </c>
      <c r="AN34" s="175"/>
      <c r="AO34" s="175">
        <v>0</v>
      </c>
      <c r="AP34" s="175"/>
      <c r="AQ34" s="88">
        <v>0</v>
      </c>
      <c r="AR34" s="175" t="s">
        <v>1630</v>
      </c>
      <c r="AS34" s="88">
        <v>1</v>
      </c>
      <c r="AT34" s="110">
        <v>0</v>
      </c>
      <c r="AU34" s="88" t="s">
        <v>1788</v>
      </c>
      <c r="AV34" s="88">
        <v>1</v>
      </c>
      <c r="AW34" s="175" t="s">
        <v>1846</v>
      </c>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row>
    <row r="35" spans="1:163" s="4" customFormat="1" ht="191.25">
      <c r="A35" s="200"/>
      <c r="B35" s="260"/>
      <c r="C35" s="214"/>
      <c r="D35" s="217"/>
      <c r="E35" s="207"/>
      <c r="F35" s="175" t="s">
        <v>422</v>
      </c>
      <c r="G35" s="178">
        <f t="shared" si="2"/>
        <v>10</v>
      </c>
      <c r="H35" s="111">
        <v>10</v>
      </c>
      <c r="I35" s="176" t="s">
        <v>547</v>
      </c>
      <c r="J35" s="175" t="s">
        <v>423</v>
      </c>
      <c r="K35" s="175">
        <f t="shared" si="0"/>
        <v>100</v>
      </c>
      <c r="L35" s="100">
        <v>100</v>
      </c>
      <c r="M35" s="175" t="s">
        <v>96</v>
      </c>
      <c r="N35" s="175">
        <v>1</v>
      </c>
      <c r="O35" s="105">
        <f>+AC35+AH35+AO35+AT35+AE35+AJ35+AV35</f>
        <v>1</v>
      </c>
      <c r="P35" s="82" t="s">
        <v>97</v>
      </c>
      <c r="Q35" s="82" t="s">
        <v>76</v>
      </c>
      <c r="R35" s="82" t="s">
        <v>31</v>
      </c>
      <c r="S35" s="82" t="s">
        <v>81</v>
      </c>
      <c r="T35" s="175" t="s">
        <v>1977</v>
      </c>
      <c r="U35" s="120" t="s">
        <v>398</v>
      </c>
      <c r="V35" s="82" t="s">
        <v>12</v>
      </c>
      <c r="W35" s="175" t="s">
        <v>25</v>
      </c>
      <c r="X35" s="175" t="s">
        <v>32</v>
      </c>
      <c r="Y35" s="175" t="s">
        <v>29</v>
      </c>
      <c r="Z35" s="175" t="s">
        <v>27</v>
      </c>
      <c r="AA35" s="175" t="s">
        <v>28</v>
      </c>
      <c r="AB35" s="175"/>
      <c r="AC35" s="175">
        <v>0</v>
      </c>
      <c r="AD35" s="175" t="s">
        <v>762</v>
      </c>
      <c r="AE35" s="175">
        <v>0</v>
      </c>
      <c r="AF35" s="175" t="s">
        <v>928</v>
      </c>
      <c r="AG35" s="175"/>
      <c r="AH35" s="175">
        <v>0</v>
      </c>
      <c r="AI35" s="175" t="s">
        <v>1145</v>
      </c>
      <c r="AJ35" s="175">
        <v>0</v>
      </c>
      <c r="AK35" s="175" t="s">
        <v>1194</v>
      </c>
      <c r="AL35" s="175"/>
      <c r="AM35" s="175" t="s">
        <v>1451</v>
      </c>
      <c r="AN35" s="175"/>
      <c r="AO35" s="175">
        <v>0</v>
      </c>
      <c r="AP35" s="175"/>
      <c r="AQ35" s="88">
        <v>0</v>
      </c>
      <c r="AR35" s="175" t="s">
        <v>1631</v>
      </c>
      <c r="AS35" s="88">
        <v>1</v>
      </c>
      <c r="AT35" s="110">
        <v>0</v>
      </c>
      <c r="AU35" s="88" t="s">
        <v>1789</v>
      </c>
      <c r="AV35" s="88">
        <v>1</v>
      </c>
      <c r="AW35" s="175" t="s">
        <v>1846</v>
      </c>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row>
    <row r="36" spans="1:163" s="4" customFormat="1" ht="409.5">
      <c r="A36" s="200"/>
      <c r="B36" s="260"/>
      <c r="C36" s="214"/>
      <c r="D36" s="217"/>
      <c r="E36" s="207"/>
      <c r="F36" s="175" t="s">
        <v>424</v>
      </c>
      <c r="G36" s="178">
        <f t="shared" si="2"/>
        <v>10</v>
      </c>
      <c r="H36" s="111">
        <v>10</v>
      </c>
      <c r="I36" s="176" t="s">
        <v>614</v>
      </c>
      <c r="J36" s="175" t="s">
        <v>425</v>
      </c>
      <c r="K36" s="175">
        <f t="shared" si="0"/>
        <v>100</v>
      </c>
      <c r="L36" s="100">
        <v>100</v>
      </c>
      <c r="M36" s="175" t="s">
        <v>96</v>
      </c>
      <c r="N36" s="175">
        <v>60</v>
      </c>
      <c r="O36" s="105">
        <f>+AC36+AH36+AO36+AT36+AE36+AJ36+AL36</f>
        <v>60</v>
      </c>
      <c r="P36" s="82" t="s">
        <v>97</v>
      </c>
      <c r="Q36" s="82" t="s">
        <v>76</v>
      </c>
      <c r="R36" s="82" t="s">
        <v>31</v>
      </c>
      <c r="S36" s="82" t="s">
        <v>80</v>
      </c>
      <c r="T36" s="175" t="s">
        <v>1977</v>
      </c>
      <c r="U36" s="120" t="s">
        <v>398</v>
      </c>
      <c r="V36" s="82" t="s">
        <v>24</v>
      </c>
      <c r="W36" s="175" t="s">
        <v>13</v>
      </c>
      <c r="X36" s="175" t="s">
        <v>32</v>
      </c>
      <c r="Y36" s="175" t="s">
        <v>29</v>
      </c>
      <c r="Z36" s="175" t="s">
        <v>27</v>
      </c>
      <c r="AA36" s="175" t="s">
        <v>28</v>
      </c>
      <c r="AB36" s="175">
        <v>15</v>
      </c>
      <c r="AC36" s="175">
        <v>19</v>
      </c>
      <c r="AD36" s="175" t="s">
        <v>763</v>
      </c>
      <c r="AE36" s="175">
        <v>9</v>
      </c>
      <c r="AF36" s="107" t="s">
        <v>929</v>
      </c>
      <c r="AG36" s="175">
        <v>15</v>
      </c>
      <c r="AH36" s="175">
        <v>2</v>
      </c>
      <c r="AI36" s="175" t="s">
        <v>1077</v>
      </c>
      <c r="AJ36" s="175">
        <v>29</v>
      </c>
      <c r="AK36" s="175" t="s">
        <v>1199</v>
      </c>
      <c r="AL36" s="175">
        <v>1</v>
      </c>
      <c r="AM36" s="175" t="s">
        <v>1328</v>
      </c>
      <c r="AN36" s="175">
        <v>15</v>
      </c>
      <c r="AO36" s="175">
        <v>0</v>
      </c>
      <c r="AP36" s="175" t="s">
        <v>1574</v>
      </c>
      <c r="AQ36" s="88">
        <v>0</v>
      </c>
      <c r="AR36" s="175" t="s">
        <v>1632</v>
      </c>
      <c r="AS36" s="88">
        <v>15</v>
      </c>
      <c r="AT36" s="88">
        <v>0</v>
      </c>
      <c r="AU36" s="88" t="s">
        <v>1790</v>
      </c>
      <c r="AV36" s="88">
        <v>0</v>
      </c>
      <c r="AW36" s="175" t="s">
        <v>1360</v>
      </c>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row>
    <row r="37" spans="1:163" s="4" customFormat="1" ht="168.75">
      <c r="A37" s="200"/>
      <c r="B37" s="260"/>
      <c r="C37" s="214"/>
      <c r="D37" s="217"/>
      <c r="E37" s="208"/>
      <c r="F37" s="175" t="s">
        <v>426</v>
      </c>
      <c r="G37" s="178">
        <f t="shared" si="2"/>
        <v>0</v>
      </c>
      <c r="H37" s="111">
        <v>1</v>
      </c>
      <c r="I37" s="176" t="s">
        <v>615</v>
      </c>
      <c r="J37" s="175" t="s">
        <v>427</v>
      </c>
      <c r="K37" s="175">
        <f t="shared" si="0"/>
        <v>0</v>
      </c>
      <c r="L37" s="100">
        <v>100</v>
      </c>
      <c r="M37" s="175" t="s">
        <v>96</v>
      </c>
      <c r="N37" s="175">
        <v>1</v>
      </c>
      <c r="O37" s="105">
        <f>+AC37+AH37+AO37+AT37+AE37+AJ37</f>
        <v>0</v>
      </c>
      <c r="P37" s="82" t="s">
        <v>97</v>
      </c>
      <c r="Q37" s="82" t="s">
        <v>76</v>
      </c>
      <c r="R37" s="82" t="s">
        <v>23</v>
      </c>
      <c r="S37" s="82" t="s">
        <v>80</v>
      </c>
      <c r="T37" s="175" t="s">
        <v>1977</v>
      </c>
      <c r="U37" s="120" t="s">
        <v>428</v>
      </c>
      <c r="V37" s="82" t="s">
        <v>24</v>
      </c>
      <c r="W37" s="175" t="s">
        <v>13</v>
      </c>
      <c r="X37" s="175" t="s">
        <v>32</v>
      </c>
      <c r="Y37" s="175" t="s">
        <v>8</v>
      </c>
      <c r="Z37" s="175" t="s">
        <v>27</v>
      </c>
      <c r="AA37" s="175" t="s">
        <v>28</v>
      </c>
      <c r="AB37" s="175"/>
      <c r="AC37" s="175">
        <v>0</v>
      </c>
      <c r="AD37" s="175" t="s">
        <v>764</v>
      </c>
      <c r="AE37" s="175">
        <v>0</v>
      </c>
      <c r="AF37" s="175" t="s">
        <v>930</v>
      </c>
      <c r="AG37" s="175"/>
      <c r="AH37" s="175">
        <v>0</v>
      </c>
      <c r="AI37" s="175" t="s">
        <v>1157</v>
      </c>
      <c r="AJ37" s="175">
        <v>0</v>
      </c>
      <c r="AK37" s="175" t="s">
        <v>1198</v>
      </c>
      <c r="AL37" s="175"/>
      <c r="AM37" s="175"/>
      <c r="AN37" s="175"/>
      <c r="AO37" s="175">
        <v>0</v>
      </c>
      <c r="AP37" s="175"/>
      <c r="AQ37" s="88">
        <v>0</v>
      </c>
      <c r="AR37" s="175" t="s">
        <v>1633</v>
      </c>
      <c r="AS37" s="88">
        <v>1</v>
      </c>
      <c r="AT37" s="110">
        <v>0</v>
      </c>
      <c r="AU37" s="113" t="s">
        <v>1141</v>
      </c>
      <c r="AV37" s="110">
        <v>0</v>
      </c>
      <c r="AW37" s="175" t="s">
        <v>1847</v>
      </c>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row>
    <row r="38" spans="1:163" s="4" customFormat="1" ht="180">
      <c r="A38" s="201"/>
      <c r="B38" s="261"/>
      <c r="C38" s="175" t="s">
        <v>429</v>
      </c>
      <c r="D38" s="176">
        <v>20</v>
      </c>
      <c r="E38" s="176">
        <f>(G38*D38)/100</f>
        <v>20</v>
      </c>
      <c r="F38" s="175" t="s">
        <v>430</v>
      </c>
      <c r="G38" s="178">
        <f>(K38*H38)/100</f>
        <v>100</v>
      </c>
      <c r="H38" s="111">
        <v>100</v>
      </c>
      <c r="I38" s="176" t="s">
        <v>550</v>
      </c>
      <c r="J38" s="175" t="s">
        <v>431</v>
      </c>
      <c r="K38" s="175">
        <f t="shared" si="0"/>
        <v>100</v>
      </c>
      <c r="L38" s="100">
        <v>100</v>
      </c>
      <c r="M38" s="175" t="s">
        <v>96</v>
      </c>
      <c r="N38" s="175">
        <v>1</v>
      </c>
      <c r="O38" s="105">
        <f>+AC38+AH38+AO38+AT38+AE38+AJ38+AV38</f>
        <v>1</v>
      </c>
      <c r="P38" s="82" t="s">
        <v>97</v>
      </c>
      <c r="Q38" s="82" t="s">
        <v>76</v>
      </c>
      <c r="R38" s="82" t="s">
        <v>31</v>
      </c>
      <c r="S38" s="82" t="s">
        <v>80</v>
      </c>
      <c r="T38" s="175" t="s">
        <v>1977</v>
      </c>
      <c r="U38" s="120" t="s">
        <v>428</v>
      </c>
      <c r="V38" s="82" t="s">
        <v>24</v>
      </c>
      <c r="W38" s="175" t="s">
        <v>25</v>
      </c>
      <c r="X38" s="175" t="s">
        <v>52</v>
      </c>
      <c r="Y38" s="175" t="s">
        <v>29</v>
      </c>
      <c r="Z38" s="175" t="s">
        <v>27</v>
      </c>
      <c r="AA38" s="175" t="s">
        <v>28</v>
      </c>
      <c r="AB38" s="175"/>
      <c r="AC38" s="175">
        <v>0.1</v>
      </c>
      <c r="AD38" s="175" t="s">
        <v>764</v>
      </c>
      <c r="AE38" s="175">
        <v>0</v>
      </c>
      <c r="AF38" s="175" t="s">
        <v>931</v>
      </c>
      <c r="AG38" s="175"/>
      <c r="AH38" s="175">
        <v>0</v>
      </c>
      <c r="AI38" s="175" t="s">
        <v>1050</v>
      </c>
      <c r="AJ38" s="175">
        <v>0</v>
      </c>
      <c r="AK38" s="175" t="s">
        <v>1198</v>
      </c>
      <c r="AL38" s="175"/>
      <c r="AM38" s="175" t="s">
        <v>1453</v>
      </c>
      <c r="AN38" s="175"/>
      <c r="AO38" s="175">
        <v>0</v>
      </c>
      <c r="AP38" s="175"/>
      <c r="AQ38" s="88">
        <v>0</v>
      </c>
      <c r="AR38" s="175" t="s">
        <v>1634</v>
      </c>
      <c r="AS38" s="88">
        <v>1</v>
      </c>
      <c r="AT38" s="110">
        <v>0</v>
      </c>
      <c r="AU38" s="88" t="s">
        <v>1791</v>
      </c>
      <c r="AV38" s="88">
        <v>0.9</v>
      </c>
      <c r="AW38" s="175" t="s">
        <v>1848</v>
      </c>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row>
    <row r="39" spans="1:163" s="5" customFormat="1" ht="75.75" customHeight="1">
      <c r="A39" s="293" t="s">
        <v>157</v>
      </c>
      <c r="B39" s="291">
        <f>(E39+E47+E51+E54+E58)</f>
        <v>82.0523275</v>
      </c>
      <c r="C39" s="218" t="s">
        <v>114</v>
      </c>
      <c r="D39" s="212">
        <v>20</v>
      </c>
      <c r="E39" s="220">
        <f>(SUM(G39:G46)*D39)/100</f>
        <v>14.66</v>
      </c>
      <c r="F39" s="218" t="s">
        <v>115</v>
      </c>
      <c r="G39" s="224">
        <f>(SUM(K39:K40:K41)*H39)/100</f>
        <v>9</v>
      </c>
      <c r="H39" s="230">
        <v>15</v>
      </c>
      <c r="I39" s="151" t="s">
        <v>562</v>
      </c>
      <c r="J39" s="163" t="s">
        <v>116</v>
      </c>
      <c r="K39" s="153">
        <f t="shared" si="0"/>
        <v>10</v>
      </c>
      <c r="L39" s="8">
        <v>40</v>
      </c>
      <c r="M39" s="154">
        <v>8</v>
      </c>
      <c r="N39" s="163">
        <v>4</v>
      </c>
      <c r="O39" s="90">
        <f aca="true" t="shared" si="3" ref="O39:O49">+AC39+AH39+AO39+AT39+AE39+AJ39</f>
        <v>1</v>
      </c>
      <c r="P39" s="3" t="s">
        <v>97</v>
      </c>
      <c r="Q39" s="18" t="s">
        <v>76</v>
      </c>
      <c r="R39" s="18" t="s">
        <v>31</v>
      </c>
      <c r="S39" s="18" t="s">
        <v>80</v>
      </c>
      <c r="T39" s="154" t="s">
        <v>1976</v>
      </c>
      <c r="U39" s="154" t="s">
        <v>117</v>
      </c>
      <c r="V39" s="154" t="s">
        <v>12</v>
      </c>
      <c r="W39" s="153" t="s">
        <v>57</v>
      </c>
      <c r="X39" s="153" t="s">
        <v>55</v>
      </c>
      <c r="Y39" s="218" t="s">
        <v>29</v>
      </c>
      <c r="Z39" s="154" t="s">
        <v>50</v>
      </c>
      <c r="AA39" s="154" t="s">
        <v>38</v>
      </c>
      <c r="AB39" s="154">
        <v>0</v>
      </c>
      <c r="AC39" s="154">
        <v>0</v>
      </c>
      <c r="AD39" s="154" t="s">
        <v>1984</v>
      </c>
      <c r="AE39" s="154">
        <v>1</v>
      </c>
      <c r="AF39" s="154" t="s">
        <v>932</v>
      </c>
      <c r="AG39" s="154">
        <v>0</v>
      </c>
      <c r="AH39" s="154">
        <v>0</v>
      </c>
      <c r="AI39" s="154" t="s">
        <v>1126</v>
      </c>
      <c r="AJ39" s="154">
        <v>0</v>
      </c>
      <c r="AK39" s="154" t="s">
        <v>1194</v>
      </c>
      <c r="AL39" s="154">
        <v>0</v>
      </c>
      <c r="AM39" s="154" t="s">
        <v>1329</v>
      </c>
      <c r="AN39" s="154">
        <v>2</v>
      </c>
      <c r="AO39" s="154">
        <v>0</v>
      </c>
      <c r="AP39" s="154" t="s">
        <v>1126</v>
      </c>
      <c r="AQ39" s="22">
        <v>0</v>
      </c>
      <c r="AR39" s="22"/>
      <c r="AS39" s="22">
        <v>2</v>
      </c>
      <c r="AT39" s="155"/>
      <c r="AU39" s="21"/>
      <c r="AV39" s="21"/>
      <c r="AW39" s="152"/>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row>
    <row r="40" spans="1:163" s="5" customFormat="1" ht="140.25" customHeight="1">
      <c r="A40" s="294"/>
      <c r="B40" s="292"/>
      <c r="C40" s="219"/>
      <c r="D40" s="223"/>
      <c r="E40" s="221"/>
      <c r="F40" s="219"/>
      <c r="G40" s="225"/>
      <c r="H40" s="231"/>
      <c r="I40" s="151" t="s">
        <v>553</v>
      </c>
      <c r="J40" s="19" t="s">
        <v>118</v>
      </c>
      <c r="K40" s="153">
        <f t="shared" si="0"/>
        <v>20</v>
      </c>
      <c r="L40" s="8">
        <v>30</v>
      </c>
      <c r="M40" s="153" t="s">
        <v>96</v>
      </c>
      <c r="N40" s="19">
        <v>3</v>
      </c>
      <c r="O40" s="90">
        <v>2</v>
      </c>
      <c r="P40" s="3" t="s">
        <v>97</v>
      </c>
      <c r="Q40" s="18" t="s">
        <v>76</v>
      </c>
      <c r="R40" s="18" t="s">
        <v>31</v>
      </c>
      <c r="S40" s="18" t="s">
        <v>80</v>
      </c>
      <c r="T40" s="154" t="s">
        <v>1976</v>
      </c>
      <c r="U40" s="153" t="s">
        <v>96</v>
      </c>
      <c r="V40" s="154" t="s">
        <v>12</v>
      </c>
      <c r="W40" s="153" t="s">
        <v>57</v>
      </c>
      <c r="X40" s="153" t="s">
        <v>54</v>
      </c>
      <c r="Y40" s="219"/>
      <c r="Z40" s="154" t="s">
        <v>119</v>
      </c>
      <c r="AA40" s="154" t="s">
        <v>120</v>
      </c>
      <c r="AB40" s="154">
        <v>0</v>
      </c>
      <c r="AC40" s="154">
        <v>0</v>
      </c>
      <c r="AD40" s="154" t="s">
        <v>1984</v>
      </c>
      <c r="AE40" s="154">
        <v>0</v>
      </c>
      <c r="AF40" s="154" t="s">
        <v>933</v>
      </c>
      <c r="AG40" s="154">
        <v>0</v>
      </c>
      <c r="AH40" s="154">
        <v>0</v>
      </c>
      <c r="AI40" s="154" t="s">
        <v>1057</v>
      </c>
      <c r="AJ40" s="154">
        <v>0</v>
      </c>
      <c r="AK40" s="154" t="s">
        <v>1057</v>
      </c>
      <c r="AL40" s="154">
        <v>0</v>
      </c>
      <c r="AM40" s="154" t="s">
        <v>1057</v>
      </c>
      <c r="AN40" s="154">
        <v>0</v>
      </c>
      <c r="AO40" s="154">
        <v>0</v>
      </c>
      <c r="AP40" s="154" t="s">
        <v>1057</v>
      </c>
      <c r="AQ40" s="22">
        <v>0</v>
      </c>
      <c r="AR40" s="22" t="s">
        <v>1057</v>
      </c>
      <c r="AS40" s="74">
        <v>2</v>
      </c>
      <c r="AT40" s="155"/>
      <c r="AU40" s="25" t="s">
        <v>1808</v>
      </c>
      <c r="AV40" s="25"/>
      <c r="AW40" s="153" t="s">
        <v>1960</v>
      </c>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row>
    <row r="41" spans="1:163" s="5" customFormat="1" ht="354" customHeight="1">
      <c r="A41" s="294"/>
      <c r="B41" s="292"/>
      <c r="C41" s="219"/>
      <c r="D41" s="223"/>
      <c r="E41" s="221"/>
      <c r="F41" s="219"/>
      <c r="G41" s="226"/>
      <c r="H41" s="231"/>
      <c r="I41" s="151" t="s">
        <v>554</v>
      </c>
      <c r="J41" s="19" t="s">
        <v>121</v>
      </c>
      <c r="K41" s="153">
        <f t="shared" si="0"/>
        <v>30</v>
      </c>
      <c r="L41" s="8">
        <v>30</v>
      </c>
      <c r="M41" s="153" t="s">
        <v>96</v>
      </c>
      <c r="N41" s="163">
        <v>1</v>
      </c>
      <c r="O41" s="90">
        <f>+AC41+AH41+AO41+AT41+AE41+AJ41+AV41</f>
        <v>1</v>
      </c>
      <c r="P41" s="3" t="s">
        <v>97</v>
      </c>
      <c r="Q41" s="18" t="s">
        <v>76</v>
      </c>
      <c r="R41" s="18" t="s">
        <v>31</v>
      </c>
      <c r="S41" s="18" t="s">
        <v>80</v>
      </c>
      <c r="T41" s="154" t="s">
        <v>1976</v>
      </c>
      <c r="U41" s="154" t="s">
        <v>122</v>
      </c>
      <c r="V41" s="154" t="s">
        <v>12</v>
      </c>
      <c r="W41" s="153" t="s">
        <v>57</v>
      </c>
      <c r="X41" s="153" t="s">
        <v>55</v>
      </c>
      <c r="Y41" s="154" t="s">
        <v>29</v>
      </c>
      <c r="Z41" s="154" t="s">
        <v>27</v>
      </c>
      <c r="AA41" s="154" t="s">
        <v>120</v>
      </c>
      <c r="AB41" s="154">
        <v>0</v>
      </c>
      <c r="AC41" s="154">
        <v>0</v>
      </c>
      <c r="AD41" s="154" t="s">
        <v>1984</v>
      </c>
      <c r="AE41" s="154">
        <v>0</v>
      </c>
      <c r="AF41" s="154" t="s">
        <v>934</v>
      </c>
      <c r="AG41" s="154">
        <v>0</v>
      </c>
      <c r="AH41" s="154">
        <v>0</v>
      </c>
      <c r="AI41" s="154" t="s">
        <v>1059</v>
      </c>
      <c r="AJ41" s="154">
        <v>0</v>
      </c>
      <c r="AK41" s="154" t="s">
        <v>1059</v>
      </c>
      <c r="AL41" s="154">
        <v>0</v>
      </c>
      <c r="AM41" s="154" t="s">
        <v>1059</v>
      </c>
      <c r="AN41" s="154">
        <v>0</v>
      </c>
      <c r="AO41" s="154">
        <v>0</v>
      </c>
      <c r="AP41" s="154" t="s">
        <v>1059</v>
      </c>
      <c r="AQ41" s="22">
        <v>0</v>
      </c>
      <c r="AR41" s="22" t="s">
        <v>1059</v>
      </c>
      <c r="AS41" s="22">
        <v>1</v>
      </c>
      <c r="AT41" s="155"/>
      <c r="AU41" s="21" t="s">
        <v>1059</v>
      </c>
      <c r="AV41" s="21">
        <v>1</v>
      </c>
      <c r="AW41" s="153" t="s">
        <v>1961</v>
      </c>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row>
    <row r="42" spans="1:163" s="5" customFormat="1" ht="144" customHeight="1">
      <c r="A42" s="294"/>
      <c r="B42" s="292"/>
      <c r="C42" s="219"/>
      <c r="D42" s="223"/>
      <c r="E42" s="221"/>
      <c r="F42" s="218" t="s">
        <v>123</v>
      </c>
      <c r="G42" s="224">
        <f>(SUM(K42:K43)*H42)/100</f>
        <v>30.5</v>
      </c>
      <c r="H42" s="230">
        <v>50</v>
      </c>
      <c r="I42" s="151" t="s">
        <v>555</v>
      </c>
      <c r="J42" s="163" t="s">
        <v>1162</v>
      </c>
      <c r="K42" s="153">
        <f t="shared" si="0"/>
        <v>34</v>
      </c>
      <c r="L42" s="8">
        <v>40</v>
      </c>
      <c r="M42" s="153" t="s">
        <v>96</v>
      </c>
      <c r="N42" s="163">
        <v>1</v>
      </c>
      <c r="O42" s="124">
        <f t="shared" si="3"/>
        <v>0.85</v>
      </c>
      <c r="P42" s="3" t="s">
        <v>97</v>
      </c>
      <c r="Q42" s="18" t="s">
        <v>76</v>
      </c>
      <c r="R42" s="18" t="s">
        <v>31</v>
      </c>
      <c r="S42" s="18" t="s">
        <v>80</v>
      </c>
      <c r="T42" s="154" t="s">
        <v>1976</v>
      </c>
      <c r="U42" s="154" t="s">
        <v>122</v>
      </c>
      <c r="V42" s="154" t="s">
        <v>12</v>
      </c>
      <c r="W42" s="153" t="s">
        <v>57</v>
      </c>
      <c r="X42" s="153" t="s">
        <v>15</v>
      </c>
      <c r="Y42" s="218" t="s">
        <v>29</v>
      </c>
      <c r="Z42" s="218" t="s">
        <v>27</v>
      </c>
      <c r="AA42" s="218" t="s">
        <v>28</v>
      </c>
      <c r="AB42" s="154">
        <v>0</v>
      </c>
      <c r="AC42" s="154">
        <v>0</v>
      </c>
      <c r="AD42" s="154" t="s">
        <v>1984</v>
      </c>
      <c r="AE42" s="154">
        <v>0</v>
      </c>
      <c r="AF42" s="154" t="s">
        <v>935</v>
      </c>
      <c r="AG42" s="154">
        <v>1</v>
      </c>
      <c r="AH42" s="154">
        <v>0</v>
      </c>
      <c r="AI42" s="154" t="s">
        <v>1055</v>
      </c>
      <c r="AJ42" s="154">
        <v>0</v>
      </c>
      <c r="AK42" s="154" t="s">
        <v>1200</v>
      </c>
      <c r="AL42" s="154">
        <v>0</v>
      </c>
      <c r="AM42" s="154" t="s">
        <v>1330</v>
      </c>
      <c r="AN42" s="154">
        <v>0</v>
      </c>
      <c r="AO42" s="154">
        <v>0</v>
      </c>
      <c r="AP42" s="154" t="s">
        <v>1525</v>
      </c>
      <c r="AQ42" s="22">
        <v>0</v>
      </c>
      <c r="AR42" s="22" t="s">
        <v>1699</v>
      </c>
      <c r="AS42" s="22">
        <v>0</v>
      </c>
      <c r="AT42" s="152">
        <v>0.85</v>
      </c>
      <c r="AU42" s="21" t="s">
        <v>1809</v>
      </c>
      <c r="AV42" s="21"/>
      <c r="AW42" s="153" t="s">
        <v>1953</v>
      </c>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row>
    <row r="43" spans="1:163" s="5" customFormat="1" ht="188.25" customHeight="1">
      <c r="A43" s="294"/>
      <c r="B43" s="292"/>
      <c r="C43" s="219"/>
      <c r="D43" s="223"/>
      <c r="E43" s="221"/>
      <c r="F43" s="219"/>
      <c r="G43" s="226"/>
      <c r="H43" s="231"/>
      <c r="I43" s="151" t="s">
        <v>556</v>
      </c>
      <c r="J43" s="163" t="s">
        <v>1163</v>
      </c>
      <c r="K43" s="153">
        <f t="shared" si="0"/>
        <v>27</v>
      </c>
      <c r="L43" s="8">
        <v>60</v>
      </c>
      <c r="M43" s="153" t="s">
        <v>96</v>
      </c>
      <c r="N43" s="163">
        <v>1</v>
      </c>
      <c r="O43" s="124">
        <f>+AC43+AH43+AO43+AT43+AE43+AJ43+AV43</f>
        <v>0.45</v>
      </c>
      <c r="P43" s="3" t="s">
        <v>93</v>
      </c>
      <c r="Q43" s="18" t="s">
        <v>76</v>
      </c>
      <c r="R43" s="18" t="s">
        <v>23</v>
      </c>
      <c r="S43" s="18" t="s">
        <v>80</v>
      </c>
      <c r="T43" s="154" t="s">
        <v>1976</v>
      </c>
      <c r="U43" s="154" t="s">
        <v>122</v>
      </c>
      <c r="V43" s="154" t="s">
        <v>12</v>
      </c>
      <c r="W43" s="153" t="s">
        <v>25</v>
      </c>
      <c r="X43" s="153" t="s">
        <v>54</v>
      </c>
      <c r="Y43" s="219"/>
      <c r="Z43" s="219"/>
      <c r="AA43" s="219"/>
      <c r="AB43" s="20">
        <v>0</v>
      </c>
      <c r="AC43" s="20">
        <v>0</v>
      </c>
      <c r="AD43" s="20" t="s">
        <v>1985</v>
      </c>
      <c r="AE43" s="20">
        <v>0</v>
      </c>
      <c r="AF43" s="20" t="s">
        <v>936</v>
      </c>
      <c r="AG43" s="20">
        <v>0</v>
      </c>
      <c r="AH43" s="20">
        <v>0</v>
      </c>
      <c r="AI43" s="20" t="s">
        <v>1055</v>
      </c>
      <c r="AJ43" s="20">
        <v>0</v>
      </c>
      <c r="AK43" s="20" t="s">
        <v>1201</v>
      </c>
      <c r="AL43" s="20"/>
      <c r="AM43" s="20" t="s">
        <v>1331</v>
      </c>
      <c r="AN43" s="20">
        <v>0.1</v>
      </c>
      <c r="AO43" s="20">
        <v>0</v>
      </c>
      <c r="AP43" s="20" t="s">
        <v>1331</v>
      </c>
      <c r="AQ43" s="23">
        <v>0</v>
      </c>
      <c r="AR43" s="23" t="s">
        <v>1700</v>
      </c>
      <c r="AS43" s="23">
        <v>0.1</v>
      </c>
      <c r="AT43" s="155"/>
      <c r="AU43" s="25" t="s">
        <v>1700</v>
      </c>
      <c r="AV43" s="25">
        <v>0.45</v>
      </c>
      <c r="AW43" s="153" t="s">
        <v>1700</v>
      </c>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row>
    <row r="44" spans="1:163" s="5" customFormat="1" ht="354" customHeight="1">
      <c r="A44" s="294"/>
      <c r="B44" s="292"/>
      <c r="C44" s="219"/>
      <c r="D44" s="223"/>
      <c r="E44" s="221"/>
      <c r="F44" s="154" t="s">
        <v>124</v>
      </c>
      <c r="G44" s="31">
        <f>(K44*H44)/100</f>
        <v>15</v>
      </c>
      <c r="H44" s="156">
        <v>15</v>
      </c>
      <c r="I44" s="151" t="s">
        <v>563</v>
      </c>
      <c r="J44" s="163" t="s">
        <v>125</v>
      </c>
      <c r="K44" s="153">
        <f>(2*L44)/N44</f>
        <v>100</v>
      </c>
      <c r="L44" s="8">
        <v>100</v>
      </c>
      <c r="M44" s="154">
        <v>2</v>
      </c>
      <c r="N44" s="163">
        <v>2</v>
      </c>
      <c r="O44" s="90">
        <f t="shared" si="3"/>
        <v>2</v>
      </c>
      <c r="P44" s="3" t="s">
        <v>97</v>
      </c>
      <c r="Q44" s="18" t="s">
        <v>76</v>
      </c>
      <c r="R44" s="18" t="s">
        <v>31</v>
      </c>
      <c r="S44" s="18" t="s">
        <v>80</v>
      </c>
      <c r="T44" s="154" t="s">
        <v>1976</v>
      </c>
      <c r="U44" s="154" t="s">
        <v>117</v>
      </c>
      <c r="V44" s="154" t="s">
        <v>12</v>
      </c>
      <c r="W44" s="153" t="s">
        <v>25</v>
      </c>
      <c r="X44" s="154" t="s">
        <v>52</v>
      </c>
      <c r="Y44" s="154" t="s">
        <v>29</v>
      </c>
      <c r="Z44" s="154" t="s">
        <v>50</v>
      </c>
      <c r="AA44" s="154" t="s">
        <v>38</v>
      </c>
      <c r="AB44" s="154">
        <v>0</v>
      </c>
      <c r="AC44" s="154">
        <v>2</v>
      </c>
      <c r="AD44" s="154" t="s">
        <v>848</v>
      </c>
      <c r="AE44" s="154">
        <v>0</v>
      </c>
      <c r="AF44" s="154" t="s">
        <v>937</v>
      </c>
      <c r="AG44" s="154">
        <v>0</v>
      </c>
      <c r="AH44" s="154">
        <v>0</v>
      </c>
      <c r="AI44" s="52" t="s">
        <v>1098</v>
      </c>
      <c r="AJ44" s="52">
        <v>0</v>
      </c>
      <c r="AK44" s="52" t="s">
        <v>1202</v>
      </c>
      <c r="AL44" s="52">
        <v>0</v>
      </c>
      <c r="AM44" s="52" t="s">
        <v>1332</v>
      </c>
      <c r="AN44" s="154">
        <v>1</v>
      </c>
      <c r="AO44" s="154">
        <v>0</v>
      </c>
      <c r="AP44" s="154" t="s">
        <v>1478</v>
      </c>
      <c r="AQ44" s="22">
        <v>0</v>
      </c>
      <c r="AR44" s="22" t="s">
        <v>1653</v>
      </c>
      <c r="AS44" s="22">
        <v>1</v>
      </c>
      <c r="AT44" s="155"/>
      <c r="AU44" s="25" t="s">
        <v>1823</v>
      </c>
      <c r="AV44" s="25"/>
      <c r="AW44" s="153" t="s">
        <v>1920</v>
      </c>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row>
    <row r="45" spans="1:163" s="5" customFormat="1" ht="409.5">
      <c r="A45" s="294"/>
      <c r="B45" s="292"/>
      <c r="C45" s="219"/>
      <c r="D45" s="223"/>
      <c r="E45" s="221"/>
      <c r="F45" s="218" t="s">
        <v>126</v>
      </c>
      <c r="G45" s="224">
        <f>(SUM(K45:K46)*H45)/100</f>
        <v>18.8</v>
      </c>
      <c r="H45" s="230">
        <v>20</v>
      </c>
      <c r="I45" s="151" t="s">
        <v>616</v>
      </c>
      <c r="J45" s="19" t="s">
        <v>127</v>
      </c>
      <c r="K45" s="153">
        <v>60</v>
      </c>
      <c r="L45" s="8">
        <v>60</v>
      </c>
      <c r="M45" s="32">
        <v>17307</v>
      </c>
      <c r="N45" s="159">
        <v>406.97</v>
      </c>
      <c r="O45" s="124">
        <f t="shared" si="3"/>
        <v>2533</v>
      </c>
      <c r="P45" s="18" t="s">
        <v>128</v>
      </c>
      <c r="Q45" s="18" t="s">
        <v>76</v>
      </c>
      <c r="R45" s="18" t="s">
        <v>31</v>
      </c>
      <c r="S45" s="18" t="s">
        <v>80</v>
      </c>
      <c r="T45" s="154" t="s">
        <v>1976</v>
      </c>
      <c r="U45" s="153" t="s">
        <v>96</v>
      </c>
      <c r="V45" s="154" t="s">
        <v>12</v>
      </c>
      <c r="W45" s="153" t="s">
        <v>57</v>
      </c>
      <c r="X45" s="153" t="s">
        <v>54</v>
      </c>
      <c r="Y45" s="154" t="s">
        <v>29</v>
      </c>
      <c r="Z45" s="154" t="s">
        <v>27</v>
      </c>
      <c r="AA45" s="154" t="s">
        <v>28</v>
      </c>
      <c r="AB45" s="154"/>
      <c r="AC45" s="154">
        <v>0</v>
      </c>
      <c r="AD45" s="154" t="s">
        <v>1984</v>
      </c>
      <c r="AE45" s="154">
        <v>0</v>
      </c>
      <c r="AF45" s="154" t="s">
        <v>938</v>
      </c>
      <c r="AG45" s="154"/>
      <c r="AH45" s="154">
        <v>0</v>
      </c>
      <c r="AI45" s="154" t="s">
        <v>1980</v>
      </c>
      <c r="AJ45" s="154">
        <v>0</v>
      </c>
      <c r="AK45" s="154" t="s">
        <v>1203</v>
      </c>
      <c r="AL45" s="154">
        <v>0</v>
      </c>
      <c r="AM45" s="154" t="s">
        <v>1333</v>
      </c>
      <c r="AN45" s="154"/>
      <c r="AO45" s="154">
        <v>0</v>
      </c>
      <c r="AP45" s="154" t="s">
        <v>1575</v>
      </c>
      <c r="AQ45" s="22">
        <v>0</v>
      </c>
      <c r="AR45" s="22" t="s">
        <v>1986</v>
      </c>
      <c r="AS45" s="22"/>
      <c r="AT45" s="152">
        <v>2533</v>
      </c>
      <c r="AU45" s="25" t="s">
        <v>1810</v>
      </c>
      <c r="AV45" s="25">
        <v>0</v>
      </c>
      <c r="AW45" s="153"/>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row>
    <row r="46" spans="1:163" s="5" customFormat="1" ht="354" customHeight="1">
      <c r="A46" s="294"/>
      <c r="B46" s="292"/>
      <c r="C46" s="219"/>
      <c r="D46" s="223"/>
      <c r="E46" s="222"/>
      <c r="F46" s="219"/>
      <c r="G46" s="226"/>
      <c r="H46" s="231"/>
      <c r="I46" s="151" t="s">
        <v>557</v>
      </c>
      <c r="J46" s="19" t="s">
        <v>1164</v>
      </c>
      <c r="K46" s="153">
        <f>(O46*L46)/N46</f>
        <v>34</v>
      </c>
      <c r="L46" s="8">
        <v>40</v>
      </c>
      <c r="M46" s="32" t="s">
        <v>96</v>
      </c>
      <c r="N46" s="32">
        <v>1</v>
      </c>
      <c r="O46" s="124">
        <f t="shared" si="3"/>
        <v>0.85</v>
      </c>
      <c r="P46" s="3" t="s">
        <v>97</v>
      </c>
      <c r="Q46" s="18" t="s">
        <v>76</v>
      </c>
      <c r="R46" s="18" t="s">
        <v>31</v>
      </c>
      <c r="S46" s="18" t="s">
        <v>80</v>
      </c>
      <c r="T46" s="154" t="s">
        <v>1976</v>
      </c>
      <c r="U46" s="154" t="s">
        <v>122</v>
      </c>
      <c r="V46" s="154" t="s">
        <v>12</v>
      </c>
      <c r="W46" s="153" t="s">
        <v>57</v>
      </c>
      <c r="X46" s="153" t="s">
        <v>54</v>
      </c>
      <c r="Y46" s="154" t="s">
        <v>29</v>
      </c>
      <c r="Z46" s="154" t="s">
        <v>50</v>
      </c>
      <c r="AA46" s="154" t="s">
        <v>38</v>
      </c>
      <c r="AB46" s="154">
        <v>0</v>
      </c>
      <c r="AC46" s="154">
        <v>0</v>
      </c>
      <c r="AD46" s="154" t="s">
        <v>1984</v>
      </c>
      <c r="AE46" s="154">
        <v>0</v>
      </c>
      <c r="AF46" s="20" t="s">
        <v>939</v>
      </c>
      <c r="AG46" s="154">
        <v>0</v>
      </c>
      <c r="AH46" s="154">
        <v>0</v>
      </c>
      <c r="AI46" s="154" t="s">
        <v>1055</v>
      </c>
      <c r="AJ46" s="154">
        <v>0</v>
      </c>
      <c r="AK46" s="154" t="s">
        <v>1204</v>
      </c>
      <c r="AL46" s="154"/>
      <c r="AM46" s="154" t="s">
        <v>1334</v>
      </c>
      <c r="AN46" s="154">
        <v>1</v>
      </c>
      <c r="AO46" s="154">
        <v>0.85</v>
      </c>
      <c r="AP46" s="154" t="s">
        <v>1526</v>
      </c>
      <c r="AQ46" s="22">
        <v>0</v>
      </c>
      <c r="AR46" s="22" t="s">
        <v>1701</v>
      </c>
      <c r="AS46" s="22">
        <v>3</v>
      </c>
      <c r="AT46" s="155"/>
      <c r="AU46" s="25" t="s">
        <v>1811</v>
      </c>
      <c r="AV46" s="25"/>
      <c r="AW46" s="153" t="s">
        <v>1954</v>
      </c>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row>
    <row r="47" spans="1:163" s="5" customFormat="1" ht="354" customHeight="1">
      <c r="A47" s="294"/>
      <c r="B47" s="292"/>
      <c r="C47" s="218" t="s">
        <v>129</v>
      </c>
      <c r="D47" s="212">
        <v>20</v>
      </c>
      <c r="E47" s="220">
        <f>(SUM(G47:G50)*D47)/100</f>
        <v>10.84</v>
      </c>
      <c r="F47" s="218" t="s">
        <v>130</v>
      </c>
      <c r="G47" s="224">
        <f>(SUM(K47:K48)*H47)/100</f>
        <v>19.2</v>
      </c>
      <c r="H47" s="230">
        <v>30</v>
      </c>
      <c r="I47" s="151" t="s">
        <v>617</v>
      </c>
      <c r="J47" s="163" t="s">
        <v>131</v>
      </c>
      <c r="K47" s="153">
        <f>(O47*L47)/N47</f>
        <v>10</v>
      </c>
      <c r="L47" s="8">
        <v>40</v>
      </c>
      <c r="M47" s="154">
        <v>4</v>
      </c>
      <c r="N47" s="163">
        <v>4</v>
      </c>
      <c r="O47" s="90">
        <f t="shared" si="3"/>
        <v>1</v>
      </c>
      <c r="P47" s="3" t="s">
        <v>97</v>
      </c>
      <c r="Q47" s="18" t="s">
        <v>76</v>
      </c>
      <c r="R47" s="18" t="s">
        <v>31</v>
      </c>
      <c r="S47" s="18" t="s">
        <v>80</v>
      </c>
      <c r="T47" s="154" t="s">
        <v>516</v>
      </c>
      <c r="U47" s="154" t="s">
        <v>132</v>
      </c>
      <c r="V47" s="154" t="s">
        <v>12</v>
      </c>
      <c r="W47" s="153" t="s">
        <v>57</v>
      </c>
      <c r="X47" s="153" t="s">
        <v>54</v>
      </c>
      <c r="Y47" s="154" t="s">
        <v>29</v>
      </c>
      <c r="Z47" s="154" t="s">
        <v>27</v>
      </c>
      <c r="AA47" s="154" t="s">
        <v>28</v>
      </c>
      <c r="AB47" s="154">
        <v>0</v>
      </c>
      <c r="AC47" s="154">
        <v>0</v>
      </c>
      <c r="AD47" s="154" t="s">
        <v>1984</v>
      </c>
      <c r="AE47" s="154">
        <v>1</v>
      </c>
      <c r="AF47" s="154" t="s">
        <v>940</v>
      </c>
      <c r="AG47" s="154">
        <v>1</v>
      </c>
      <c r="AH47" s="154">
        <v>0</v>
      </c>
      <c r="AI47" s="154" t="s">
        <v>1126</v>
      </c>
      <c r="AJ47" s="154">
        <v>0</v>
      </c>
      <c r="AK47" s="154" t="s">
        <v>1206</v>
      </c>
      <c r="AL47" s="154">
        <v>0</v>
      </c>
      <c r="AM47" s="154" t="s">
        <v>1335</v>
      </c>
      <c r="AN47" s="154">
        <v>0</v>
      </c>
      <c r="AO47" s="154">
        <v>0</v>
      </c>
      <c r="AP47" s="154"/>
      <c r="AQ47" s="22">
        <v>0</v>
      </c>
      <c r="AR47" s="22"/>
      <c r="AS47" s="22">
        <v>3</v>
      </c>
      <c r="AT47" s="155"/>
      <c r="AU47" s="21"/>
      <c r="AV47" s="21"/>
      <c r="AW47" s="152"/>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row>
    <row r="48" spans="1:163" s="5" customFormat="1" ht="354" customHeight="1">
      <c r="A48" s="294"/>
      <c r="B48" s="292"/>
      <c r="C48" s="219"/>
      <c r="D48" s="223"/>
      <c r="E48" s="221"/>
      <c r="F48" s="219"/>
      <c r="G48" s="226"/>
      <c r="H48" s="231"/>
      <c r="I48" s="151" t="s">
        <v>558</v>
      </c>
      <c r="J48" s="19" t="s">
        <v>1165</v>
      </c>
      <c r="K48" s="153">
        <f>(O48*L48)/N48</f>
        <v>54</v>
      </c>
      <c r="L48" s="8">
        <v>60</v>
      </c>
      <c r="M48" s="153" t="s">
        <v>96</v>
      </c>
      <c r="N48" s="163">
        <v>1</v>
      </c>
      <c r="O48" s="124">
        <f t="shared" si="3"/>
        <v>0.9</v>
      </c>
      <c r="P48" s="3" t="s">
        <v>97</v>
      </c>
      <c r="Q48" s="18" t="s">
        <v>76</v>
      </c>
      <c r="R48" s="18" t="s">
        <v>31</v>
      </c>
      <c r="S48" s="18" t="s">
        <v>80</v>
      </c>
      <c r="T48" s="154" t="s">
        <v>1976</v>
      </c>
      <c r="U48" s="153" t="s">
        <v>96</v>
      </c>
      <c r="V48" s="154" t="s">
        <v>12</v>
      </c>
      <c r="W48" s="153" t="s">
        <v>57</v>
      </c>
      <c r="X48" s="153" t="s">
        <v>15</v>
      </c>
      <c r="Y48" s="154" t="s">
        <v>29</v>
      </c>
      <c r="Z48" s="154" t="s">
        <v>50</v>
      </c>
      <c r="AA48" s="154" t="s">
        <v>38</v>
      </c>
      <c r="AB48" s="154">
        <v>0</v>
      </c>
      <c r="AC48" s="154">
        <v>0</v>
      </c>
      <c r="AD48" s="154" t="s">
        <v>1984</v>
      </c>
      <c r="AE48" s="154">
        <v>0</v>
      </c>
      <c r="AF48" s="154" t="s">
        <v>941</v>
      </c>
      <c r="AG48" s="154">
        <v>0</v>
      </c>
      <c r="AH48" s="154">
        <v>0</v>
      </c>
      <c r="AI48" s="154" t="s">
        <v>1055</v>
      </c>
      <c r="AJ48" s="124">
        <v>0.9</v>
      </c>
      <c r="AK48" s="154" t="s">
        <v>1205</v>
      </c>
      <c r="AL48" s="154">
        <v>0</v>
      </c>
      <c r="AM48" s="154" t="s">
        <v>1336</v>
      </c>
      <c r="AN48" s="154">
        <v>1</v>
      </c>
      <c r="AO48" s="154">
        <v>0</v>
      </c>
      <c r="AP48" s="154" t="s">
        <v>1527</v>
      </c>
      <c r="AQ48" s="22">
        <v>0</v>
      </c>
      <c r="AR48" s="23" t="s">
        <v>1702</v>
      </c>
      <c r="AS48" s="22">
        <v>0</v>
      </c>
      <c r="AT48" s="155"/>
      <c r="AU48" s="25" t="s">
        <v>1812</v>
      </c>
      <c r="AV48" s="25"/>
      <c r="AW48" s="153" t="s">
        <v>1955</v>
      </c>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row>
    <row r="49" spans="1:163" s="5" customFormat="1" ht="215.25" customHeight="1">
      <c r="A49" s="294"/>
      <c r="B49" s="292"/>
      <c r="C49" s="219"/>
      <c r="D49" s="223"/>
      <c r="E49" s="221"/>
      <c r="F49" s="218" t="s">
        <v>133</v>
      </c>
      <c r="G49" s="236">
        <f>(SUM(K49:K50)*H49)/100</f>
        <v>35</v>
      </c>
      <c r="H49" s="230">
        <v>70</v>
      </c>
      <c r="I49" s="151" t="s">
        <v>618</v>
      </c>
      <c r="J49" s="163" t="s">
        <v>134</v>
      </c>
      <c r="K49" s="153">
        <f>(O49*L49)/N49</f>
        <v>0</v>
      </c>
      <c r="L49" s="8">
        <v>50</v>
      </c>
      <c r="M49" s="153" t="s">
        <v>96</v>
      </c>
      <c r="N49" s="163">
        <v>1</v>
      </c>
      <c r="O49" s="90">
        <f t="shared" si="3"/>
        <v>0</v>
      </c>
      <c r="P49" s="3" t="s">
        <v>97</v>
      </c>
      <c r="Q49" s="18" t="s">
        <v>76</v>
      </c>
      <c r="R49" s="18" t="s">
        <v>31</v>
      </c>
      <c r="S49" s="18" t="s">
        <v>80</v>
      </c>
      <c r="T49" s="154" t="s">
        <v>1976</v>
      </c>
      <c r="U49" s="154" t="s">
        <v>122</v>
      </c>
      <c r="V49" s="154" t="s">
        <v>12</v>
      </c>
      <c r="W49" s="153" t="s">
        <v>57</v>
      </c>
      <c r="X49" s="153" t="s">
        <v>15</v>
      </c>
      <c r="Y49" s="154" t="s">
        <v>29</v>
      </c>
      <c r="Z49" s="154" t="s">
        <v>27</v>
      </c>
      <c r="AA49" s="154" t="s">
        <v>28</v>
      </c>
      <c r="AB49" s="154">
        <v>0</v>
      </c>
      <c r="AC49" s="154">
        <v>0</v>
      </c>
      <c r="AD49" s="154" t="s">
        <v>1984</v>
      </c>
      <c r="AE49" s="154">
        <v>0</v>
      </c>
      <c r="AF49" s="154" t="s">
        <v>942</v>
      </c>
      <c r="AG49" s="154">
        <v>0</v>
      </c>
      <c r="AH49" s="154">
        <v>0</v>
      </c>
      <c r="AI49" s="154" t="s">
        <v>1126</v>
      </c>
      <c r="AJ49" s="154">
        <v>0</v>
      </c>
      <c r="AK49" s="154" t="s">
        <v>1206</v>
      </c>
      <c r="AL49" s="154">
        <v>0</v>
      </c>
      <c r="AM49" s="154" t="s">
        <v>1329</v>
      </c>
      <c r="AN49" s="154">
        <v>0</v>
      </c>
      <c r="AO49" s="154">
        <v>0</v>
      </c>
      <c r="AP49" s="154"/>
      <c r="AQ49" s="22">
        <v>0</v>
      </c>
      <c r="AR49" s="22"/>
      <c r="AS49" s="22">
        <v>1</v>
      </c>
      <c r="AT49" s="155"/>
      <c r="AU49" s="21" t="s">
        <v>85</v>
      </c>
      <c r="AV49" s="21"/>
      <c r="AW49" s="152" t="s">
        <v>1956</v>
      </c>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row>
    <row r="50" spans="1:163" s="5" customFormat="1" ht="215.25" customHeight="1">
      <c r="A50" s="294"/>
      <c r="B50" s="292"/>
      <c r="C50" s="219"/>
      <c r="D50" s="223"/>
      <c r="E50" s="222"/>
      <c r="F50" s="219"/>
      <c r="G50" s="237"/>
      <c r="H50" s="231"/>
      <c r="I50" s="151" t="s">
        <v>559</v>
      </c>
      <c r="J50" s="163" t="s">
        <v>1166</v>
      </c>
      <c r="K50" s="151">
        <v>50</v>
      </c>
      <c r="L50" s="8">
        <v>50</v>
      </c>
      <c r="M50" s="153" t="s">
        <v>96</v>
      </c>
      <c r="N50" s="125">
        <v>2251</v>
      </c>
      <c r="O50" s="90">
        <f>+AC50+AH50+AO50+AT50+AE50+AJ50+AV50</f>
        <v>3634</v>
      </c>
      <c r="P50" s="3" t="s">
        <v>97</v>
      </c>
      <c r="Q50" s="18" t="s">
        <v>76</v>
      </c>
      <c r="R50" s="18" t="s">
        <v>31</v>
      </c>
      <c r="S50" s="18" t="s">
        <v>80</v>
      </c>
      <c r="T50" s="154" t="s">
        <v>1976</v>
      </c>
      <c r="U50" s="154" t="s">
        <v>122</v>
      </c>
      <c r="V50" s="3" t="s">
        <v>24</v>
      </c>
      <c r="W50" s="153" t="s">
        <v>57</v>
      </c>
      <c r="X50" s="153" t="s">
        <v>54</v>
      </c>
      <c r="Y50" s="153" t="s">
        <v>29</v>
      </c>
      <c r="Z50" s="154" t="s">
        <v>27</v>
      </c>
      <c r="AA50" s="154" t="s">
        <v>28</v>
      </c>
      <c r="AB50" s="154">
        <v>0</v>
      </c>
      <c r="AC50" s="154">
        <v>0</v>
      </c>
      <c r="AD50" s="154" t="s">
        <v>1984</v>
      </c>
      <c r="AE50" s="154">
        <v>2251</v>
      </c>
      <c r="AF50" s="154" t="s">
        <v>943</v>
      </c>
      <c r="AG50" s="154">
        <v>0</v>
      </c>
      <c r="AH50" s="154">
        <v>0</v>
      </c>
      <c r="AI50" s="154" t="s">
        <v>1058</v>
      </c>
      <c r="AJ50" s="154">
        <v>0</v>
      </c>
      <c r="AK50" s="154" t="s">
        <v>1207</v>
      </c>
      <c r="AL50" s="154">
        <v>0</v>
      </c>
      <c r="AM50" s="154" t="s">
        <v>1337</v>
      </c>
      <c r="AN50" s="154">
        <v>0</v>
      </c>
      <c r="AO50" s="154">
        <v>0</v>
      </c>
      <c r="AP50" s="154" t="s">
        <v>1528</v>
      </c>
      <c r="AQ50" s="22">
        <v>0</v>
      </c>
      <c r="AR50" s="22" t="s">
        <v>1528</v>
      </c>
      <c r="AS50" s="22">
        <v>2251</v>
      </c>
      <c r="AT50" s="155"/>
      <c r="AU50" s="25" t="s">
        <v>1813</v>
      </c>
      <c r="AV50" s="25">
        <v>1383</v>
      </c>
      <c r="AW50" s="153" t="s">
        <v>1959</v>
      </c>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row>
    <row r="51" spans="1:163" s="5" customFormat="1" ht="215.25" customHeight="1">
      <c r="A51" s="294"/>
      <c r="B51" s="292"/>
      <c r="C51" s="232" t="s">
        <v>135</v>
      </c>
      <c r="D51" s="212">
        <v>20</v>
      </c>
      <c r="E51" s="220">
        <f>(SUM(G51:G53)*D51)/100</f>
        <v>19.98</v>
      </c>
      <c r="F51" s="154" t="s">
        <v>136</v>
      </c>
      <c r="G51" s="31">
        <f>(K51*H51)/100</f>
        <v>24.9</v>
      </c>
      <c r="H51" s="156">
        <v>25</v>
      </c>
      <c r="I51" s="151" t="s">
        <v>619</v>
      </c>
      <c r="J51" s="163" t="s">
        <v>137</v>
      </c>
      <c r="K51" s="153">
        <f>(O51*L51)/N51</f>
        <v>99.6</v>
      </c>
      <c r="L51" s="8">
        <v>100</v>
      </c>
      <c r="M51" s="33">
        <v>1</v>
      </c>
      <c r="N51" s="33">
        <v>1</v>
      </c>
      <c r="O51" s="33">
        <f>+AC51+AH51+AO51+AT51+AE51+AJ51+AL51+AQ51+AV51</f>
        <v>0.996</v>
      </c>
      <c r="P51" s="3" t="s">
        <v>93</v>
      </c>
      <c r="Q51" s="18" t="s">
        <v>76</v>
      </c>
      <c r="R51" s="18" t="s">
        <v>23</v>
      </c>
      <c r="S51" s="18" t="s">
        <v>80</v>
      </c>
      <c r="T51" s="154" t="s">
        <v>506</v>
      </c>
      <c r="U51" s="153" t="s">
        <v>96</v>
      </c>
      <c r="V51" s="154" t="s">
        <v>12</v>
      </c>
      <c r="W51" s="153" t="s">
        <v>25</v>
      </c>
      <c r="X51" s="154" t="s">
        <v>52</v>
      </c>
      <c r="Y51" s="154" t="s">
        <v>1454</v>
      </c>
      <c r="Z51" s="154" t="s">
        <v>50</v>
      </c>
      <c r="AA51" s="154" t="s">
        <v>38</v>
      </c>
      <c r="AB51" s="20">
        <v>0.25</v>
      </c>
      <c r="AC51" s="20">
        <v>0.25</v>
      </c>
      <c r="AD51" s="45" t="s">
        <v>841</v>
      </c>
      <c r="AE51" s="44">
        <v>0.167</v>
      </c>
      <c r="AF51" s="45" t="s">
        <v>944</v>
      </c>
      <c r="AG51" s="20">
        <v>0.25</v>
      </c>
      <c r="AH51" s="44">
        <v>0.083</v>
      </c>
      <c r="AI51" s="53" t="s">
        <v>1099</v>
      </c>
      <c r="AJ51" s="53">
        <v>0.083</v>
      </c>
      <c r="AK51" s="53" t="s">
        <v>1208</v>
      </c>
      <c r="AL51" s="53">
        <v>0.083</v>
      </c>
      <c r="AM51" s="53" t="s">
        <v>1338</v>
      </c>
      <c r="AN51" s="20">
        <v>0.25</v>
      </c>
      <c r="AO51" s="20">
        <v>0</v>
      </c>
      <c r="AP51" s="20" t="s">
        <v>1338</v>
      </c>
      <c r="AQ51" s="23">
        <v>0.3</v>
      </c>
      <c r="AR51" s="23" t="s">
        <v>1338</v>
      </c>
      <c r="AS51" s="23">
        <v>0.25</v>
      </c>
      <c r="AT51" s="155"/>
      <c r="AU51" s="25" t="s">
        <v>1824</v>
      </c>
      <c r="AV51" s="33">
        <v>0.03</v>
      </c>
      <c r="AW51" s="153" t="s">
        <v>1921</v>
      </c>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row>
    <row r="52" spans="1:163" s="5" customFormat="1" ht="215.25" customHeight="1">
      <c r="A52" s="294"/>
      <c r="B52" s="292"/>
      <c r="C52" s="219"/>
      <c r="D52" s="223"/>
      <c r="E52" s="221"/>
      <c r="F52" s="154" t="s">
        <v>138</v>
      </c>
      <c r="G52" s="31">
        <f>(K52*H52)/100</f>
        <v>50</v>
      </c>
      <c r="H52" s="156">
        <v>50</v>
      </c>
      <c r="I52" s="151" t="s">
        <v>620</v>
      </c>
      <c r="J52" s="163" t="s">
        <v>139</v>
      </c>
      <c r="K52" s="153">
        <v>100</v>
      </c>
      <c r="L52" s="8">
        <v>100</v>
      </c>
      <c r="M52" s="153" t="s">
        <v>96</v>
      </c>
      <c r="N52" s="163">
        <v>2</v>
      </c>
      <c r="O52" s="90">
        <f>+AC52+AH52+AO52+AT52+AE52+AJ52</f>
        <v>2</v>
      </c>
      <c r="P52" s="3" t="s">
        <v>97</v>
      </c>
      <c r="Q52" s="18" t="s">
        <v>76</v>
      </c>
      <c r="R52" s="18" t="s">
        <v>23</v>
      </c>
      <c r="S52" s="18" t="s">
        <v>80</v>
      </c>
      <c r="T52" s="154" t="s">
        <v>506</v>
      </c>
      <c r="U52" s="154" t="s">
        <v>521</v>
      </c>
      <c r="V52" s="154" t="s">
        <v>12</v>
      </c>
      <c r="W52" s="153" t="s">
        <v>25</v>
      </c>
      <c r="X52" s="154" t="s">
        <v>52</v>
      </c>
      <c r="Y52" s="154" t="s">
        <v>29</v>
      </c>
      <c r="Z52" s="154" t="s">
        <v>50</v>
      </c>
      <c r="AA52" s="154" t="s">
        <v>38</v>
      </c>
      <c r="AB52" s="154">
        <v>0</v>
      </c>
      <c r="AC52" s="154">
        <v>1</v>
      </c>
      <c r="AD52" s="45" t="s">
        <v>842</v>
      </c>
      <c r="AE52" s="154">
        <v>1</v>
      </c>
      <c r="AF52" s="154" t="s">
        <v>945</v>
      </c>
      <c r="AG52" s="154">
        <v>2</v>
      </c>
      <c r="AH52" s="154">
        <v>0</v>
      </c>
      <c r="AI52" s="52" t="s">
        <v>1100</v>
      </c>
      <c r="AJ52" s="52">
        <v>0</v>
      </c>
      <c r="AK52" s="52" t="s">
        <v>1209</v>
      </c>
      <c r="AL52" s="52">
        <v>0</v>
      </c>
      <c r="AM52" s="52" t="s">
        <v>1339</v>
      </c>
      <c r="AN52" s="154">
        <v>0</v>
      </c>
      <c r="AO52" s="154">
        <v>0</v>
      </c>
      <c r="AP52" s="154" t="s">
        <v>1479</v>
      </c>
      <c r="AQ52" s="22">
        <v>0</v>
      </c>
      <c r="AR52" s="22" t="s">
        <v>1654</v>
      </c>
      <c r="AS52" s="22">
        <v>0</v>
      </c>
      <c r="AT52" s="155"/>
      <c r="AU52" s="25" t="s">
        <v>1825</v>
      </c>
      <c r="AV52" s="25"/>
      <c r="AW52" s="153" t="s">
        <v>1922</v>
      </c>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row>
    <row r="53" spans="1:163" s="5" customFormat="1" ht="215.25" customHeight="1">
      <c r="A53" s="294"/>
      <c r="B53" s="292"/>
      <c r="C53" s="219"/>
      <c r="D53" s="223"/>
      <c r="E53" s="222"/>
      <c r="F53" s="154" t="s">
        <v>140</v>
      </c>
      <c r="G53" s="31">
        <f>(K53*H53)/100</f>
        <v>25</v>
      </c>
      <c r="H53" s="156">
        <v>25</v>
      </c>
      <c r="I53" s="151" t="s">
        <v>621</v>
      </c>
      <c r="J53" s="163" t="s">
        <v>141</v>
      </c>
      <c r="K53" s="153">
        <v>100</v>
      </c>
      <c r="L53" s="8">
        <v>100</v>
      </c>
      <c r="M53" s="154">
        <v>2</v>
      </c>
      <c r="N53" s="163">
        <v>6</v>
      </c>
      <c r="O53" s="90">
        <f>+AC53+AH53+AO53+AT53+AE53+AJ53+AL53+AV53</f>
        <v>6</v>
      </c>
      <c r="P53" s="3" t="s">
        <v>97</v>
      </c>
      <c r="Q53" s="18" t="s">
        <v>76</v>
      </c>
      <c r="R53" s="18" t="s">
        <v>23</v>
      </c>
      <c r="S53" s="18" t="s">
        <v>80</v>
      </c>
      <c r="T53" s="154" t="s">
        <v>506</v>
      </c>
      <c r="U53" s="154" t="s">
        <v>521</v>
      </c>
      <c r="V53" s="154" t="s">
        <v>12</v>
      </c>
      <c r="W53" s="153" t="s">
        <v>25</v>
      </c>
      <c r="X53" s="154" t="s">
        <v>52</v>
      </c>
      <c r="Y53" s="154" t="s">
        <v>29</v>
      </c>
      <c r="Z53" s="154" t="s">
        <v>50</v>
      </c>
      <c r="AA53" s="154" t="s">
        <v>38</v>
      </c>
      <c r="AB53" s="154">
        <v>1</v>
      </c>
      <c r="AC53" s="154">
        <v>1</v>
      </c>
      <c r="AD53" s="45" t="s">
        <v>843</v>
      </c>
      <c r="AE53" s="154">
        <v>1</v>
      </c>
      <c r="AF53" s="45" t="s">
        <v>946</v>
      </c>
      <c r="AG53" s="154">
        <v>0</v>
      </c>
      <c r="AH53" s="154">
        <v>1</v>
      </c>
      <c r="AI53" s="52" t="s">
        <v>1101</v>
      </c>
      <c r="AJ53" s="52">
        <v>0</v>
      </c>
      <c r="AK53" s="52" t="s">
        <v>1210</v>
      </c>
      <c r="AL53" s="52">
        <v>1</v>
      </c>
      <c r="AM53" s="52" t="s">
        <v>1340</v>
      </c>
      <c r="AN53" s="154">
        <v>1</v>
      </c>
      <c r="AO53" s="154">
        <v>1</v>
      </c>
      <c r="AP53" s="154" t="s">
        <v>1480</v>
      </c>
      <c r="AQ53" s="22">
        <v>0</v>
      </c>
      <c r="AR53" s="22" t="s">
        <v>1655</v>
      </c>
      <c r="AS53" s="22">
        <v>0</v>
      </c>
      <c r="AT53" s="155"/>
      <c r="AU53" s="25" t="s">
        <v>1826</v>
      </c>
      <c r="AV53" s="25">
        <v>1</v>
      </c>
      <c r="AW53" s="153" t="s">
        <v>1923</v>
      </c>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row>
    <row r="54" spans="1:163" s="5" customFormat="1" ht="215.25" customHeight="1">
      <c r="A54" s="294"/>
      <c r="B54" s="292"/>
      <c r="C54" s="232" t="s">
        <v>142</v>
      </c>
      <c r="D54" s="212">
        <v>20</v>
      </c>
      <c r="E54" s="220">
        <f>(SUM(G54:G57)*D54)/100</f>
        <v>20</v>
      </c>
      <c r="F54" s="218" t="s">
        <v>143</v>
      </c>
      <c r="G54" s="224">
        <f>(SUM(K54:K55)*H54)/100</f>
        <v>40</v>
      </c>
      <c r="H54" s="230">
        <v>40</v>
      </c>
      <c r="I54" s="151" t="s">
        <v>622</v>
      </c>
      <c r="J54" s="163" t="s">
        <v>144</v>
      </c>
      <c r="K54" s="153">
        <v>50</v>
      </c>
      <c r="L54" s="8">
        <v>50</v>
      </c>
      <c r="M54" s="154">
        <v>6</v>
      </c>
      <c r="N54" s="163">
        <v>4</v>
      </c>
      <c r="O54" s="90">
        <f>+AC54+AH54+AO54+AT54+AE54+AJ54+AL54+AV54+AQ54</f>
        <v>6</v>
      </c>
      <c r="P54" s="3" t="s">
        <v>97</v>
      </c>
      <c r="Q54" s="18" t="s">
        <v>76</v>
      </c>
      <c r="R54" s="18" t="s">
        <v>30</v>
      </c>
      <c r="S54" s="18" t="s">
        <v>80</v>
      </c>
      <c r="T54" s="154" t="s">
        <v>517</v>
      </c>
      <c r="U54" s="154" t="s">
        <v>521</v>
      </c>
      <c r="V54" s="154" t="s">
        <v>12</v>
      </c>
      <c r="W54" s="153" t="s">
        <v>25</v>
      </c>
      <c r="X54" s="153" t="s">
        <v>15</v>
      </c>
      <c r="Y54" s="154" t="s">
        <v>29</v>
      </c>
      <c r="Z54" s="154" t="s">
        <v>145</v>
      </c>
      <c r="AA54" s="154" t="s">
        <v>36</v>
      </c>
      <c r="AB54" s="154">
        <v>1</v>
      </c>
      <c r="AC54" s="154">
        <v>1</v>
      </c>
      <c r="AD54" s="45" t="s">
        <v>844</v>
      </c>
      <c r="AE54" s="154">
        <v>0</v>
      </c>
      <c r="AF54" s="45" t="s">
        <v>947</v>
      </c>
      <c r="AG54" s="154">
        <v>1</v>
      </c>
      <c r="AH54" s="154">
        <v>1</v>
      </c>
      <c r="AI54" s="52" t="s">
        <v>1102</v>
      </c>
      <c r="AJ54" s="52">
        <v>0</v>
      </c>
      <c r="AK54" s="52" t="s">
        <v>1211</v>
      </c>
      <c r="AL54" s="52">
        <v>0</v>
      </c>
      <c r="AM54" s="52" t="s">
        <v>1341</v>
      </c>
      <c r="AN54" s="154">
        <v>0</v>
      </c>
      <c r="AO54" s="154">
        <v>3</v>
      </c>
      <c r="AP54" s="154" t="s">
        <v>1481</v>
      </c>
      <c r="AQ54" s="22">
        <v>1</v>
      </c>
      <c r="AR54" s="22" t="s">
        <v>1656</v>
      </c>
      <c r="AS54" s="22">
        <v>2</v>
      </c>
      <c r="AT54" s="155"/>
      <c r="AU54" s="25" t="s">
        <v>1827</v>
      </c>
      <c r="AV54" s="25"/>
      <c r="AW54" s="153" t="s">
        <v>1924</v>
      </c>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row>
    <row r="55" spans="1:163" s="5" customFormat="1" ht="219" customHeight="1">
      <c r="A55" s="294"/>
      <c r="B55" s="292"/>
      <c r="C55" s="219"/>
      <c r="D55" s="223"/>
      <c r="E55" s="221"/>
      <c r="F55" s="219"/>
      <c r="G55" s="226"/>
      <c r="H55" s="231"/>
      <c r="I55" s="151" t="s">
        <v>623</v>
      </c>
      <c r="J55" s="163" t="s">
        <v>146</v>
      </c>
      <c r="K55" s="153">
        <f>(O55*L55)/N55</f>
        <v>50</v>
      </c>
      <c r="L55" s="8">
        <v>50</v>
      </c>
      <c r="M55" s="154">
        <v>6</v>
      </c>
      <c r="N55" s="163">
        <v>5</v>
      </c>
      <c r="O55" s="90">
        <f>+AC55+AH55+AO55+AT55+AE55+AJ55+AV55</f>
        <v>5</v>
      </c>
      <c r="P55" s="3" t="s">
        <v>97</v>
      </c>
      <c r="Q55" s="18" t="s">
        <v>76</v>
      </c>
      <c r="R55" s="18" t="s">
        <v>30</v>
      </c>
      <c r="S55" s="18" t="s">
        <v>80</v>
      </c>
      <c r="T55" s="154" t="s">
        <v>507</v>
      </c>
      <c r="U55" s="154" t="s">
        <v>521</v>
      </c>
      <c r="V55" s="154" t="s">
        <v>12</v>
      </c>
      <c r="W55" s="153" t="s">
        <v>25</v>
      </c>
      <c r="X55" s="153" t="s">
        <v>15</v>
      </c>
      <c r="Y55" s="154" t="s">
        <v>29</v>
      </c>
      <c r="Z55" s="154" t="s">
        <v>145</v>
      </c>
      <c r="AA55" s="154" t="s">
        <v>36</v>
      </c>
      <c r="AB55" s="154">
        <v>2</v>
      </c>
      <c r="AC55" s="154">
        <v>2</v>
      </c>
      <c r="AD55" s="45" t="s">
        <v>845</v>
      </c>
      <c r="AE55" s="154">
        <v>0</v>
      </c>
      <c r="AF55" s="45" t="s">
        <v>948</v>
      </c>
      <c r="AG55" s="154">
        <v>0</v>
      </c>
      <c r="AH55" s="154">
        <v>0</v>
      </c>
      <c r="AI55" s="52" t="s">
        <v>1103</v>
      </c>
      <c r="AJ55" s="52">
        <v>0</v>
      </c>
      <c r="AK55" s="52" t="s">
        <v>845</v>
      </c>
      <c r="AL55" s="52">
        <v>0</v>
      </c>
      <c r="AM55" s="52" t="s">
        <v>1342</v>
      </c>
      <c r="AN55" s="154">
        <v>1</v>
      </c>
      <c r="AO55" s="154">
        <v>0</v>
      </c>
      <c r="AP55" s="154" t="s">
        <v>1342</v>
      </c>
      <c r="AQ55" s="22">
        <v>0</v>
      </c>
      <c r="AR55" s="22" t="s">
        <v>1657</v>
      </c>
      <c r="AS55" s="22">
        <v>2</v>
      </c>
      <c r="AT55" s="155"/>
      <c r="AU55" s="25" t="s">
        <v>1828</v>
      </c>
      <c r="AV55" s="25">
        <v>3</v>
      </c>
      <c r="AW55" s="153" t="s">
        <v>1937</v>
      </c>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row>
    <row r="56" spans="1:163" s="5" customFormat="1" ht="215.25" customHeight="1">
      <c r="A56" s="294"/>
      <c r="B56" s="292"/>
      <c r="C56" s="219"/>
      <c r="D56" s="223"/>
      <c r="E56" s="221"/>
      <c r="F56" s="154" t="s">
        <v>147</v>
      </c>
      <c r="G56" s="31">
        <f>(K56*H56)/100</f>
        <v>30</v>
      </c>
      <c r="H56" s="156">
        <v>30</v>
      </c>
      <c r="I56" s="151" t="s">
        <v>624</v>
      </c>
      <c r="J56" s="163" t="s">
        <v>148</v>
      </c>
      <c r="K56" s="153">
        <v>100</v>
      </c>
      <c r="L56" s="8">
        <v>100</v>
      </c>
      <c r="M56" s="154">
        <v>6</v>
      </c>
      <c r="N56" s="163">
        <v>5</v>
      </c>
      <c r="O56" s="90">
        <f>+AC56+AH56+AO56+AT56+AE56+AJ56+AV56</f>
        <v>7</v>
      </c>
      <c r="P56" s="3" t="s">
        <v>97</v>
      </c>
      <c r="Q56" s="18" t="s">
        <v>76</v>
      </c>
      <c r="R56" s="18" t="s">
        <v>30</v>
      </c>
      <c r="S56" s="18" t="s">
        <v>80</v>
      </c>
      <c r="T56" s="154" t="s">
        <v>507</v>
      </c>
      <c r="U56" s="154" t="s">
        <v>521</v>
      </c>
      <c r="V56" s="154" t="s">
        <v>12</v>
      </c>
      <c r="W56" s="153" t="s">
        <v>25</v>
      </c>
      <c r="X56" s="153" t="s">
        <v>15</v>
      </c>
      <c r="Y56" s="154" t="s">
        <v>29</v>
      </c>
      <c r="Z56" s="154" t="s">
        <v>145</v>
      </c>
      <c r="AA56" s="154" t="s">
        <v>36</v>
      </c>
      <c r="AB56" s="154">
        <v>0</v>
      </c>
      <c r="AC56" s="154">
        <v>1</v>
      </c>
      <c r="AD56" s="45" t="s">
        <v>846</v>
      </c>
      <c r="AE56" s="154">
        <v>0</v>
      </c>
      <c r="AF56" s="154" t="s">
        <v>949</v>
      </c>
      <c r="AG56" s="154">
        <v>2</v>
      </c>
      <c r="AH56" s="154">
        <v>0</v>
      </c>
      <c r="AI56" s="52" t="s">
        <v>1104</v>
      </c>
      <c r="AJ56" s="52">
        <v>1</v>
      </c>
      <c r="AK56" s="52" t="s">
        <v>1212</v>
      </c>
      <c r="AL56" s="52">
        <v>0</v>
      </c>
      <c r="AM56" s="52" t="s">
        <v>1343</v>
      </c>
      <c r="AN56" s="154">
        <v>1</v>
      </c>
      <c r="AO56" s="154">
        <v>1</v>
      </c>
      <c r="AP56" s="154" t="s">
        <v>1482</v>
      </c>
      <c r="AQ56" s="22">
        <v>0</v>
      </c>
      <c r="AR56" s="22" t="s">
        <v>1658</v>
      </c>
      <c r="AS56" s="22">
        <v>2</v>
      </c>
      <c r="AT56" s="152">
        <v>1</v>
      </c>
      <c r="AU56" s="25" t="s">
        <v>1829</v>
      </c>
      <c r="AV56" s="25">
        <v>3</v>
      </c>
      <c r="AW56" s="153" t="s">
        <v>1925</v>
      </c>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row>
    <row r="57" spans="1:163" s="5" customFormat="1" ht="215.25" customHeight="1">
      <c r="A57" s="294"/>
      <c r="B57" s="292"/>
      <c r="C57" s="219"/>
      <c r="D57" s="223"/>
      <c r="E57" s="222"/>
      <c r="F57" s="154" t="s">
        <v>149</v>
      </c>
      <c r="G57" s="31">
        <f>(K57*H57)/100</f>
        <v>30</v>
      </c>
      <c r="H57" s="156">
        <v>30</v>
      </c>
      <c r="I57" s="151" t="s">
        <v>625</v>
      </c>
      <c r="J57" s="163" t="s">
        <v>150</v>
      </c>
      <c r="K57" s="151">
        <f>(O57*L57)/N57</f>
        <v>100</v>
      </c>
      <c r="L57" s="8">
        <v>100</v>
      </c>
      <c r="M57" s="154">
        <v>7</v>
      </c>
      <c r="N57" s="163">
        <v>6</v>
      </c>
      <c r="O57" s="90">
        <f>+AC57+AH57+AO57+AT57+AE57+AJ57+AV57</f>
        <v>6</v>
      </c>
      <c r="P57" s="3" t="s">
        <v>97</v>
      </c>
      <c r="Q57" s="18" t="s">
        <v>76</v>
      </c>
      <c r="R57" s="18" t="s">
        <v>30</v>
      </c>
      <c r="S57" s="18" t="s">
        <v>80</v>
      </c>
      <c r="T57" s="154" t="s">
        <v>506</v>
      </c>
      <c r="U57" s="154" t="s">
        <v>521</v>
      </c>
      <c r="V57" s="154" t="s">
        <v>12</v>
      </c>
      <c r="W57" s="153" t="s">
        <v>25</v>
      </c>
      <c r="X57" s="153" t="s">
        <v>15</v>
      </c>
      <c r="Y57" s="154" t="s">
        <v>29</v>
      </c>
      <c r="Z57" s="154" t="s">
        <v>145</v>
      </c>
      <c r="AA57" s="154" t="s">
        <v>36</v>
      </c>
      <c r="AB57" s="154">
        <v>1</v>
      </c>
      <c r="AC57" s="154">
        <v>2</v>
      </c>
      <c r="AD57" s="45" t="s">
        <v>847</v>
      </c>
      <c r="AE57" s="154">
        <v>1</v>
      </c>
      <c r="AF57" s="45" t="s">
        <v>950</v>
      </c>
      <c r="AG57" s="154">
        <v>2</v>
      </c>
      <c r="AH57" s="154">
        <v>1</v>
      </c>
      <c r="AI57" s="52" t="s">
        <v>1105</v>
      </c>
      <c r="AJ57" s="52">
        <v>0</v>
      </c>
      <c r="AK57" s="52" t="s">
        <v>1213</v>
      </c>
      <c r="AL57" s="52">
        <v>0</v>
      </c>
      <c r="AM57" s="52" t="s">
        <v>1344</v>
      </c>
      <c r="AN57" s="154">
        <v>1</v>
      </c>
      <c r="AO57" s="154">
        <v>1</v>
      </c>
      <c r="AP57" s="154" t="s">
        <v>1483</v>
      </c>
      <c r="AQ57" s="22">
        <v>0</v>
      </c>
      <c r="AR57" s="22" t="s">
        <v>1659</v>
      </c>
      <c r="AS57" s="22">
        <v>2</v>
      </c>
      <c r="AT57" s="155"/>
      <c r="AU57" s="25" t="s">
        <v>1830</v>
      </c>
      <c r="AV57" s="25">
        <v>1</v>
      </c>
      <c r="AW57" s="153" t="s">
        <v>1926</v>
      </c>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row>
    <row r="58" spans="1:163" s="5" customFormat="1" ht="140.25" customHeight="1">
      <c r="A58" s="294"/>
      <c r="B58" s="292"/>
      <c r="C58" s="233" t="s">
        <v>151</v>
      </c>
      <c r="D58" s="220">
        <v>20</v>
      </c>
      <c r="E58" s="220">
        <f>(SUM(G58:G60)*D58)/100</f>
        <v>16.5723275</v>
      </c>
      <c r="F58" s="218" t="s">
        <v>152</v>
      </c>
      <c r="G58" s="236">
        <f>(SUM(K58:K59)*H58)/100</f>
        <v>70</v>
      </c>
      <c r="H58" s="230">
        <v>70</v>
      </c>
      <c r="I58" s="151" t="s">
        <v>560</v>
      </c>
      <c r="J58" s="163" t="s">
        <v>153</v>
      </c>
      <c r="K58" s="151">
        <v>40</v>
      </c>
      <c r="L58" s="8">
        <v>40</v>
      </c>
      <c r="M58" s="153" t="s">
        <v>96</v>
      </c>
      <c r="N58" s="20">
        <v>0.02</v>
      </c>
      <c r="O58" s="46">
        <f>+AC58+AH58+AO58+AT58+AE58+AJ58</f>
        <v>0.019952747097454145</v>
      </c>
      <c r="P58" s="3" t="s">
        <v>93</v>
      </c>
      <c r="Q58" s="18" t="s">
        <v>76</v>
      </c>
      <c r="R58" s="18" t="s">
        <v>30</v>
      </c>
      <c r="S58" s="18" t="s">
        <v>80</v>
      </c>
      <c r="T58" s="154" t="s">
        <v>1976</v>
      </c>
      <c r="U58" s="153" t="s">
        <v>96</v>
      </c>
      <c r="V58" s="154" t="s">
        <v>12</v>
      </c>
      <c r="W58" s="153" t="s">
        <v>57</v>
      </c>
      <c r="X58" s="153" t="s">
        <v>54</v>
      </c>
      <c r="Y58" s="154" t="s">
        <v>29</v>
      </c>
      <c r="Z58" s="154" t="s">
        <v>145</v>
      </c>
      <c r="AA58" s="154" t="s">
        <v>36</v>
      </c>
      <c r="AB58" s="154">
        <v>0</v>
      </c>
      <c r="AC58" s="154">
        <v>0</v>
      </c>
      <c r="AD58" s="45"/>
      <c r="AE58" s="46">
        <v>0.003352747097454145</v>
      </c>
      <c r="AF58" s="154" t="s">
        <v>951</v>
      </c>
      <c r="AG58" s="154">
        <v>0</v>
      </c>
      <c r="AH58" s="46">
        <v>0.0166</v>
      </c>
      <c r="AI58" s="154" t="s">
        <v>1056</v>
      </c>
      <c r="AJ58" s="154">
        <v>0</v>
      </c>
      <c r="AK58" s="154" t="s">
        <v>1214</v>
      </c>
      <c r="AL58" s="154">
        <v>0</v>
      </c>
      <c r="AM58" s="154" t="s">
        <v>1345</v>
      </c>
      <c r="AN58" s="154">
        <v>0</v>
      </c>
      <c r="AO58" s="154">
        <v>0</v>
      </c>
      <c r="AP58" s="154" t="s">
        <v>1529</v>
      </c>
      <c r="AQ58" s="22">
        <v>0</v>
      </c>
      <c r="AR58" s="22" t="s">
        <v>1703</v>
      </c>
      <c r="AS58" s="23">
        <v>0.02</v>
      </c>
      <c r="AT58" s="155"/>
      <c r="AU58" s="25" t="s">
        <v>1814</v>
      </c>
      <c r="AV58" s="25"/>
      <c r="AW58" s="153" t="s">
        <v>1958</v>
      </c>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row>
    <row r="59" spans="1:163" s="5" customFormat="1" ht="215.25" customHeight="1">
      <c r="A59" s="294"/>
      <c r="B59" s="292"/>
      <c r="C59" s="234"/>
      <c r="D59" s="221"/>
      <c r="E59" s="221"/>
      <c r="F59" s="219"/>
      <c r="G59" s="237"/>
      <c r="H59" s="231"/>
      <c r="I59" s="151" t="s">
        <v>561</v>
      </c>
      <c r="J59" s="163" t="s">
        <v>154</v>
      </c>
      <c r="K59" s="153">
        <f>(O59*L59)/N59</f>
        <v>60</v>
      </c>
      <c r="L59" s="8">
        <v>60</v>
      </c>
      <c r="M59" s="153" t="s">
        <v>96</v>
      </c>
      <c r="N59" s="163">
        <v>1</v>
      </c>
      <c r="O59" s="90">
        <v>1</v>
      </c>
      <c r="P59" s="3" t="s">
        <v>97</v>
      </c>
      <c r="Q59" s="18" t="s">
        <v>76</v>
      </c>
      <c r="R59" s="18" t="s">
        <v>30</v>
      </c>
      <c r="S59" s="18" t="s">
        <v>80</v>
      </c>
      <c r="T59" s="154" t="s">
        <v>1976</v>
      </c>
      <c r="U59" s="153" t="s">
        <v>96</v>
      </c>
      <c r="V59" s="154" t="s">
        <v>12</v>
      </c>
      <c r="W59" s="153" t="s">
        <v>57</v>
      </c>
      <c r="X59" s="153" t="s">
        <v>54</v>
      </c>
      <c r="Y59" s="154" t="s">
        <v>29</v>
      </c>
      <c r="Z59" s="154" t="s">
        <v>50</v>
      </c>
      <c r="AA59" s="154" t="s">
        <v>36</v>
      </c>
      <c r="AB59" s="154">
        <v>0</v>
      </c>
      <c r="AC59" s="154">
        <v>0</v>
      </c>
      <c r="AD59" s="45"/>
      <c r="AE59" s="154">
        <v>0</v>
      </c>
      <c r="AF59" s="154" t="s">
        <v>952</v>
      </c>
      <c r="AG59" s="154">
        <v>0</v>
      </c>
      <c r="AH59" s="154">
        <v>0</v>
      </c>
      <c r="AI59" s="154" t="s">
        <v>1055</v>
      </c>
      <c r="AJ59" s="154">
        <v>0</v>
      </c>
      <c r="AK59" s="154" t="s">
        <v>1055</v>
      </c>
      <c r="AL59" s="154">
        <v>0</v>
      </c>
      <c r="AM59" s="154" t="s">
        <v>1055</v>
      </c>
      <c r="AN59" s="154">
        <v>0</v>
      </c>
      <c r="AO59" s="154">
        <v>0</v>
      </c>
      <c r="AP59" s="154" t="s">
        <v>1055</v>
      </c>
      <c r="AQ59" s="22">
        <v>0</v>
      </c>
      <c r="AR59" s="22" t="s">
        <v>1055</v>
      </c>
      <c r="AS59" s="22">
        <v>1</v>
      </c>
      <c r="AT59" s="155"/>
      <c r="AU59" s="25" t="s">
        <v>1055</v>
      </c>
      <c r="AV59" s="25"/>
      <c r="AW59" s="153" t="s">
        <v>1957</v>
      </c>
      <c r="AX59" s="69" t="s">
        <v>85</v>
      </c>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row>
    <row r="60" spans="1:163" s="5" customFormat="1" ht="215.25" customHeight="1">
      <c r="A60" s="295"/>
      <c r="B60" s="292"/>
      <c r="C60" s="235"/>
      <c r="D60" s="222"/>
      <c r="E60" s="222"/>
      <c r="F60" s="19" t="s">
        <v>155</v>
      </c>
      <c r="G60" s="34">
        <f>(K60*H60)/100</f>
        <v>12.861637499999999</v>
      </c>
      <c r="H60" s="151">
        <v>30</v>
      </c>
      <c r="I60" s="151" t="s">
        <v>626</v>
      </c>
      <c r="J60" s="19" t="s">
        <v>156</v>
      </c>
      <c r="K60" s="153">
        <f>(O60*L60)/N60</f>
        <v>42.872125</v>
      </c>
      <c r="L60" s="8">
        <v>100</v>
      </c>
      <c r="M60" s="154">
        <v>200</v>
      </c>
      <c r="N60" s="125">
        <v>800000</v>
      </c>
      <c r="O60" s="90">
        <f>+AC60+AH60+AO60+AT60+AE60+AJ60</f>
        <v>342977</v>
      </c>
      <c r="P60" s="3" t="s">
        <v>97</v>
      </c>
      <c r="Q60" s="18" t="s">
        <v>76</v>
      </c>
      <c r="R60" s="18" t="s">
        <v>30</v>
      </c>
      <c r="S60" s="18" t="s">
        <v>80</v>
      </c>
      <c r="T60" s="154" t="s">
        <v>1976</v>
      </c>
      <c r="U60" s="153" t="s">
        <v>96</v>
      </c>
      <c r="V60" s="154" t="s">
        <v>12</v>
      </c>
      <c r="W60" s="153" t="s">
        <v>57</v>
      </c>
      <c r="X60" s="153" t="s">
        <v>15</v>
      </c>
      <c r="Y60" s="154" t="s">
        <v>1454</v>
      </c>
      <c r="Z60" s="154" t="s">
        <v>145</v>
      </c>
      <c r="AA60" s="154" t="s">
        <v>36</v>
      </c>
      <c r="AB60" s="19">
        <v>0</v>
      </c>
      <c r="AC60" s="19">
        <v>0</v>
      </c>
      <c r="AD60" s="45"/>
      <c r="AE60" s="8">
        <v>342977</v>
      </c>
      <c r="AF60" s="19" t="s">
        <v>953</v>
      </c>
      <c r="AG60" s="19">
        <v>0</v>
      </c>
      <c r="AH60" s="19">
        <v>0</v>
      </c>
      <c r="AI60" s="19" t="s">
        <v>1126</v>
      </c>
      <c r="AJ60" s="19">
        <v>0</v>
      </c>
      <c r="AK60" s="19"/>
      <c r="AL60" s="19">
        <v>0</v>
      </c>
      <c r="AM60" s="19" t="s">
        <v>1194</v>
      </c>
      <c r="AN60" s="19">
        <v>400</v>
      </c>
      <c r="AO60" s="19">
        <v>0</v>
      </c>
      <c r="AP60" s="19" t="s">
        <v>1576</v>
      </c>
      <c r="AQ60" s="74">
        <v>0</v>
      </c>
      <c r="AR60" s="74"/>
      <c r="AS60" s="24">
        <v>400</v>
      </c>
      <c r="AT60" s="155"/>
      <c r="AU60" s="25" t="s">
        <v>1831</v>
      </c>
      <c r="AV60" s="25"/>
      <c r="AW60" s="153"/>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row>
    <row r="61" spans="1:163" s="5" customFormat="1" ht="191.25">
      <c r="A61" s="199" t="s">
        <v>158</v>
      </c>
      <c r="B61" s="259">
        <f>(E61+E62+E63+E66)</f>
        <v>100</v>
      </c>
      <c r="C61" s="175" t="s">
        <v>159</v>
      </c>
      <c r="D61" s="176">
        <v>30</v>
      </c>
      <c r="E61" s="176">
        <f>(G61*D61)/100</f>
        <v>30</v>
      </c>
      <c r="F61" s="177" t="s">
        <v>160</v>
      </c>
      <c r="G61" s="126">
        <f>(K61*H61)/100</f>
        <v>100</v>
      </c>
      <c r="H61" s="176">
        <v>100</v>
      </c>
      <c r="I61" s="176" t="s">
        <v>564</v>
      </c>
      <c r="J61" s="175" t="s">
        <v>161</v>
      </c>
      <c r="K61" s="175">
        <f>(O61*L61)/N61</f>
        <v>100</v>
      </c>
      <c r="L61" s="100">
        <v>100</v>
      </c>
      <c r="M61" s="175" t="s">
        <v>96</v>
      </c>
      <c r="N61" s="175">
        <v>2</v>
      </c>
      <c r="O61" s="105">
        <f>+AC61+AH61+AO61+AT61+AE61+AJ61+AV61</f>
        <v>2</v>
      </c>
      <c r="P61" s="127" t="s">
        <v>177</v>
      </c>
      <c r="Q61" s="82" t="s">
        <v>76</v>
      </c>
      <c r="R61" s="82" t="s">
        <v>23</v>
      </c>
      <c r="S61" s="82" t="s">
        <v>82</v>
      </c>
      <c r="T61" s="175" t="s">
        <v>162</v>
      </c>
      <c r="U61" s="175" t="s">
        <v>96</v>
      </c>
      <c r="V61" s="82" t="s">
        <v>12</v>
      </c>
      <c r="W61" s="175" t="s">
        <v>13</v>
      </c>
      <c r="X61" s="175" t="s">
        <v>52</v>
      </c>
      <c r="Y61" s="175" t="s">
        <v>29</v>
      </c>
      <c r="Z61" s="175" t="s">
        <v>50</v>
      </c>
      <c r="AA61" s="175"/>
      <c r="AB61" s="175">
        <v>0</v>
      </c>
      <c r="AC61" s="175">
        <v>0</v>
      </c>
      <c r="AD61" s="175" t="s">
        <v>781</v>
      </c>
      <c r="AE61" s="175">
        <v>0</v>
      </c>
      <c r="AF61" s="175" t="s">
        <v>966</v>
      </c>
      <c r="AG61" s="175">
        <v>0</v>
      </c>
      <c r="AH61" s="175">
        <v>0</v>
      </c>
      <c r="AI61" s="128" t="s">
        <v>966</v>
      </c>
      <c r="AJ61" s="128" t="s">
        <v>1220</v>
      </c>
      <c r="AK61" s="128" t="s">
        <v>1215</v>
      </c>
      <c r="AL61" s="128" t="s">
        <v>1220</v>
      </c>
      <c r="AM61" s="128" t="s">
        <v>1346</v>
      </c>
      <c r="AN61" s="175">
        <v>0</v>
      </c>
      <c r="AO61" s="175">
        <v>1</v>
      </c>
      <c r="AP61" s="175" t="s">
        <v>1507</v>
      </c>
      <c r="AQ61" s="88">
        <v>0</v>
      </c>
      <c r="AR61" s="175" t="s">
        <v>1638</v>
      </c>
      <c r="AS61" s="88">
        <v>2</v>
      </c>
      <c r="AT61" s="110">
        <v>0</v>
      </c>
      <c r="AU61" s="88" t="s">
        <v>1792</v>
      </c>
      <c r="AV61" s="88">
        <v>1</v>
      </c>
      <c r="AW61" s="175" t="s">
        <v>1865</v>
      </c>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row>
    <row r="62" spans="1:163" s="5" customFormat="1" ht="190.5" customHeight="1">
      <c r="A62" s="200"/>
      <c r="B62" s="286"/>
      <c r="C62" s="175" t="s">
        <v>163</v>
      </c>
      <c r="D62" s="176">
        <v>25</v>
      </c>
      <c r="E62" s="176">
        <f>(G62*D62)/100</f>
        <v>25</v>
      </c>
      <c r="F62" s="177" t="s">
        <v>164</v>
      </c>
      <c r="G62" s="129">
        <f>(K62*H62)/100</f>
        <v>100</v>
      </c>
      <c r="H62" s="176">
        <v>100</v>
      </c>
      <c r="I62" s="176" t="s">
        <v>565</v>
      </c>
      <c r="J62" s="175" t="s">
        <v>165</v>
      </c>
      <c r="K62" s="175">
        <v>100</v>
      </c>
      <c r="L62" s="100">
        <v>100</v>
      </c>
      <c r="M62" s="175" t="s">
        <v>96</v>
      </c>
      <c r="N62" s="175">
        <v>5</v>
      </c>
      <c r="O62" s="105">
        <f aca="true" t="shared" si="4" ref="O62:O67">+AC62+AH62+AO62+AT62+AE62+AJ62+AL62+AQ62+AV62</f>
        <v>14</v>
      </c>
      <c r="P62" s="127" t="s">
        <v>177</v>
      </c>
      <c r="Q62" s="82" t="s">
        <v>76</v>
      </c>
      <c r="R62" s="82" t="s">
        <v>23</v>
      </c>
      <c r="S62" s="82" t="s">
        <v>80</v>
      </c>
      <c r="T62" s="175" t="s">
        <v>162</v>
      </c>
      <c r="U62" s="175" t="s">
        <v>96</v>
      </c>
      <c r="V62" s="82" t="s">
        <v>12</v>
      </c>
      <c r="W62" s="175" t="s">
        <v>13</v>
      </c>
      <c r="X62" s="175" t="s">
        <v>26</v>
      </c>
      <c r="Y62" s="175" t="s">
        <v>29</v>
      </c>
      <c r="Z62" s="175" t="s">
        <v>50</v>
      </c>
      <c r="AA62" s="175"/>
      <c r="AB62" s="175">
        <v>1</v>
      </c>
      <c r="AC62" s="105">
        <v>1</v>
      </c>
      <c r="AD62" s="175" t="s">
        <v>782</v>
      </c>
      <c r="AE62" s="111">
        <v>4</v>
      </c>
      <c r="AF62" s="107" t="s">
        <v>1159</v>
      </c>
      <c r="AG62" s="175">
        <v>0</v>
      </c>
      <c r="AH62" s="175">
        <v>1</v>
      </c>
      <c r="AI62" s="128" t="s">
        <v>1070</v>
      </c>
      <c r="AJ62" s="128" t="s">
        <v>1218</v>
      </c>
      <c r="AK62" s="130" t="s">
        <v>1217</v>
      </c>
      <c r="AL62" s="130">
        <v>1</v>
      </c>
      <c r="AM62" s="130" t="s">
        <v>1347</v>
      </c>
      <c r="AN62" s="175">
        <v>0</v>
      </c>
      <c r="AO62" s="175">
        <v>2</v>
      </c>
      <c r="AP62" s="175" t="s">
        <v>1508</v>
      </c>
      <c r="AQ62" s="88">
        <v>2</v>
      </c>
      <c r="AR62" s="175" t="s">
        <v>1639</v>
      </c>
      <c r="AS62" s="88">
        <v>5</v>
      </c>
      <c r="AT62" s="110">
        <v>1</v>
      </c>
      <c r="AU62" s="88" t="s">
        <v>1793</v>
      </c>
      <c r="AV62" s="88">
        <v>1</v>
      </c>
      <c r="AW62" s="175" t="s">
        <v>1866</v>
      </c>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row>
    <row r="63" spans="1:163" s="5" customFormat="1" ht="123.75">
      <c r="A63" s="200"/>
      <c r="B63" s="286"/>
      <c r="C63" s="214" t="s">
        <v>166</v>
      </c>
      <c r="D63" s="217">
        <v>20</v>
      </c>
      <c r="E63" s="206">
        <f>(SUM(G63:G65)*D63)/100</f>
        <v>20</v>
      </c>
      <c r="F63" s="214" t="s">
        <v>167</v>
      </c>
      <c r="G63" s="209">
        <f>(SUM(K63:K64)*H63)/100</f>
        <v>70</v>
      </c>
      <c r="H63" s="217">
        <v>70</v>
      </c>
      <c r="I63" s="176" t="s">
        <v>566</v>
      </c>
      <c r="J63" s="175" t="s">
        <v>168</v>
      </c>
      <c r="K63" s="175">
        <v>70</v>
      </c>
      <c r="L63" s="100">
        <v>70</v>
      </c>
      <c r="M63" s="175" t="s">
        <v>96</v>
      </c>
      <c r="N63" s="109">
        <v>22000</v>
      </c>
      <c r="O63" s="105">
        <f t="shared" si="4"/>
        <v>22986</v>
      </c>
      <c r="P63" s="127" t="s">
        <v>177</v>
      </c>
      <c r="Q63" s="82" t="s">
        <v>76</v>
      </c>
      <c r="R63" s="82" t="s">
        <v>23</v>
      </c>
      <c r="S63" s="82" t="s">
        <v>80</v>
      </c>
      <c r="T63" s="175" t="s">
        <v>162</v>
      </c>
      <c r="U63" s="175" t="s">
        <v>96</v>
      </c>
      <c r="V63" s="82" t="s">
        <v>12</v>
      </c>
      <c r="W63" s="175" t="s">
        <v>13</v>
      </c>
      <c r="X63" s="175" t="s">
        <v>26</v>
      </c>
      <c r="Y63" s="175" t="s">
        <v>29</v>
      </c>
      <c r="Z63" s="175" t="s">
        <v>50</v>
      </c>
      <c r="AA63" s="175"/>
      <c r="AB63" s="175" t="s">
        <v>85</v>
      </c>
      <c r="AC63" s="105">
        <v>2580</v>
      </c>
      <c r="AD63" s="175" t="s">
        <v>783</v>
      </c>
      <c r="AE63" s="105">
        <v>2980</v>
      </c>
      <c r="AF63" s="175" t="s">
        <v>1158</v>
      </c>
      <c r="AG63" s="175">
        <v>0</v>
      </c>
      <c r="AH63" s="175">
        <v>6386</v>
      </c>
      <c r="AI63" s="128" t="s">
        <v>1081</v>
      </c>
      <c r="AJ63" s="131" t="s">
        <v>1219</v>
      </c>
      <c r="AK63" s="128" t="s">
        <v>1216</v>
      </c>
      <c r="AL63" s="105" t="s">
        <v>1349</v>
      </c>
      <c r="AM63" s="128" t="s">
        <v>1348</v>
      </c>
      <c r="AN63" s="175">
        <v>0</v>
      </c>
      <c r="AO63" s="175">
        <v>214</v>
      </c>
      <c r="AP63" s="175" t="s">
        <v>1509</v>
      </c>
      <c r="AQ63" s="88">
        <v>24</v>
      </c>
      <c r="AR63" s="175" t="s">
        <v>1640</v>
      </c>
      <c r="AS63" s="123">
        <v>22000</v>
      </c>
      <c r="AT63" s="110">
        <v>369</v>
      </c>
      <c r="AU63" s="88" t="s">
        <v>1794</v>
      </c>
      <c r="AV63" s="88">
        <v>57</v>
      </c>
      <c r="AW63" s="175" t="s">
        <v>1867</v>
      </c>
      <c r="AX63" s="14"/>
      <c r="AY63" s="70" t="s">
        <v>85</v>
      </c>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row>
    <row r="64" spans="1:163" s="5" customFormat="1" ht="162.75" customHeight="1">
      <c r="A64" s="200"/>
      <c r="B64" s="286"/>
      <c r="C64" s="214"/>
      <c r="D64" s="217"/>
      <c r="E64" s="207"/>
      <c r="F64" s="214"/>
      <c r="G64" s="210"/>
      <c r="H64" s="217"/>
      <c r="I64" s="176" t="s">
        <v>567</v>
      </c>
      <c r="J64" s="175" t="s">
        <v>169</v>
      </c>
      <c r="K64" s="175">
        <v>30</v>
      </c>
      <c r="L64" s="100">
        <v>30</v>
      </c>
      <c r="M64" s="175" t="s">
        <v>96</v>
      </c>
      <c r="N64" s="109">
        <v>30000</v>
      </c>
      <c r="O64" s="105">
        <f t="shared" si="4"/>
        <v>32164</v>
      </c>
      <c r="P64" s="127" t="s">
        <v>177</v>
      </c>
      <c r="Q64" s="82" t="s">
        <v>76</v>
      </c>
      <c r="R64" s="82" t="s">
        <v>23</v>
      </c>
      <c r="S64" s="82" t="s">
        <v>80</v>
      </c>
      <c r="T64" s="175" t="s">
        <v>162</v>
      </c>
      <c r="U64" s="175" t="s">
        <v>96</v>
      </c>
      <c r="V64" s="82" t="s">
        <v>12</v>
      </c>
      <c r="W64" s="175" t="s">
        <v>13</v>
      </c>
      <c r="X64" s="175" t="s">
        <v>26</v>
      </c>
      <c r="Y64" s="175" t="s">
        <v>29</v>
      </c>
      <c r="Z64" s="175" t="s">
        <v>50</v>
      </c>
      <c r="AA64" s="175"/>
      <c r="AB64" s="175">
        <v>0</v>
      </c>
      <c r="AC64" s="105">
        <v>9698</v>
      </c>
      <c r="AD64" s="175" t="s">
        <v>784</v>
      </c>
      <c r="AE64" s="175">
        <v>3520</v>
      </c>
      <c r="AF64" s="175" t="s">
        <v>967</v>
      </c>
      <c r="AG64" s="175">
        <v>0</v>
      </c>
      <c r="AH64" s="175">
        <v>0</v>
      </c>
      <c r="AI64" s="128" t="s">
        <v>1071</v>
      </c>
      <c r="AJ64" s="128" t="s">
        <v>1220</v>
      </c>
      <c r="AK64" s="128" t="s">
        <v>1071</v>
      </c>
      <c r="AL64" s="128" t="s">
        <v>1220</v>
      </c>
      <c r="AM64" s="128" t="s">
        <v>1350</v>
      </c>
      <c r="AN64" s="175">
        <v>0</v>
      </c>
      <c r="AO64" s="175">
        <v>379</v>
      </c>
      <c r="AP64" s="175" t="s">
        <v>1510</v>
      </c>
      <c r="AQ64" s="88">
        <v>0</v>
      </c>
      <c r="AR64" s="175" t="s">
        <v>1641</v>
      </c>
      <c r="AS64" s="123">
        <v>30000</v>
      </c>
      <c r="AT64" s="110"/>
      <c r="AU64" s="88" t="s">
        <v>1795</v>
      </c>
      <c r="AV64" s="88">
        <v>18567</v>
      </c>
      <c r="AW64" s="175" t="s">
        <v>1868</v>
      </c>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row>
    <row r="65" spans="1:163" s="5" customFormat="1" ht="162.75" customHeight="1">
      <c r="A65" s="200"/>
      <c r="B65" s="286"/>
      <c r="C65" s="214"/>
      <c r="D65" s="217"/>
      <c r="E65" s="208"/>
      <c r="F65" s="175" t="s">
        <v>170</v>
      </c>
      <c r="G65" s="178">
        <f>(K65*H65)/100</f>
        <v>30</v>
      </c>
      <c r="H65" s="176">
        <v>30</v>
      </c>
      <c r="I65" s="176" t="s">
        <v>568</v>
      </c>
      <c r="J65" s="175" t="s">
        <v>171</v>
      </c>
      <c r="K65" s="175">
        <v>100</v>
      </c>
      <c r="L65" s="100">
        <v>100</v>
      </c>
      <c r="M65" s="175" t="s">
        <v>96</v>
      </c>
      <c r="N65" s="109">
        <v>420000</v>
      </c>
      <c r="O65" s="105">
        <f t="shared" si="4"/>
        <v>432577</v>
      </c>
      <c r="P65" s="110" t="s">
        <v>198</v>
      </c>
      <c r="Q65" s="82" t="s">
        <v>76</v>
      </c>
      <c r="R65" s="82" t="s">
        <v>23</v>
      </c>
      <c r="S65" s="82" t="s">
        <v>80</v>
      </c>
      <c r="T65" s="175" t="s">
        <v>162</v>
      </c>
      <c r="U65" s="175" t="s">
        <v>96</v>
      </c>
      <c r="V65" s="82" t="s">
        <v>12</v>
      </c>
      <c r="W65" s="175" t="s">
        <v>13</v>
      </c>
      <c r="X65" s="175" t="s">
        <v>15</v>
      </c>
      <c r="Y65" s="175" t="s">
        <v>61</v>
      </c>
      <c r="Z65" s="175" t="s">
        <v>50</v>
      </c>
      <c r="AA65" s="175"/>
      <c r="AB65" s="175">
        <v>0</v>
      </c>
      <c r="AC65" s="105">
        <v>78829</v>
      </c>
      <c r="AD65" s="175" t="s">
        <v>785</v>
      </c>
      <c r="AE65" s="105">
        <v>22638</v>
      </c>
      <c r="AF65" s="175" t="s">
        <v>968</v>
      </c>
      <c r="AG65" s="175">
        <v>0</v>
      </c>
      <c r="AH65" s="175">
        <v>126840</v>
      </c>
      <c r="AI65" s="128" t="s">
        <v>1072</v>
      </c>
      <c r="AJ65" s="128" t="s">
        <v>1223</v>
      </c>
      <c r="AK65" s="128" t="s">
        <v>1221</v>
      </c>
      <c r="AL65" s="128" t="s">
        <v>1352</v>
      </c>
      <c r="AM65" s="128" t="s">
        <v>1351</v>
      </c>
      <c r="AN65" s="175">
        <v>0</v>
      </c>
      <c r="AO65" s="175">
        <v>0</v>
      </c>
      <c r="AP65" s="175" t="s">
        <v>1511</v>
      </c>
      <c r="AQ65" s="88">
        <v>0</v>
      </c>
      <c r="AR65" s="175" t="s">
        <v>1642</v>
      </c>
      <c r="AS65" s="123">
        <v>420000</v>
      </c>
      <c r="AT65" s="110">
        <v>0</v>
      </c>
      <c r="AU65" s="88" t="s">
        <v>1796</v>
      </c>
      <c r="AV65" s="88">
        <v>0</v>
      </c>
      <c r="AW65" s="175" t="s">
        <v>1869</v>
      </c>
      <c r="AX65" s="14"/>
      <c r="AY65" s="70" t="s">
        <v>85</v>
      </c>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row>
    <row r="66" spans="1:163" s="5" customFormat="1" ht="162.75" customHeight="1">
      <c r="A66" s="201"/>
      <c r="B66" s="287"/>
      <c r="C66" s="175" t="s">
        <v>172</v>
      </c>
      <c r="D66" s="176">
        <v>25</v>
      </c>
      <c r="E66" s="176">
        <f>(G66*D66)/100</f>
        <v>25</v>
      </c>
      <c r="F66" s="177" t="s">
        <v>173</v>
      </c>
      <c r="G66" s="178">
        <f>(K66*H66)/100</f>
        <v>100</v>
      </c>
      <c r="H66" s="176">
        <v>100</v>
      </c>
      <c r="I66" s="176" t="s">
        <v>569</v>
      </c>
      <c r="J66" s="175" t="s">
        <v>174</v>
      </c>
      <c r="K66" s="175">
        <v>100</v>
      </c>
      <c r="L66" s="100">
        <v>100</v>
      </c>
      <c r="M66" s="175" t="s">
        <v>96</v>
      </c>
      <c r="N66" s="110">
        <v>10</v>
      </c>
      <c r="O66" s="105">
        <f t="shared" si="4"/>
        <v>11</v>
      </c>
      <c r="P66" s="127" t="s">
        <v>177</v>
      </c>
      <c r="Q66" s="82" t="s">
        <v>76</v>
      </c>
      <c r="R66" s="82" t="s">
        <v>23</v>
      </c>
      <c r="S66" s="82" t="s">
        <v>80</v>
      </c>
      <c r="T66" s="175" t="s">
        <v>162</v>
      </c>
      <c r="U66" s="175" t="s">
        <v>96</v>
      </c>
      <c r="V66" s="82" t="s">
        <v>12</v>
      </c>
      <c r="W66" s="175" t="s">
        <v>13</v>
      </c>
      <c r="X66" s="175" t="s">
        <v>54</v>
      </c>
      <c r="Y66" s="175" t="s">
        <v>29</v>
      </c>
      <c r="Z66" s="175" t="s">
        <v>50</v>
      </c>
      <c r="AA66" s="175"/>
      <c r="AB66" s="175">
        <v>0</v>
      </c>
      <c r="AC66" s="175">
        <v>0</v>
      </c>
      <c r="AD66" s="175" t="s">
        <v>786</v>
      </c>
      <c r="AE66" s="175">
        <v>0</v>
      </c>
      <c r="AF66" s="175" t="s">
        <v>969</v>
      </c>
      <c r="AG66" s="175">
        <v>0</v>
      </c>
      <c r="AH66" s="175">
        <v>1</v>
      </c>
      <c r="AI66" s="128" t="s">
        <v>1073</v>
      </c>
      <c r="AJ66" s="128" t="s">
        <v>1218</v>
      </c>
      <c r="AK66" s="128" t="s">
        <v>1222</v>
      </c>
      <c r="AL66" s="128" t="s">
        <v>1218</v>
      </c>
      <c r="AM66" s="128" t="s">
        <v>1353</v>
      </c>
      <c r="AN66" s="175">
        <v>0</v>
      </c>
      <c r="AO66" s="175">
        <v>2</v>
      </c>
      <c r="AP66" s="175" t="s">
        <v>1512</v>
      </c>
      <c r="AQ66" s="88">
        <v>4</v>
      </c>
      <c r="AR66" s="175" t="s">
        <v>1643</v>
      </c>
      <c r="AS66" s="88">
        <v>10</v>
      </c>
      <c r="AT66" s="110">
        <v>1</v>
      </c>
      <c r="AU66" s="88" t="s">
        <v>1797</v>
      </c>
      <c r="AV66" s="88">
        <v>1</v>
      </c>
      <c r="AW66" s="175" t="s">
        <v>1870</v>
      </c>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row>
    <row r="67" spans="1:163" s="5" customFormat="1" ht="75.75" customHeight="1">
      <c r="A67" s="297" t="s">
        <v>511</v>
      </c>
      <c r="B67" s="271">
        <f>(E67+E73+E76)</f>
        <v>87.52000000000001</v>
      </c>
      <c r="C67" s="216" t="s">
        <v>372</v>
      </c>
      <c r="D67" s="212">
        <v>40</v>
      </c>
      <c r="E67" s="220">
        <f>(SUM(G67:G72)*D67)/100</f>
        <v>39.52</v>
      </c>
      <c r="F67" s="158" t="s">
        <v>373</v>
      </c>
      <c r="G67" s="28">
        <f>(K67*H67)/100</f>
        <v>40</v>
      </c>
      <c r="H67" s="151">
        <v>40</v>
      </c>
      <c r="I67" s="151" t="s">
        <v>570</v>
      </c>
      <c r="J67" s="162" t="s">
        <v>374</v>
      </c>
      <c r="K67" s="153">
        <f aca="true" t="shared" si="5" ref="K67:K94">(O67*L67)/N67</f>
        <v>100</v>
      </c>
      <c r="L67" s="8">
        <v>100</v>
      </c>
      <c r="M67" s="153" t="s">
        <v>96</v>
      </c>
      <c r="N67" s="169">
        <v>100</v>
      </c>
      <c r="O67" s="90">
        <f t="shared" si="4"/>
        <v>100</v>
      </c>
      <c r="P67" s="3" t="s">
        <v>93</v>
      </c>
      <c r="Q67" s="10" t="s">
        <v>77</v>
      </c>
      <c r="R67" s="3" t="s">
        <v>68</v>
      </c>
      <c r="S67" s="10" t="s">
        <v>80</v>
      </c>
      <c r="T67" s="153" t="s">
        <v>375</v>
      </c>
      <c r="U67" s="153" t="s">
        <v>521</v>
      </c>
      <c r="V67" s="3" t="s">
        <v>12</v>
      </c>
      <c r="W67" s="153" t="s">
        <v>13</v>
      </c>
      <c r="X67" s="153" t="s">
        <v>52</v>
      </c>
      <c r="Y67" s="153" t="s">
        <v>8</v>
      </c>
      <c r="Z67" s="153" t="s">
        <v>50</v>
      </c>
      <c r="AA67" s="153" t="s">
        <v>40</v>
      </c>
      <c r="AB67" s="6">
        <v>25</v>
      </c>
      <c r="AC67" s="6">
        <v>25</v>
      </c>
      <c r="AD67" s="6" t="s">
        <v>765</v>
      </c>
      <c r="AE67" s="6">
        <v>0</v>
      </c>
      <c r="AF67" s="48" t="s">
        <v>960</v>
      </c>
      <c r="AG67" s="6">
        <v>25</v>
      </c>
      <c r="AH67" s="51">
        <v>25</v>
      </c>
      <c r="AI67" s="48" t="s">
        <v>1111</v>
      </c>
      <c r="AJ67" s="48">
        <v>8</v>
      </c>
      <c r="AK67" s="48" t="s">
        <v>1224</v>
      </c>
      <c r="AL67" s="48">
        <v>8</v>
      </c>
      <c r="AM67" s="48" t="s">
        <v>1354</v>
      </c>
      <c r="AN67" s="6">
        <v>25</v>
      </c>
      <c r="AO67" s="6">
        <v>8</v>
      </c>
      <c r="AP67" s="6" t="s">
        <v>1567</v>
      </c>
      <c r="AQ67" s="12">
        <v>8</v>
      </c>
      <c r="AR67" s="12" t="s">
        <v>1644</v>
      </c>
      <c r="AS67" s="12">
        <v>25</v>
      </c>
      <c r="AT67" s="152">
        <v>9</v>
      </c>
      <c r="AU67" s="25" t="s">
        <v>1893</v>
      </c>
      <c r="AV67" s="21">
        <v>9</v>
      </c>
      <c r="AW67" s="153" t="s">
        <v>1968</v>
      </c>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row>
    <row r="68" spans="1:163" s="5" customFormat="1" ht="90" customHeight="1">
      <c r="A68" s="298"/>
      <c r="B68" s="272"/>
      <c r="C68" s="216"/>
      <c r="D68" s="212"/>
      <c r="E68" s="221"/>
      <c r="F68" s="238" t="s">
        <v>376</v>
      </c>
      <c r="G68" s="243">
        <f>(SUM(K68:K69:K70:K71)*H68)/100</f>
        <v>40</v>
      </c>
      <c r="H68" s="247">
        <v>40</v>
      </c>
      <c r="I68" s="151" t="s">
        <v>571</v>
      </c>
      <c r="J68" s="162" t="s">
        <v>377</v>
      </c>
      <c r="K68" s="153">
        <f t="shared" si="5"/>
        <v>25</v>
      </c>
      <c r="L68" s="8">
        <v>25</v>
      </c>
      <c r="M68" s="153" t="s">
        <v>96</v>
      </c>
      <c r="N68" s="169">
        <v>1</v>
      </c>
      <c r="O68" s="90">
        <f>+AC68+AH68+AO68+AT68+AE68+AJ68</f>
        <v>1</v>
      </c>
      <c r="P68" s="3" t="s">
        <v>97</v>
      </c>
      <c r="Q68" s="10" t="s">
        <v>77</v>
      </c>
      <c r="R68" s="3" t="s">
        <v>68</v>
      </c>
      <c r="S68" s="10" t="s">
        <v>80</v>
      </c>
      <c r="T68" s="153" t="s">
        <v>375</v>
      </c>
      <c r="U68" s="153" t="s">
        <v>521</v>
      </c>
      <c r="V68" s="3" t="s">
        <v>12</v>
      </c>
      <c r="W68" s="153" t="s">
        <v>13</v>
      </c>
      <c r="X68" s="153" t="s">
        <v>52</v>
      </c>
      <c r="Y68" s="153" t="s">
        <v>8</v>
      </c>
      <c r="Z68" s="153" t="s">
        <v>50</v>
      </c>
      <c r="AA68" s="153" t="s">
        <v>40</v>
      </c>
      <c r="AB68" s="6">
        <v>0</v>
      </c>
      <c r="AC68" s="6">
        <v>0</v>
      </c>
      <c r="AD68" s="6" t="s">
        <v>766</v>
      </c>
      <c r="AE68" s="6">
        <v>0</v>
      </c>
      <c r="AF68" s="6" t="s">
        <v>766</v>
      </c>
      <c r="AG68" s="6"/>
      <c r="AH68" s="51">
        <v>0</v>
      </c>
      <c r="AI68" s="6" t="s">
        <v>766</v>
      </c>
      <c r="AJ68" s="6">
        <v>0</v>
      </c>
      <c r="AK68" s="6" t="s">
        <v>766</v>
      </c>
      <c r="AL68" s="6">
        <v>0</v>
      </c>
      <c r="AM68" s="6" t="s">
        <v>766</v>
      </c>
      <c r="AN68" s="6"/>
      <c r="AO68" s="6">
        <v>0</v>
      </c>
      <c r="AP68" s="6" t="s">
        <v>766</v>
      </c>
      <c r="AQ68" s="12">
        <v>0</v>
      </c>
      <c r="AR68" s="12" t="s">
        <v>766</v>
      </c>
      <c r="AS68" s="12">
        <v>1</v>
      </c>
      <c r="AT68" s="152">
        <v>1</v>
      </c>
      <c r="AU68" s="25" t="s">
        <v>1894</v>
      </c>
      <c r="AV68" s="21"/>
      <c r="AW68" s="153" t="s">
        <v>1360</v>
      </c>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row>
    <row r="69" spans="1:163" s="5" customFormat="1" ht="78.75">
      <c r="A69" s="298"/>
      <c r="B69" s="272"/>
      <c r="C69" s="216"/>
      <c r="D69" s="212"/>
      <c r="E69" s="221"/>
      <c r="F69" s="238"/>
      <c r="G69" s="244"/>
      <c r="H69" s="247"/>
      <c r="I69" s="151" t="s">
        <v>572</v>
      </c>
      <c r="J69" s="162" t="s">
        <v>393</v>
      </c>
      <c r="K69" s="153">
        <f t="shared" si="5"/>
        <v>25</v>
      </c>
      <c r="L69" s="8">
        <v>25</v>
      </c>
      <c r="M69" s="153" t="s">
        <v>96</v>
      </c>
      <c r="N69" s="169">
        <v>100</v>
      </c>
      <c r="O69" s="90">
        <f>+AC69+AH69+AO69+AT69+AE69+AJ69+AL69+AQ69+AV69</f>
        <v>100</v>
      </c>
      <c r="P69" s="3" t="s">
        <v>97</v>
      </c>
      <c r="Q69" s="10" t="s">
        <v>77</v>
      </c>
      <c r="R69" s="3" t="s">
        <v>68</v>
      </c>
      <c r="S69" s="10" t="s">
        <v>80</v>
      </c>
      <c r="T69" s="153" t="s">
        <v>375</v>
      </c>
      <c r="U69" s="153" t="s">
        <v>521</v>
      </c>
      <c r="V69" s="3" t="s">
        <v>12</v>
      </c>
      <c r="W69" s="153" t="s">
        <v>13</v>
      </c>
      <c r="X69" s="153" t="s">
        <v>52</v>
      </c>
      <c r="Y69" s="153" t="s">
        <v>8</v>
      </c>
      <c r="Z69" s="153" t="s">
        <v>50</v>
      </c>
      <c r="AA69" s="153" t="s">
        <v>40</v>
      </c>
      <c r="AB69" s="6">
        <v>25</v>
      </c>
      <c r="AC69" s="6">
        <v>25</v>
      </c>
      <c r="AD69" s="6" t="s">
        <v>767</v>
      </c>
      <c r="AE69" s="152">
        <v>0</v>
      </c>
      <c r="AF69" s="6" t="s">
        <v>961</v>
      </c>
      <c r="AG69" s="6">
        <v>25</v>
      </c>
      <c r="AH69" s="51">
        <v>25</v>
      </c>
      <c r="AI69" s="6" t="s">
        <v>1112</v>
      </c>
      <c r="AJ69" s="6">
        <v>8</v>
      </c>
      <c r="AK69" s="6" t="s">
        <v>1225</v>
      </c>
      <c r="AL69" s="6">
        <v>8</v>
      </c>
      <c r="AM69" s="6" t="s">
        <v>1355</v>
      </c>
      <c r="AN69" s="6">
        <v>25</v>
      </c>
      <c r="AO69" s="6">
        <v>8</v>
      </c>
      <c r="AP69" s="6" t="s">
        <v>1568</v>
      </c>
      <c r="AQ69" s="12">
        <v>8</v>
      </c>
      <c r="AR69" s="12" t="s">
        <v>1645</v>
      </c>
      <c r="AS69" s="12">
        <v>25</v>
      </c>
      <c r="AT69" s="152">
        <v>9</v>
      </c>
      <c r="AU69" s="25" t="s">
        <v>1895</v>
      </c>
      <c r="AV69" s="21">
        <v>9</v>
      </c>
      <c r="AW69" s="153" t="s">
        <v>1969</v>
      </c>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row>
    <row r="70" spans="1:163" s="5" customFormat="1" ht="78.75">
      <c r="A70" s="298"/>
      <c r="B70" s="272"/>
      <c r="C70" s="216"/>
      <c r="D70" s="212"/>
      <c r="E70" s="221"/>
      <c r="F70" s="238"/>
      <c r="G70" s="244"/>
      <c r="H70" s="247"/>
      <c r="I70" s="151" t="s">
        <v>573</v>
      </c>
      <c r="J70" s="162" t="s">
        <v>394</v>
      </c>
      <c r="K70" s="153">
        <f t="shared" si="5"/>
        <v>25</v>
      </c>
      <c r="L70" s="8">
        <v>25</v>
      </c>
      <c r="M70" s="153" t="s">
        <v>96</v>
      </c>
      <c r="N70" s="169">
        <v>1</v>
      </c>
      <c r="O70" s="90">
        <f>+AC70+AH70+AO70+AT70+AE70+AJ70</f>
        <v>1</v>
      </c>
      <c r="P70" s="3" t="s">
        <v>97</v>
      </c>
      <c r="Q70" s="10" t="s">
        <v>77</v>
      </c>
      <c r="R70" s="3" t="s">
        <v>68</v>
      </c>
      <c r="S70" s="10" t="s">
        <v>80</v>
      </c>
      <c r="T70" s="153" t="s">
        <v>375</v>
      </c>
      <c r="U70" s="153" t="s">
        <v>521</v>
      </c>
      <c r="V70" s="3" t="s">
        <v>12</v>
      </c>
      <c r="W70" s="153" t="s">
        <v>13</v>
      </c>
      <c r="X70" s="153" t="s">
        <v>52</v>
      </c>
      <c r="Y70" s="153" t="s">
        <v>8</v>
      </c>
      <c r="Z70" s="153" t="s">
        <v>50</v>
      </c>
      <c r="AA70" s="153" t="s">
        <v>40</v>
      </c>
      <c r="AB70" s="6">
        <v>0</v>
      </c>
      <c r="AC70" s="6">
        <v>0</v>
      </c>
      <c r="AD70" s="6" t="s">
        <v>766</v>
      </c>
      <c r="AE70" s="6">
        <v>0</v>
      </c>
      <c r="AF70" s="6" t="s">
        <v>766</v>
      </c>
      <c r="AG70" s="6"/>
      <c r="AH70" s="51">
        <v>0</v>
      </c>
      <c r="AI70" s="6" t="s">
        <v>766</v>
      </c>
      <c r="AJ70" s="6">
        <v>0</v>
      </c>
      <c r="AK70" s="6" t="s">
        <v>766</v>
      </c>
      <c r="AL70" s="6">
        <v>0</v>
      </c>
      <c r="AM70" s="6" t="s">
        <v>766</v>
      </c>
      <c r="AN70" s="6"/>
      <c r="AO70" s="6">
        <v>0</v>
      </c>
      <c r="AP70" s="6" t="s">
        <v>766</v>
      </c>
      <c r="AQ70" s="12">
        <v>0</v>
      </c>
      <c r="AR70" s="12" t="s">
        <v>766</v>
      </c>
      <c r="AS70" s="12">
        <v>1</v>
      </c>
      <c r="AT70" s="152">
        <v>1</v>
      </c>
      <c r="AU70" s="25" t="s">
        <v>1896</v>
      </c>
      <c r="AV70" s="21"/>
      <c r="AW70" s="153" t="s">
        <v>1360</v>
      </c>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row>
    <row r="71" spans="1:163" s="5" customFormat="1" ht="78.75">
      <c r="A71" s="298"/>
      <c r="B71" s="272"/>
      <c r="C71" s="216"/>
      <c r="D71" s="212"/>
      <c r="E71" s="221"/>
      <c r="F71" s="238"/>
      <c r="G71" s="245"/>
      <c r="H71" s="247"/>
      <c r="I71" s="151" t="s">
        <v>574</v>
      </c>
      <c r="J71" s="162" t="s">
        <v>959</v>
      </c>
      <c r="K71" s="153">
        <f t="shared" si="5"/>
        <v>25</v>
      </c>
      <c r="L71" s="8">
        <v>25</v>
      </c>
      <c r="M71" s="153" t="s">
        <v>96</v>
      </c>
      <c r="N71" s="169">
        <v>100</v>
      </c>
      <c r="O71" s="90">
        <f>+AC71+AH71+AO71+AT71+AE71+AJ71+AL71+AQ71+AV71</f>
        <v>100</v>
      </c>
      <c r="P71" s="3" t="s">
        <v>93</v>
      </c>
      <c r="Q71" s="10" t="s">
        <v>77</v>
      </c>
      <c r="R71" s="3" t="s">
        <v>68</v>
      </c>
      <c r="S71" s="10" t="s">
        <v>80</v>
      </c>
      <c r="T71" s="153" t="s">
        <v>375</v>
      </c>
      <c r="U71" s="153" t="s">
        <v>521</v>
      </c>
      <c r="V71" s="3" t="s">
        <v>12</v>
      </c>
      <c r="W71" s="153" t="s">
        <v>13</v>
      </c>
      <c r="X71" s="153" t="s">
        <v>52</v>
      </c>
      <c r="Y71" s="153" t="s">
        <v>8</v>
      </c>
      <c r="Z71" s="153" t="s">
        <v>50</v>
      </c>
      <c r="AA71" s="153" t="s">
        <v>40</v>
      </c>
      <c r="AB71" s="6">
        <v>25</v>
      </c>
      <c r="AC71" s="6">
        <v>25</v>
      </c>
      <c r="AD71" s="6" t="s">
        <v>768</v>
      </c>
      <c r="AE71" s="152">
        <v>0</v>
      </c>
      <c r="AF71" s="6" t="s">
        <v>962</v>
      </c>
      <c r="AG71" s="6">
        <v>25</v>
      </c>
      <c r="AH71" s="51">
        <v>25</v>
      </c>
      <c r="AI71" s="6" t="s">
        <v>1113</v>
      </c>
      <c r="AJ71" s="6">
        <v>8</v>
      </c>
      <c r="AK71" s="6" t="s">
        <v>1226</v>
      </c>
      <c r="AL71" s="6">
        <v>8</v>
      </c>
      <c r="AM71" s="6" t="s">
        <v>1356</v>
      </c>
      <c r="AN71" s="6">
        <v>25</v>
      </c>
      <c r="AO71" s="6">
        <v>8</v>
      </c>
      <c r="AP71" s="6" t="s">
        <v>1569</v>
      </c>
      <c r="AQ71" s="12">
        <v>8</v>
      </c>
      <c r="AR71" s="12" t="s">
        <v>1646</v>
      </c>
      <c r="AS71" s="12">
        <v>25</v>
      </c>
      <c r="AT71" s="152">
        <v>9</v>
      </c>
      <c r="AU71" s="25" t="s">
        <v>1897</v>
      </c>
      <c r="AV71" s="21">
        <v>9</v>
      </c>
      <c r="AW71" s="153" t="s">
        <v>1970</v>
      </c>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row>
    <row r="72" spans="1:163" s="5" customFormat="1" ht="78.75">
      <c r="A72" s="298"/>
      <c r="B72" s="272"/>
      <c r="C72" s="216"/>
      <c r="D72" s="212"/>
      <c r="E72" s="222"/>
      <c r="F72" s="158" t="s">
        <v>378</v>
      </c>
      <c r="G72" s="28">
        <f>(K72*H72)/100</f>
        <v>18.8</v>
      </c>
      <c r="H72" s="151">
        <v>20</v>
      </c>
      <c r="I72" s="151" t="s">
        <v>627</v>
      </c>
      <c r="J72" s="162" t="s">
        <v>379</v>
      </c>
      <c r="K72" s="153">
        <f t="shared" si="5"/>
        <v>94</v>
      </c>
      <c r="L72" s="8">
        <v>100</v>
      </c>
      <c r="M72" s="153" t="s">
        <v>96</v>
      </c>
      <c r="N72" s="169">
        <v>100</v>
      </c>
      <c r="O72" s="90">
        <f>+AC72+AH72+AO72+AT72+AE72+AJ72+AL72+AQ72+AV72</f>
        <v>94</v>
      </c>
      <c r="P72" s="3" t="s">
        <v>93</v>
      </c>
      <c r="Q72" s="10" t="s">
        <v>77</v>
      </c>
      <c r="R72" s="3" t="s">
        <v>68</v>
      </c>
      <c r="S72" s="10" t="s">
        <v>80</v>
      </c>
      <c r="T72" s="153" t="s">
        <v>375</v>
      </c>
      <c r="U72" s="153" t="s">
        <v>521</v>
      </c>
      <c r="V72" s="3" t="s">
        <v>12</v>
      </c>
      <c r="W72" s="153" t="s">
        <v>13</v>
      </c>
      <c r="X72" s="153" t="s">
        <v>52</v>
      </c>
      <c r="Y72" s="153" t="s">
        <v>8</v>
      </c>
      <c r="Z72" s="153" t="s">
        <v>50</v>
      </c>
      <c r="AA72" s="153" t="s">
        <v>40</v>
      </c>
      <c r="AB72" s="6">
        <v>25</v>
      </c>
      <c r="AC72" s="6">
        <v>23</v>
      </c>
      <c r="AD72" s="6" t="s">
        <v>769</v>
      </c>
      <c r="AE72" s="152">
        <v>0</v>
      </c>
      <c r="AF72" s="6" t="s">
        <v>963</v>
      </c>
      <c r="AG72" s="6">
        <v>25</v>
      </c>
      <c r="AH72" s="51">
        <v>25</v>
      </c>
      <c r="AI72" s="6" t="s">
        <v>1114</v>
      </c>
      <c r="AJ72" s="6">
        <v>6</v>
      </c>
      <c r="AK72" s="6" t="s">
        <v>1227</v>
      </c>
      <c r="AL72" s="6">
        <v>9</v>
      </c>
      <c r="AM72" s="6" t="s">
        <v>1357</v>
      </c>
      <c r="AN72" s="6">
        <v>25</v>
      </c>
      <c r="AO72" s="6">
        <v>5</v>
      </c>
      <c r="AP72" s="6" t="s">
        <v>1570</v>
      </c>
      <c r="AQ72" s="12">
        <v>8</v>
      </c>
      <c r="AR72" s="12" t="s">
        <v>1647</v>
      </c>
      <c r="AS72" s="12">
        <v>25</v>
      </c>
      <c r="AT72" s="152">
        <v>9</v>
      </c>
      <c r="AU72" s="25" t="s">
        <v>1898</v>
      </c>
      <c r="AV72" s="21">
        <v>9</v>
      </c>
      <c r="AW72" s="153" t="s">
        <v>1971</v>
      </c>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row>
    <row r="73" spans="1:163" s="5" customFormat="1" ht="78.75">
      <c r="A73" s="298"/>
      <c r="B73" s="272"/>
      <c r="C73" s="216" t="s">
        <v>380</v>
      </c>
      <c r="D73" s="212">
        <v>40</v>
      </c>
      <c r="E73" s="220">
        <f>(G73*D73)/100</f>
        <v>28</v>
      </c>
      <c r="F73" s="238" t="s">
        <v>381</v>
      </c>
      <c r="G73" s="243">
        <f>(SUM(K73:K74:K75)*H73)/100</f>
        <v>70</v>
      </c>
      <c r="H73" s="220">
        <v>100</v>
      </c>
      <c r="I73" s="151" t="s">
        <v>628</v>
      </c>
      <c r="J73" s="165" t="s">
        <v>382</v>
      </c>
      <c r="K73" s="153">
        <f t="shared" si="5"/>
        <v>40</v>
      </c>
      <c r="L73" s="8">
        <v>40</v>
      </c>
      <c r="M73" s="153" t="s">
        <v>96</v>
      </c>
      <c r="N73" s="169">
        <v>100</v>
      </c>
      <c r="O73" s="90">
        <f>+AC73+AH73+AO73+AT73+AE73+AJ73+AL73+AQ73+AV73</f>
        <v>100</v>
      </c>
      <c r="P73" s="3" t="s">
        <v>93</v>
      </c>
      <c r="Q73" s="10" t="s">
        <v>77</v>
      </c>
      <c r="R73" s="3" t="s">
        <v>68</v>
      </c>
      <c r="S73" s="10" t="s">
        <v>80</v>
      </c>
      <c r="T73" s="153" t="s">
        <v>375</v>
      </c>
      <c r="U73" s="153" t="s">
        <v>521</v>
      </c>
      <c r="V73" s="3" t="s">
        <v>12</v>
      </c>
      <c r="W73" s="153" t="s">
        <v>13</v>
      </c>
      <c r="X73" s="153" t="s">
        <v>15</v>
      </c>
      <c r="Y73" s="153" t="s">
        <v>8</v>
      </c>
      <c r="Z73" s="153" t="s">
        <v>50</v>
      </c>
      <c r="AA73" s="153" t="s">
        <v>40</v>
      </c>
      <c r="AB73" s="6">
        <v>25</v>
      </c>
      <c r="AC73" s="6">
        <v>25</v>
      </c>
      <c r="AD73" s="6" t="s">
        <v>770</v>
      </c>
      <c r="AE73" s="152">
        <v>12.5</v>
      </c>
      <c r="AF73" s="6" t="s">
        <v>964</v>
      </c>
      <c r="AG73" s="6">
        <v>25</v>
      </c>
      <c r="AH73" s="51">
        <v>12.5</v>
      </c>
      <c r="AI73" s="6" t="s">
        <v>1115</v>
      </c>
      <c r="AJ73" s="6">
        <v>8</v>
      </c>
      <c r="AK73" s="6" t="s">
        <v>1228</v>
      </c>
      <c r="AL73" s="6">
        <v>8</v>
      </c>
      <c r="AM73" s="6" t="s">
        <v>1358</v>
      </c>
      <c r="AN73" s="6">
        <v>25</v>
      </c>
      <c r="AO73" s="6">
        <v>8</v>
      </c>
      <c r="AP73" s="6" t="s">
        <v>1571</v>
      </c>
      <c r="AQ73" s="12">
        <v>8</v>
      </c>
      <c r="AR73" s="12" t="s">
        <v>1648</v>
      </c>
      <c r="AS73" s="12">
        <v>25</v>
      </c>
      <c r="AT73" s="152">
        <v>9</v>
      </c>
      <c r="AU73" s="25" t="s">
        <v>1899</v>
      </c>
      <c r="AV73" s="21">
        <v>9</v>
      </c>
      <c r="AW73" s="153" t="s">
        <v>1972</v>
      </c>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row>
    <row r="74" spans="1:163" s="5" customFormat="1" ht="78.75">
      <c r="A74" s="298"/>
      <c r="B74" s="272"/>
      <c r="C74" s="216"/>
      <c r="D74" s="212"/>
      <c r="E74" s="221"/>
      <c r="F74" s="238"/>
      <c r="G74" s="244"/>
      <c r="H74" s="221"/>
      <c r="I74" s="151" t="s">
        <v>575</v>
      </c>
      <c r="J74" s="165" t="s">
        <v>383</v>
      </c>
      <c r="K74" s="153">
        <f t="shared" si="5"/>
        <v>0</v>
      </c>
      <c r="L74" s="8">
        <v>30</v>
      </c>
      <c r="M74" s="153" t="s">
        <v>96</v>
      </c>
      <c r="N74" s="169">
        <v>1</v>
      </c>
      <c r="O74" s="90">
        <f>+AC74+AH74+AO74+AT74+AE74+AJ74</f>
        <v>0</v>
      </c>
      <c r="P74" s="3" t="s">
        <v>97</v>
      </c>
      <c r="Q74" s="10" t="s">
        <v>77</v>
      </c>
      <c r="R74" s="3" t="s">
        <v>68</v>
      </c>
      <c r="S74" s="10" t="s">
        <v>80</v>
      </c>
      <c r="T74" s="153" t="s">
        <v>375</v>
      </c>
      <c r="U74" s="153" t="s">
        <v>521</v>
      </c>
      <c r="V74" s="3" t="s">
        <v>12</v>
      </c>
      <c r="W74" s="153" t="s">
        <v>13</v>
      </c>
      <c r="X74" s="153" t="s">
        <v>15</v>
      </c>
      <c r="Y74" s="153" t="s">
        <v>8</v>
      </c>
      <c r="Z74" s="153" t="s">
        <v>50</v>
      </c>
      <c r="AA74" s="153" t="s">
        <v>40</v>
      </c>
      <c r="AB74" s="6">
        <v>0</v>
      </c>
      <c r="AC74" s="6">
        <v>0</v>
      </c>
      <c r="AD74" s="6" t="s">
        <v>766</v>
      </c>
      <c r="AE74" s="6">
        <v>0</v>
      </c>
      <c r="AF74" s="6" t="s">
        <v>766</v>
      </c>
      <c r="AG74" s="6"/>
      <c r="AH74" s="51">
        <v>0</v>
      </c>
      <c r="AI74" s="6" t="s">
        <v>766</v>
      </c>
      <c r="AJ74" s="6">
        <v>0</v>
      </c>
      <c r="AK74" s="6" t="s">
        <v>766</v>
      </c>
      <c r="AL74" s="6">
        <v>0</v>
      </c>
      <c r="AM74" s="6" t="s">
        <v>766</v>
      </c>
      <c r="AN74" s="6"/>
      <c r="AO74" s="6">
        <v>0</v>
      </c>
      <c r="AP74" s="6" t="s">
        <v>766</v>
      </c>
      <c r="AQ74" s="12">
        <v>0</v>
      </c>
      <c r="AR74" s="12" t="s">
        <v>766</v>
      </c>
      <c r="AS74" s="12">
        <v>1</v>
      </c>
      <c r="AT74" s="152">
        <v>0</v>
      </c>
      <c r="AU74" s="25" t="s">
        <v>1900</v>
      </c>
      <c r="AV74" s="21"/>
      <c r="AW74" s="153" t="s">
        <v>1973</v>
      </c>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row>
    <row r="75" spans="1:163" s="5" customFormat="1" ht="78.75">
      <c r="A75" s="298"/>
      <c r="B75" s="272"/>
      <c r="C75" s="216"/>
      <c r="D75" s="212"/>
      <c r="E75" s="222"/>
      <c r="F75" s="238"/>
      <c r="G75" s="245"/>
      <c r="H75" s="222"/>
      <c r="I75" s="151" t="s">
        <v>576</v>
      </c>
      <c r="J75" s="165" t="s">
        <v>384</v>
      </c>
      <c r="K75" s="153">
        <f t="shared" si="5"/>
        <v>30</v>
      </c>
      <c r="L75" s="8">
        <v>30</v>
      </c>
      <c r="M75" s="153" t="s">
        <v>96</v>
      </c>
      <c r="N75" s="169">
        <v>1</v>
      </c>
      <c r="O75" s="90">
        <f>+AC75+AH75+AO75+AT75+AE75+AJ75</f>
        <v>1</v>
      </c>
      <c r="P75" s="3" t="s">
        <v>97</v>
      </c>
      <c r="Q75" s="10" t="s">
        <v>77</v>
      </c>
      <c r="R75" s="3" t="s">
        <v>68</v>
      </c>
      <c r="S75" s="10" t="s">
        <v>80</v>
      </c>
      <c r="T75" s="153" t="s">
        <v>375</v>
      </c>
      <c r="U75" s="153" t="s">
        <v>521</v>
      </c>
      <c r="V75" s="3" t="s">
        <v>12</v>
      </c>
      <c r="W75" s="153" t="s">
        <v>13</v>
      </c>
      <c r="X75" s="153" t="s">
        <v>15</v>
      </c>
      <c r="Y75" s="153" t="s">
        <v>8</v>
      </c>
      <c r="Z75" s="153" t="s">
        <v>50</v>
      </c>
      <c r="AA75" s="153" t="s">
        <v>40</v>
      </c>
      <c r="AB75" s="6">
        <v>0</v>
      </c>
      <c r="AC75" s="6">
        <v>0</v>
      </c>
      <c r="AD75" s="6" t="s">
        <v>766</v>
      </c>
      <c r="AE75" s="6">
        <v>0</v>
      </c>
      <c r="AF75" s="6" t="s">
        <v>766</v>
      </c>
      <c r="AG75" s="6"/>
      <c r="AH75" s="51">
        <v>0</v>
      </c>
      <c r="AI75" s="6" t="s">
        <v>766</v>
      </c>
      <c r="AJ75" s="6">
        <v>0</v>
      </c>
      <c r="AK75" s="6" t="s">
        <v>766</v>
      </c>
      <c r="AL75" s="6"/>
      <c r="AM75" s="6" t="s">
        <v>766</v>
      </c>
      <c r="AN75" s="6"/>
      <c r="AO75" s="6">
        <v>0</v>
      </c>
      <c r="AP75" s="6" t="s">
        <v>766</v>
      </c>
      <c r="AQ75" s="12">
        <v>0</v>
      </c>
      <c r="AR75" s="12" t="s">
        <v>766</v>
      </c>
      <c r="AS75" s="12">
        <v>1</v>
      </c>
      <c r="AT75" s="152">
        <v>1</v>
      </c>
      <c r="AU75" s="25" t="s">
        <v>1901</v>
      </c>
      <c r="AV75" s="21"/>
      <c r="AW75" s="153" t="s">
        <v>1360</v>
      </c>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row>
    <row r="76" spans="1:163" s="5" customFormat="1" ht="56.25" customHeight="1">
      <c r="A76" s="298"/>
      <c r="B76" s="272"/>
      <c r="C76" s="216" t="s">
        <v>385</v>
      </c>
      <c r="D76" s="212">
        <v>20</v>
      </c>
      <c r="E76" s="220">
        <f>(SUM(G76:G78)*D76)/100</f>
        <v>20</v>
      </c>
      <c r="F76" s="153" t="s">
        <v>386</v>
      </c>
      <c r="G76" s="28">
        <f>(K76*H76)/100</f>
        <v>20</v>
      </c>
      <c r="H76" s="151">
        <v>20</v>
      </c>
      <c r="I76" s="151" t="s">
        <v>577</v>
      </c>
      <c r="J76" s="162" t="s">
        <v>387</v>
      </c>
      <c r="K76" s="153">
        <f t="shared" si="5"/>
        <v>100</v>
      </c>
      <c r="L76" s="8">
        <v>100</v>
      </c>
      <c r="M76" s="153" t="s">
        <v>96</v>
      </c>
      <c r="N76" s="90">
        <v>1</v>
      </c>
      <c r="O76" s="90">
        <f>+AC76+AH76+AO76+AT76+AE76+AJ76</f>
        <v>1</v>
      </c>
      <c r="P76" s="3" t="s">
        <v>97</v>
      </c>
      <c r="Q76" s="10" t="s">
        <v>77</v>
      </c>
      <c r="R76" s="3" t="s">
        <v>68</v>
      </c>
      <c r="S76" s="10" t="s">
        <v>80</v>
      </c>
      <c r="T76" s="153" t="s">
        <v>375</v>
      </c>
      <c r="U76" s="153" t="s">
        <v>521</v>
      </c>
      <c r="V76" s="3" t="s">
        <v>12</v>
      </c>
      <c r="W76" s="153" t="s">
        <v>13</v>
      </c>
      <c r="X76" s="153" t="s">
        <v>32</v>
      </c>
      <c r="Y76" s="153" t="s">
        <v>8</v>
      </c>
      <c r="Z76" s="153" t="s">
        <v>50</v>
      </c>
      <c r="AA76" s="153" t="s">
        <v>40</v>
      </c>
      <c r="AB76" s="153">
        <v>0</v>
      </c>
      <c r="AC76" s="153">
        <v>0</v>
      </c>
      <c r="AD76" s="153" t="s">
        <v>766</v>
      </c>
      <c r="AE76" s="6">
        <v>0</v>
      </c>
      <c r="AF76" s="153" t="s">
        <v>766</v>
      </c>
      <c r="AG76" s="153"/>
      <c r="AH76" s="54">
        <v>0</v>
      </c>
      <c r="AI76" s="6" t="s">
        <v>766</v>
      </c>
      <c r="AJ76" s="6">
        <v>0</v>
      </c>
      <c r="AK76" s="6" t="s">
        <v>766</v>
      </c>
      <c r="AL76" s="6"/>
      <c r="AM76" s="132" t="s">
        <v>766</v>
      </c>
      <c r="AN76" s="153"/>
      <c r="AO76" s="153">
        <v>0</v>
      </c>
      <c r="AP76" s="153" t="s">
        <v>766</v>
      </c>
      <c r="AQ76" s="25">
        <v>0</v>
      </c>
      <c r="AR76" s="25" t="s">
        <v>766</v>
      </c>
      <c r="AS76" s="25">
        <v>1</v>
      </c>
      <c r="AT76" s="152">
        <v>1</v>
      </c>
      <c r="AU76" s="25" t="s">
        <v>1902</v>
      </c>
      <c r="AV76" s="21"/>
      <c r="AW76" s="152" t="s">
        <v>1360</v>
      </c>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row>
    <row r="77" spans="1:163" s="5" customFormat="1" ht="78.75" customHeight="1">
      <c r="A77" s="298"/>
      <c r="B77" s="272"/>
      <c r="C77" s="216"/>
      <c r="D77" s="212"/>
      <c r="E77" s="221"/>
      <c r="F77" s="153" t="s">
        <v>388</v>
      </c>
      <c r="G77" s="28">
        <f>(K77*H77)/100</f>
        <v>20</v>
      </c>
      <c r="H77" s="151">
        <v>20</v>
      </c>
      <c r="I77" s="151" t="s">
        <v>629</v>
      </c>
      <c r="J77" s="162" t="s">
        <v>389</v>
      </c>
      <c r="K77" s="153">
        <f t="shared" si="5"/>
        <v>100</v>
      </c>
      <c r="L77" s="8">
        <v>100</v>
      </c>
      <c r="M77" s="153" t="s">
        <v>96</v>
      </c>
      <c r="N77" s="90">
        <v>10</v>
      </c>
      <c r="O77" s="90">
        <f>+AC77+AH77+AO77+AT77+AE77+AJ77+AV77</f>
        <v>10</v>
      </c>
      <c r="P77" s="3" t="s">
        <v>97</v>
      </c>
      <c r="Q77" s="10" t="s">
        <v>77</v>
      </c>
      <c r="R77" s="3" t="s">
        <v>68</v>
      </c>
      <c r="S77" s="10" t="s">
        <v>82</v>
      </c>
      <c r="T77" s="153" t="s">
        <v>375</v>
      </c>
      <c r="U77" s="10" t="s">
        <v>390</v>
      </c>
      <c r="V77" s="3" t="s">
        <v>12</v>
      </c>
      <c r="W77" s="153" t="s">
        <v>13</v>
      </c>
      <c r="X77" s="153" t="s">
        <v>32</v>
      </c>
      <c r="Y77" s="153" t="s">
        <v>8</v>
      </c>
      <c r="Z77" s="153" t="s">
        <v>50</v>
      </c>
      <c r="AA77" s="153" t="s">
        <v>40</v>
      </c>
      <c r="AB77" s="153">
        <v>0</v>
      </c>
      <c r="AC77" s="153">
        <v>0</v>
      </c>
      <c r="AD77" s="153" t="s">
        <v>771</v>
      </c>
      <c r="AE77" s="6">
        <v>0</v>
      </c>
      <c r="AF77" s="153" t="s">
        <v>771</v>
      </c>
      <c r="AG77" s="153">
        <v>5</v>
      </c>
      <c r="AH77" s="54">
        <v>0</v>
      </c>
      <c r="AI77" s="54" t="s">
        <v>1116</v>
      </c>
      <c r="AJ77" s="54">
        <v>0</v>
      </c>
      <c r="AK77" s="54" t="s">
        <v>1229</v>
      </c>
      <c r="AL77" s="54"/>
      <c r="AM77" s="54" t="s">
        <v>1359</v>
      </c>
      <c r="AN77" s="153"/>
      <c r="AO77" s="153">
        <v>0</v>
      </c>
      <c r="AP77" s="153" t="s">
        <v>1572</v>
      </c>
      <c r="AQ77" s="25">
        <v>0</v>
      </c>
      <c r="AR77" s="25" t="s">
        <v>1649</v>
      </c>
      <c r="AS77" s="25">
        <v>5</v>
      </c>
      <c r="AT77" s="152"/>
      <c r="AU77" s="25" t="s">
        <v>1649</v>
      </c>
      <c r="AV77" s="21">
        <v>10</v>
      </c>
      <c r="AW77" s="152" t="s">
        <v>1974</v>
      </c>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row>
    <row r="78" spans="1:163" s="5" customFormat="1" ht="75" customHeight="1">
      <c r="A78" s="299"/>
      <c r="B78" s="273"/>
      <c r="C78" s="216"/>
      <c r="D78" s="212"/>
      <c r="E78" s="222"/>
      <c r="F78" s="153" t="s">
        <v>391</v>
      </c>
      <c r="G78" s="28">
        <f>(K78*H78)/100</f>
        <v>60</v>
      </c>
      <c r="H78" s="151">
        <v>60</v>
      </c>
      <c r="I78" s="151" t="s">
        <v>630</v>
      </c>
      <c r="J78" s="162" t="s">
        <v>392</v>
      </c>
      <c r="K78" s="153">
        <f t="shared" si="5"/>
        <v>100</v>
      </c>
      <c r="L78" s="8">
        <v>100</v>
      </c>
      <c r="M78" s="153" t="s">
        <v>96</v>
      </c>
      <c r="N78" s="90">
        <v>8</v>
      </c>
      <c r="O78" s="90">
        <f>+AC78+AH78+AO78+AT78+AE78+AJ78</f>
        <v>8</v>
      </c>
      <c r="P78" s="153" t="s">
        <v>105</v>
      </c>
      <c r="Q78" s="10" t="s">
        <v>77</v>
      </c>
      <c r="R78" s="3" t="s">
        <v>68</v>
      </c>
      <c r="S78" s="10" t="s">
        <v>80</v>
      </c>
      <c r="T78" s="153" t="s">
        <v>375</v>
      </c>
      <c r="U78" s="10" t="s">
        <v>122</v>
      </c>
      <c r="V78" s="3" t="s">
        <v>12</v>
      </c>
      <c r="W78" s="153" t="s">
        <v>13</v>
      </c>
      <c r="X78" s="153" t="s">
        <v>32</v>
      </c>
      <c r="Y78" s="153" t="s">
        <v>8</v>
      </c>
      <c r="Z78" s="153" t="s">
        <v>50</v>
      </c>
      <c r="AA78" s="153" t="s">
        <v>40</v>
      </c>
      <c r="AB78" s="153">
        <v>2</v>
      </c>
      <c r="AC78" s="153">
        <v>2</v>
      </c>
      <c r="AD78" s="153" t="s">
        <v>772</v>
      </c>
      <c r="AE78" s="153">
        <v>2</v>
      </c>
      <c r="AF78" s="153" t="s">
        <v>965</v>
      </c>
      <c r="AG78" s="153">
        <v>2</v>
      </c>
      <c r="AH78" s="54">
        <v>2</v>
      </c>
      <c r="AI78" s="54" t="s">
        <v>1117</v>
      </c>
      <c r="AJ78" s="54">
        <v>2</v>
      </c>
      <c r="AK78" s="54" t="s">
        <v>1230</v>
      </c>
      <c r="AL78" s="54">
        <v>0</v>
      </c>
      <c r="AM78" s="54" t="s">
        <v>1360</v>
      </c>
      <c r="AN78" s="153">
        <v>2</v>
      </c>
      <c r="AO78" s="153">
        <v>0</v>
      </c>
      <c r="AP78" s="153" t="s">
        <v>1360</v>
      </c>
      <c r="AQ78" s="25">
        <v>0</v>
      </c>
      <c r="AR78" s="25" t="s">
        <v>1360</v>
      </c>
      <c r="AS78" s="25">
        <v>2</v>
      </c>
      <c r="AT78" s="152"/>
      <c r="AU78" s="21" t="s">
        <v>1360</v>
      </c>
      <c r="AV78" s="21"/>
      <c r="AW78" s="152" t="s">
        <v>1360</v>
      </c>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row>
    <row r="79" spans="1:163" s="5" customFormat="1" ht="168.75">
      <c r="A79" s="199" t="s">
        <v>512</v>
      </c>
      <c r="B79" s="259">
        <f>(E79+E82+E85+E89+E91)</f>
        <v>93.46317469135803</v>
      </c>
      <c r="C79" s="214" t="s">
        <v>432</v>
      </c>
      <c r="D79" s="217">
        <v>15</v>
      </c>
      <c r="E79" s="206">
        <f>(SUM(G79:G81)*D79)/100</f>
        <v>14.355149999999998</v>
      </c>
      <c r="F79" s="211" t="s">
        <v>433</v>
      </c>
      <c r="G79" s="209">
        <f>(SUM(K79:K80)*H79)/100</f>
        <v>45.701</v>
      </c>
      <c r="H79" s="217">
        <v>50</v>
      </c>
      <c r="I79" s="176" t="s">
        <v>631</v>
      </c>
      <c r="J79" s="175" t="s">
        <v>434</v>
      </c>
      <c r="K79" s="175">
        <v>50</v>
      </c>
      <c r="L79" s="114">
        <v>50</v>
      </c>
      <c r="M79" s="133">
        <v>9361333</v>
      </c>
      <c r="N79" s="134">
        <v>9861333</v>
      </c>
      <c r="O79" s="105">
        <f>+AV79</f>
        <v>10114146</v>
      </c>
      <c r="P79" s="82" t="s">
        <v>97</v>
      </c>
      <c r="Q79" s="82" t="s">
        <v>75</v>
      </c>
      <c r="R79" s="82" t="s">
        <v>23</v>
      </c>
      <c r="S79" s="82" t="s">
        <v>80</v>
      </c>
      <c r="T79" s="175" t="s">
        <v>435</v>
      </c>
      <c r="U79" s="175" t="s">
        <v>436</v>
      </c>
      <c r="V79" s="82" t="s">
        <v>24</v>
      </c>
      <c r="W79" s="175" t="s">
        <v>25</v>
      </c>
      <c r="X79" s="175" t="s">
        <v>26</v>
      </c>
      <c r="Y79" s="175" t="s">
        <v>29</v>
      </c>
      <c r="Z79" s="175" t="s">
        <v>27</v>
      </c>
      <c r="AA79" s="175" t="s">
        <v>28</v>
      </c>
      <c r="AB79" s="134">
        <v>250000</v>
      </c>
      <c r="AC79" s="134">
        <v>10075547</v>
      </c>
      <c r="AD79" s="134" t="s">
        <v>720</v>
      </c>
      <c r="AE79" s="175">
        <v>0</v>
      </c>
      <c r="AF79" s="134" t="s">
        <v>903</v>
      </c>
      <c r="AG79" s="160">
        <v>250000</v>
      </c>
      <c r="AH79" s="160">
        <v>100485</v>
      </c>
      <c r="AI79" s="128" t="s">
        <v>1020</v>
      </c>
      <c r="AJ79" s="128" t="s">
        <v>1220</v>
      </c>
      <c r="AK79" s="128" t="s">
        <v>1231</v>
      </c>
      <c r="AL79" s="128" t="s">
        <v>1220</v>
      </c>
      <c r="AM79" s="128" t="s">
        <v>1361</v>
      </c>
      <c r="AN79" s="134">
        <v>250000</v>
      </c>
      <c r="AO79" s="134">
        <v>76756</v>
      </c>
      <c r="AP79" s="82" t="s">
        <v>1547</v>
      </c>
      <c r="AQ79" s="135" t="s">
        <v>1220</v>
      </c>
      <c r="AR79" s="135" t="s">
        <v>1591</v>
      </c>
      <c r="AS79" s="136">
        <v>250000</v>
      </c>
      <c r="AT79" s="110"/>
      <c r="AU79" s="88" t="s">
        <v>1760</v>
      </c>
      <c r="AV79" s="136">
        <v>10114146</v>
      </c>
      <c r="AW79" s="175" t="s">
        <v>1939</v>
      </c>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row>
    <row r="80" spans="1:163" s="5" customFormat="1" ht="132.75" customHeight="1">
      <c r="A80" s="200"/>
      <c r="B80" s="260"/>
      <c r="C80" s="214"/>
      <c r="D80" s="217"/>
      <c r="E80" s="207"/>
      <c r="F80" s="211"/>
      <c r="G80" s="210"/>
      <c r="H80" s="217"/>
      <c r="I80" s="176" t="s">
        <v>632</v>
      </c>
      <c r="J80" s="175" t="s">
        <v>437</v>
      </c>
      <c r="K80" s="175">
        <f t="shared" si="5"/>
        <v>41.402</v>
      </c>
      <c r="L80" s="114">
        <v>50</v>
      </c>
      <c r="M80" s="175" t="s">
        <v>96</v>
      </c>
      <c r="N80" s="134">
        <v>25000</v>
      </c>
      <c r="O80" s="105">
        <f>+AC80+AH80+AO80+AT80+AE80+AJ80+AV80</f>
        <v>20701</v>
      </c>
      <c r="P80" s="82" t="s">
        <v>97</v>
      </c>
      <c r="Q80" s="82" t="s">
        <v>75</v>
      </c>
      <c r="R80" s="82" t="s">
        <v>23</v>
      </c>
      <c r="S80" s="82" t="s">
        <v>80</v>
      </c>
      <c r="T80" s="175" t="s">
        <v>435</v>
      </c>
      <c r="U80" s="175" t="s">
        <v>436</v>
      </c>
      <c r="V80" s="82" t="s">
        <v>24</v>
      </c>
      <c r="W80" s="175" t="s">
        <v>25</v>
      </c>
      <c r="X80" s="175" t="s">
        <v>26</v>
      </c>
      <c r="Y80" s="175" t="s">
        <v>29</v>
      </c>
      <c r="Z80" s="175" t="s">
        <v>27</v>
      </c>
      <c r="AA80" s="175" t="s">
        <v>28</v>
      </c>
      <c r="AB80" s="134">
        <v>6250</v>
      </c>
      <c r="AC80" s="134">
        <v>5796</v>
      </c>
      <c r="AD80" s="175" t="s">
        <v>721</v>
      </c>
      <c r="AE80" s="175">
        <v>1973</v>
      </c>
      <c r="AF80" s="134" t="s">
        <v>904</v>
      </c>
      <c r="AG80" s="160">
        <v>6250</v>
      </c>
      <c r="AH80" s="160">
        <v>1796</v>
      </c>
      <c r="AI80" s="134" t="s">
        <v>1021</v>
      </c>
      <c r="AJ80" s="175">
        <v>0</v>
      </c>
      <c r="AK80" s="128" t="s">
        <v>1232</v>
      </c>
      <c r="AL80" s="128" t="s">
        <v>1220</v>
      </c>
      <c r="AM80" s="128" t="s">
        <v>1362</v>
      </c>
      <c r="AN80" s="134">
        <v>6250</v>
      </c>
      <c r="AO80" s="134">
        <v>0</v>
      </c>
      <c r="AP80" s="82" t="s">
        <v>1548</v>
      </c>
      <c r="AQ80" s="135" t="s">
        <v>1220</v>
      </c>
      <c r="AR80" s="135" t="s">
        <v>1592</v>
      </c>
      <c r="AS80" s="136">
        <v>6250</v>
      </c>
      <c r="AT80" s="110">
        <v>9731</v>
      </c>
      <c r="AU80" s="88" t="s">
        <v>1804</v>
      </c>
      <c r="AV80" s="88">
        <v>1405</v>
      </c>
      <c r="AW80" s="175" t="s">
        <v>1940</v>
      </c>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row>
    <row r="81" spans="1:163" s="5" customFormat="1" ht="110.25" customHeight="1">
      <c r="A81" s="200"/>
      <c r="B81" s="260"/>
      <c r="C81" s="214"/>
      <c r="D81" s="217"/>
      <c r="E81" s="208"/>
      <c r="F81" s="177" t="s">
        <v>438</v>
      </c>
      <c r="G81" s="178">
        <f>(K81*H81)/100</f>
        <v>50</v>
      </c>
      <c r="H81" s="176">
        <v>50</v>
      </c>
      <c r="I81" s="176" t="s">
        <v>578</v>
      </c>
      <c r="J81" s="175" t="s">
        <v>438</v>
      </c>
      <c r="K81" s="175">
        <f t="shared" si="5"/>
        <v>100</v>
      </c>
      <c r="L81" s="111">
        <v>100</v>
      </c>
      <c r="M81" s="175" t="s">
        <v>96</v>
      </c>
      <c r="N81" s="111">
        <v>1</v>
      </c>
      <c r="O81" s="105">
        <f>+AC81+AH81+AO81+AT81+AE81+AJ81</f>
        <v>1</v>
      </c>
      <c r="P81" s="82" t="s">
        <v>97</v>
      </c>
      <c r="Q81" s="82" t="s">
        <v>75</v>
      </c>
      <c r="R81" s="82" t="s">
        <v>30</v>
      </c>
      <c r="S81" s="82" t="s">
        <v>80</v>
      </c>
      <c r="T81" s="175" t="s">
        <v>435</v>
      </c>
      <c r="U81" s="175" t="s">
        <v>436</v>
      </c>
      <c r="V81" s="82" t="s">
        <v>24</v>
      </c>
      <c r="W81" s="175" t="s">
        <v>25</v>
      </c>
      <c r="X81" s="175" t="s">
        <v>26</v>
      </c>
      <c r="Y81" s="175" t="s">
        <v>29</v>
      </c>
      <c r="Z81" s="175" t="s">
        <v>27</v>
      </c>
      <c r="AA81" s="175" t="s">
        <v>28</v>
      </c>
      <c r="AB81" s="175">
        <v>0</v>
      </c>
      <c r="AC81" s="175">
        <v>1</v>
      </c>
      <c r="AD81" s="175" t="s">
        <v>722</v>
      </c>
      <c r="AE81" s="175">
        <v>0</v>
      </c>
      <c r="AF81" s="134" t="s">
        <v>905</v>
      </c>
      <c r="AG81" s="175">
        <v>1</v>
      </c>
      <c r="AH81" s="175">
        <v>0</v>
      </c>
      <c r="AI81" s="175" t="s">
        <v>1121</v>
      </c>
      <c r="AJ81" s="175">
        <v>0</v>
      </c>
      <c r="AK81" s="175" t="s">
        <v>1233</v>
      </c>
      <c r="AL81" s="175">
        <v>0</v>
      </c>
      <c r="AM81" s="175" t="s">
        <v>1363</v>
      </c>
      <c r="AN81" s="175">
        <v>1</v>
      </c>
      <c r="AO81" s="175">
        <v>0</v>
      </c>
      <c r="AP81" s="175" t="s">
        <v>1549</v>
      </c>
      <c r="AQ81" s="88">
        <v>0</v>
      </c>
      <c r="AR81" s="88" t="s">
        <v>1669</v>
      </c>
      <c r="AS81" s="88">
        <v>1</v>
      </c>
      <c r="AT81" s="110"/>
      <c r="AU81" s="137" t="s">
        <v>1798</v>
      </c>
      <c r="AV81" s="137"/>
      <c r="AW81" s="109" t="s">
        <v>1941</v>
      </c>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row>
    <row r="82" spans="1:163" s="5" customFormat="1" ht="78.75" customHeight="1">
      <c r="A82" s="200"/>
      <c r="B82" s="260"/>
      <c r="C82" s="265" t="s">
        <v>443</v>
      </c>
      <c r="D82" s="217">
        <v>20</v>
      </c>
      <c r="E82" s="206">
        <f>(SUM(G82:G84)*D82)/100</f>
        <v>20</v>
      </c>
      <c r="F82" s="211" t="s">
        <v>439</v>
      </c>
      <c r="G82" s="209">
        <f>(SUM(K82:K83)*H82)/100</f>
        <v>75</v>
      </c>
      <c r="H82" s="217">
        <v>75</v>
      </c>
      <c r="I82" s="176" t="s">
        <v>584</v>
      </c>
      <c r="J82" s="175" t="s">
        <v>440</v>
      </c>
      <c r="K82" s="175">
        <f t="shared" si="5"/>
        <v>50</v>
      </c>
      <c r="L82" s="111">
        <v>50</v>
      </c>
      <c r="M82" s="175" t="s">
        <v>96</v>
      </c>
      <c r="N82" s="176">
        <v>1</v>
      </c>
      <c r="O82" s="105">
        <f>+AC82+AH82+AO82+AT82+AE82+AJ82</f>
        <v>1</v>
      </c>
      <c r="P82" s="82" t="s">
        <v>97</v>
      </c>
      <c r="Q82" s="82" t="s">
        <v>75</v>
      </c>
      <c r="R82" s="82" t="s">
        <v>31</v>
      </c>
      <c r="S82" s="82" t="s">
        <v>80</v>
      </c>
      <c r="T82" s="175" t="s">
        <v>441</v>
      </c>
      <c r="U82" s="175" t="s">
        <v>442</v>
      </c>
      <c r="V82" s="82" t="s">
        <v>58</v>
      </c>
      <c r="W82" s="175" t="s">
        <v>25</v>
      </c>
      <c r="X82" s="175" t="s">
        <v>26</v>
      </c>
      <c r="Y82" s="175" t="s">
        <v>29</v>
      </c>
      <c r="Z82" s="175" t="s">
        <v>27</v>
      </c>
      <c r="AA82" s="175" t="s">
        <v>28</v>
      </c>
      <c r="AB82" s="175">
        <v>0</v>
      </c>
      <c r="AC82" s="175">
        <v>0</v>
      </c>
      <c r="AD82" s="175" t="s">
        <v>726</v>
      </c>
      <c r="AE82" s="175">
        <v>0</v>
      </c>
      <c r="AF82" s="134" t="s">
        <v>906</v>
      </c>
      <c r="AG82" s="175">
        <v>0</v>
      </c>
      <c r="AH82" s="175">
        <v>0</v>
      </c>
      <c r="AI82" s="175" t="s">
        <v>1022</v>
      </c>
      <c r="AJ82" s="175">
        <v>0</v>
      </c>
      <c r="AK82" s="175" t="s">
        <v>1234</v>
      </c>
      <c r="AL82" s="175">
        <v>0</v>
      </c>
      <c r="AM82" s="175" t="s">
        <v>1364</v>
      </c>
      <c r="AN82" s="175">
        <v>0</v>
      </c>
      <c r="AO82" s="175">
        <v>0</v>
      </c>
      <c r="AP82" s="175" t="s">
        <v>1550</v>
      </c>
      <c r="AQ82" s="88">
        <v>0</v>
      </c>
      <c r="AR82" s="88" t="s">
        <v>1670</v>
      </c>
      <c r="AS82" s="88">
        <v>1</v>
      </c>
      <c r="AT82" s="110">
        <v>1</v>
      </c>
      <c r="AU82" s="88" t="s">
        <v>1761</v>
      </c>
      <c r="AV82" s="88"/>
      <c r="AW82" s="175" t="s">
        <v>1942</v>
      </c>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row>
    <row r="83" spans="1:163" s="5" customFormat="1" ht="78.75" customHeight="1">
      <c r="A83" s="200"/>
      <c r="B83" s="260"/>
      <c r="C83" s="266"/>
      <c r="D83" s="217"/>
      <c r="E83" s="207"/>
      <c r="F83" s="211"/>
      <c r="G83" s="210"/>
      <c r="H83" s="217"/>
      <c r="I83" s="176" t="s">
        <v>585</v>
      </c>
      <c r="J83" s="175" t="s">
        <v>444</v>
      </c>
      <c r="K83" s="175">
        <f t="shared" si="5"/>
        <v>50</v>
      </c>
      <c r="L83" s="111">
        <v>50</v>
      </c>
      <c r="M83" s="175" t="s">
        <v>96</v>
      </c>
      <c r="N83" s="176">
        <v>1</v>
      </c>
      <c r="O83" s="105">
        <f>+AC83+AH83+AO83+AT83+AE83+AJ83</f>
        <v>1</v>
      </c>
      <c r="P83" s="82" t="s">
        <v>97</v>
      </c>
      <c r="Q83" s="82" t="s">
        <v>75</v>
      </c>
      <c r="R83" s="82" t="s">
        <v>31</v>
      </c>
      <c r="S83" s="82" t="s">
        <v>80</v>
      </c>
      <c r="T83" s="175" t="s">
        <v>441</v>
      </c>
      <c r="U83" s="175" t="s">
        <v>442</v>
      </c>
      <c r="V83" s="82" t="s">
        <v>58</v>
      </c>
      <c r="W83" s="175" t="s">
        <v>25</v>
      </c>
      <c r="X83" s="175" t="s">
        <v>26</v>
      </c>
      <c r="Y83" s="175" t="s">
        <v>29</v>
      </c>
      <c r="Z83" s="175" t="s">
        <v>27</v>
      </c>
      <c r="AA83" s="175" t="s">
        <v>28</v>
      </c>
      <c r="AB83" s="175">
        <v>0</v>
      </c>
      <c r="AC83" s="175">
        <v>0</v>
      </c>
      <c r="AD83" s="175" t="s">
        <v>725</v>
      </c>
      <c r="AE83" s="175">
        <v>0</v>
      </c>
      <c r="AF83" s="134" t="s">
        <v>906</v>
      </c>
      <c r="AG83" s="175">
        <v>0</v>
      </c>
      <c r="AH83" s="175">
        <v>0</v>
      </c>
      <c r="AI83" s="175" t="s">
        <v>1023</v>
      </c>
      <c r="AJ83" s="175">
        <v>0</v>
      </c>
      <c r="AK83" s="175" t="s">
        <v>1235</v>
      </c>
      <c r="AL83" s="175">
        <v>0</v>
      </c>
      <c r="AM83" s="175" t="s">
        <v>1365</v>
      </c>
      <c r="AN83" s="175">
        <v>0</v>
      </c>
      <c r="AO83" s="175">
        <v>0</v>
      </c>
      <c r="AP83" s="175" t="s">
        <v>1551</v>
      </c>
      <c r="AQ83" s="88">
        <v>0</v>
      </c>
      <c r="AR83" s="88" t="s">
        <v>1670</v>
      </c>
      <c r="AS83" s="88">
        <v>1</v>
      </c>
      <c r="AT83" s="110">
        <v>1</v>
      </c>
      <c r="AU83" s="88" t="s">
        <v>1761</v>
      </c>
      <c r="AV83" s="88"/>
      <c r="AW83" s="175" t="s">
        <v>1942</v>
      </c>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row>
    <row r="84" spans="1:163" s="5" customFormat="1" ht="78.75" customHeight="1">
      <c r="A84" s="200"/>
      <c r="B84" s="260"/>
      <c r="C84" s="267"/>
      <c r="D84" s="217"/>
      <c r="E84" s="208"/>
      <c r="F84" s="177" t="s">
        <v>445</v>
      </c>
      <c r="G84" s="178">
        <f>(K84*H84)/100</f>
        <v>25</v>
      </c>
      <c r="H84" s="176">
        <v>25</v>
      </c>
      <c r="I84" s="176" t="s">
        <v>579</v>
      </c>
      <c r="J84" s="175" t="s">
        <v>445</v>
      </c>
      <c r="K84" s="175">
        <f t="shared" si="5"/>
        <v>100</v>
      </c>
      <c r="L84" s="111">
        <v>100</v>
      </c>
      <c r="M84" s="175" t="s">
        <v>96</v>
      </c>
      <c r="N84" s="176">
        <v>1</v>
      </c>
      <c r="O84" s="105">
        <f>+AC84+AH84+AO84+AT84+AE84+AJ84</f>
        <v>1</v>
      </c>
      <c r="P84" s="82" t="s">
        <v>97</v>
      </c>
      <c r="Q84" s="82" t="s">
        <v>75</v>
      </c>
      <c r="R84" s="82" t="s">
        <v>31</v>
      </c>
      <c r="S84" s="82" t="s">
        <v>80</v>
      </c>
      <c r="T84" s="175" t="s">
        <v>441</v>
      </c>
      <c r="U84" s="175" t="s">
        <v>442</v>
      </c>
      <c r="V84" s="82" t="s">
        <v>24</v>
      </c>
      <c r="W84" s="175" t="s">
        <v>25</v>
      </c>
      <c r="X84" s="175" t="s">
        <v>54</v>
      </c>
      <c r="Y84" s="175" t="s">
        <v>29</v>
      </c>
      <c r="Z84" s="175" t="s">
        <v>27</v>
      </c>
      <c r="AA84" s="175" t="s">
        <v>28</v>
      </c>
      <c r="AB84" s="175">
        <v>0</v>
      </c>
      <c r="AC84" s="175">
        <v>0</v>
      </c>
      <c r="AD84" s="175" t="s">
        <v>727</v>
      </c>
      <c r="AE84" s="175">
        <v>0</v>
      </c>
      <c r="AF84" s="134" t="s">
        <v>907</v>
      </c>
      <c r="AG84" s="175">
        <v>0</v>
      </c>
      <c r="AH84" s="175">
        <v>0</v>
      </c>
      <c r="AI84" s="175" t="s">
        <v>907</v>
      </c>
      <c r="AJ84" s="175">
        <v>0</v>
      </c>
      <c r="AK84" s="175" t="s">
        <v>1236</v>
      </c>
      <c r="AL84" s="175">
        <v>0</v>
      </c>
      <c r="AM84" s="175" t="s">
        <v>1366</v>
      </c>
      <c r="AN84" s="175">
        <v>0</v>
      </c>
      <c r="AO84" s="175">
        <v>0</v>
      </c>
      <c r="AP84" s="175" t="s">
        <v>1552</v>
      </c>
      <c r="AQ84" s="88">
        <v>0</v>
      </c>
      <c r="AR84" s="88" t="s">
        <v>1671</v>
      </c>
      <c r="AS84" s="88">
        <v>1</v>
      </c>
      <c r="AT84" s="110">
        <v>1</v>
      </c>
      <c r="AU84" s="88" t="s">
        <v>1762</v>
      </c>
      <c r="AV84" s="88"/>
      <c r="AW84" s="175" t="s">
        <v>1762</v>
      </c>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row>
    <row r="85" spans="1:163" s="5" customFormat="1" ht="102.75" customHeight="1">
      <c r="A85" s="200"/>
      <c r="B85" s="260"/>
      <c r="C85" s="214" t="s">
        <v>446</v>
      </c>
      <c r="D85" s="217">
        <v>20</v>
      </c>
      <c r="E85" s="241">
        <f>(SUM(G85:G88)*D85)/100</f>
        <v>16.02469135802469</v>
      </c>
      <c r="F85" s="177" t="s">
        <v>447</v>
      </c>
      <c r="G85" s="176">
        <f>(K85*H85)/100</f>
        <v>25.123456790123456</v>
      </c>
      <c r="H85" s="176">
        <v>25</v>
      </c>
      <c r="I85" s="176" t="s">
        <v>633</v>
      </c>
      <c r="J85" s="175" t="s">
        <v>448</v>
      </c>
      <c r="K85" s="176">
        <f t="shared" si="5"/>
        <v>100.49382716049382</v>
      </c>
      <c r="L85" s="111">
        <v>100</v>
      </c>
      <c r="M85" s="81">
        <v>0.9</v>
      </c>
      <c r="N85" s="103">
        <v>0.9</v>
      </c>
      <c r="O85" s="103">
        <f>AVERAGE(AC85,AE85,AH85:AJ85,AL85,AO85,AQ85,AT85,AV85)</f>
        <v>0.9044444444444445</v>
      </c>
      <c r="P85" s="82" t="s">
        <v>93</v>
      </c>
      <c r="Q85" s="82" t="s">
        <v>75</v>
      </c>
      <c r="R85" s="82" t="s">
        <v>30</v>
      </c>
      <c r="S85" s="82" t="s">
        <v>82</v>
      </c>
      <c r="T85" s="175" t="s">
        <v>441</v>
      </c>
      <c r="U85" s="175" t="s">
        <v>442</v>
      </c>
      <c r="V85" s="82" t="s">
        <v>12</v>
      </c>
      <c r="W85" s="175" t="s">
        <v>13</v>
      </c>
      <c r="X85" s="175" t="s">
        <v>14</v>
      </c>
      <c r="Y85" s="175" t="s">
        <v>29</v>
      </c>
      <c r="Z85" s="175" t="s">
        <v>49</v>
      </c>
      <c r="AA85" s="175" t="s">
        <v>36</v>
      </c>
      <c r="AB85" s="81">
        <v>0.9</v>
      </c>
      <c r="AC85" s="103">
        <v>0.86</v>
      </c>
      <c r="AD85" s="175" t="s">
        <v>728</v>
      </c>
      <c r="AE85" s="103">
        <v>0.94</v>
      </c>
      <c r="AF85" s="134" t="s">
        <v>908</v>
      </c>
      <c r="AG85" s="175">
        <v>90</v>
      </c>
      <c r="AH85" s="103">
        <v>0.94</v>
      </c>
      <c r="AI85" s="175" t="s">
        <v>908</v>
      </c>
      <c r="AJ85" s="122">
        <v>0.92</v>
      </c>
      <c r="AK85" s="175" t="s">
        <v>1237</v>
      </c>
      <c r="AL85" s="122">
        <v>0.92</v>
      </c>
      <c r="AM85" s="175" t="s">
        <v>1367</v>
      </c>
      <c r="AN85" s="175">
        <v>90</v>
      </c>
      <c r="AO85" s="81">
        <v>0.95</v>
      </c>
      <c r="AP85" s="175" t="s">
        <v>1553</v>
      </c>
      <c r="AQ85" s="103">
        <v>0.89</v>
      </c>
      <c r="AR85" s="88" t="s">
        <v>1672</v>
      </c>
      <c r="AS85" s="88">
        <v>90</v>
      </c>
      <c r="AT85" s="103">
        <v>0.93</v>
      </c>
      <c r="AU85" s="113" t="s">
        <v>1763</v>
      </c>
      <c r="AV85" s="103">
        <v>0.79</v>
      </c>
      <c r="AW85" s="110" t="s">
        <v>1943</v>
      </c>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row>
    <row r="86" spans="1:163" s="5" customFormat="1" ht="78.75" customHeight="1">
      <c r="A86" s="200"/>
      <c r="B86" s="260"/>
      <c r="C86" s="214"/>
      <c r="D86" s="217"/>
      <c r="E86" s="241"/>
      <c r="F86" s="177" t="s">
        <v>449</v>
      </c>
      <c r="G86" s="178">
        <f>(K86*H86)/100</f>
        <v>20</v>
      </c>
      <c r="H86" s="176">
        <v>25</v>
      </c>
      <c r="I86" s="176" t="s">
        <v>580</v>
      </c>
      <c r="J86" s="175" t="s">
        <v>450</v>
      </c>
      <c r="K86" s="175">
        <f t="shared" si="5"/>
        <v>80</v>
      </c>
      <c r="L86" s="111">
        <v>100</v>
      </c>
      <c r="M86" s="175">
        <v>1</v>
      </c>
      <c r="N86" s="175">
        <v>1</v>
      </c>
      <c r="O86" s="183">
        <f>+AC86+AH86+AO86+AT86+AE86+AJ86+AV86</f>
        <v>0.8</v>
      </c>
      <c r="P86" s="82" t="s">
        <v>97</v>
      </c>
      <c r="Q86" s="82" t="s">
        <v>75</v>
      </c>
      <c r="R86" s="82" t="s">
        <v>31</v>
      </c>
      <c r="S86" s="82" t="s">
        <v>80</v>
      </c>
      <c r="T86" s="175" t="s">
        <v>441</v>
      </c>
      <c r="U86" s="175" t="s">
        <v>442</v>
      </c>
      <c r="V86" s="82" t="s">
        <v>12</v>
      </c>
      <c r="W86" s="175" t="s">
        <v>25</v>
      </c>
      <c r="X86" s="175" t="s">
        <v>54</v>
      </c>
      <c r="Y86" s="175" t="s">
        <v>8</v>
      </c>
      <c r="Z86" s="175" t="s">
        <v>27</v>
      </c>
      <c r="AA86" s="175" t="s">
        <v>41</v>
      </c>
      <c r="AB86" s="175">
        <v>0</v>
      </c>
      <c r="AC86" s="175">
        <v>0</v>
      </c>
      <c r="AD86" s="175" t="s">
        <v>729</v>
      </c>
      <c r="AE86" s="175">
        <v>0</v>
      </c>
      <c r="AF86" s="134" t="s">
        <v>909</v>
      </c>
      <c r="AG86" s="175">
        <v>0</v>
      </c>
      <c r="AH86" s="175">
        <v>0</v>
      </c>
      <c r="AI86" s="175" t="s">
        <v>1122</v>
      </c>
      <c r="AJ86" s="175">
        <v>0</v>
      </c>
      <c r="AK86" s="175" t="s">
        <v>1122</v>
      </c>
      <c r="AL86" s="175">
        <v>0</v>
      </c>
      <c r="AM86" s="175" t="s">
        <v>1122</v>
      </c>
      <c r="AN86" s="175">
        <v>0</v>
      </c>
      <c r="AO86" s="175">
        <v>0</v>
      </c>
      <c r="AP86" s="175" t="s">
        <v>1554</v>
      </c>
      <c r="AQ86" s="88">
        <v>0</v>
      </c>
      <c r="AR86" s="88" t="s">
        <v>1122</v>
      </c>
      <c r="AS86" s="88">
        <v>1</v>
      </c>
      <c r="AT86" s="110"/>
      <c r="AU86" s="88" t="s">
        <v>1122</v>
      </c>
      <c r="AV86" s="88">
        <v>0.8</v>
      </c>
      <c r="AW86" s="175" t="s">
        <v>1944</v>
      </c>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row>
    <row r="87" spans="1:163" s="5" customFormat="1" ht="78.75" customHeight="1">
      <c r="A87" s="200"/>
      <c r="B87" s="260"/>
      <c r="C87" s="214"/>
      <c r="D87" s="217"/>
      <c r="E87" s="241"/>
      <c r="F87" s="211" t="s">
        <v>451</v>
      </c>
      <c r="G87" s="209">
        <f>(SUM(K87:K88)*H87)/100</f>
        <v>35</v>
      </c>
      <c r="H87" s="217">
        <v>50</v>
      </c>
      <c r="I87" s="176" t="s">
        <v>634</v>
      </c>
      <c r="J87" s="175" t="s">
        <v>452</v>
      </c>
      <c r="K87" s="175">
        <f t="shared" si="5"/>
        <v>35</v>
      </c>
      <c r="L87" s="111">
        <v>50</v>
      </c>
      <c r="M87" s="175" t="s">
        <v>96</v>
      </c>
      <c r="N87" s="111">
        <v>1</v>
      </c>
      <c r="O87" s="183">
        <f>+AC87+AH87+AO87+AT87+AE87+AJ87+AV87</f>
        <v>0.7</v>
      </c>
      <c r="P87" s="82" t="s">
        <v>97</v>
      </c>
      <c r="Q87" s="82" t="s">
        <v>75</v>
      </c>
      <c r="R87" s="82" t="s">
        <v>31</v>
      </c>
      <c r="S87" s="82" t="s">
        <v>80</v>
      </c>
      <c r="T87" s="175" t="s">
        <v>441</v>
      </c>
      <c r="U87" s="175" t="s">
        <v>442</v>
      </c>
      <c r="V87" s="82" t="s">
        <v>24</v>
      </c>
      <c r="W87" s="175" t="s">
        <v>25</v>
      </c>
      <c r="X87" s="175" t="s">
        <v>26</v>
      </c>
      <c r="Y87" s="175" t="s">
        <v>29</v>
      </c>
      <c r="Z87" s="175" t="s">
        <v>27</v>
      </c>
      <c r="AA87" s="175" t="s">
        <v>41</v>
      </c>
      <c r="AB87" s="175">
        <v>0</v>
      </c>
      <c r="AC87" s="175">
        <v>0</v>
      </c>
      <c r="AD87" s="175" t="s">
        <v>730</v>
      </c>
      <c r="AE87" s="175">
        <v>0</v>
      </c>
      <c r="AF87" s="134" t="s">
        <v>910</v>
      </c>
      <c r="AG87" s="175">
        <v>0</v>
      </c>
      <c r="AH87" s="175">
        <v>0</v>
      </c>
      <c r="AI87" s="175" t="s">
        <v>1024</v>
      </c>
      <c r="AJ87" s="175">
        <v>0</v>
      </c>
      <c r="AK87" s="175" t="s">
        <v>1238</v>
      </c>
      <c r="AL87" s="175">
        <v>0</v>
      </c>
      <c r="AM87" s="175" t="s">
        <v>1368</v>
      </c>
      <c r="AN87" s="175">
        <v>0</v>
      </c>
      <c r="AO87" s="175">
        <v>0</v>
      </c>
      <c r="AP87" s="175" t="s">
        <v>1555</v>
      </c>
      <c r="AQ87" s="88">
        <v>0</v>
      </c>
      <c r="AR87" s="88" t="s">
        <v>1673</v>
      </c>
      <c r="AS87" s="88">
        <v>1</v>
      </c>
      <c r="AT87" s="110"/>
      <c r="AU87" s="88" t="s">
        <v>1764</v>
      </c>
      <c r="AV87" s="88">
        <v>0.7</v>
      </c>
      <c r="AW87" s="175" t="s">
        <v>1945</v>
      </c>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row>
    <row r="88" spans="1:163" s="5" customFormat="1" ht="78.75" customHeight="1">
      <c r="A88" s="200"/>
      <c r="B88" s="260"/>
      <c r="C88" s="214"/>
      <c r="D88" s="217"/>
      <c r="E88" s="242"/>
      <c r="F88" s="211"/>
      <c r="G88" s="210"/>
      <c r="H88" s="217"/>
      <c r="I88" s="176" t="s">
        <v>635</v>
      </c>
      <c r="J88" s="175" t="s">
        <v>453</v>
      </c>
      <c r="K88" s="175">
        <f t="shared" si="5"/>
        <v>35</v>
      </c>
      <c r="L88" s="111">
        <v>50</v>
      </c>
      <c r="M88" s="175" t="s">
        <v>96</v>
      </c>
      <c r="N88" s="111">
        <v>1</v>
      </c>
      <c r="O88" s="178">
        <f>+AC88+AH88+AO88+AT88+AE88+AJ88+AQ88</f>
        <v>0.7</v>
      </c>
      <c r="P88" s="82" t="s">
        <v>97</v>
      </c>
      <c r="Q88" s="82" t="s">
        <v>75</v>
      </c>
      <c r="R88" s="82" t="s">
        <v>31</v>
      </c>
      <c r="S88" s="82" t="s">
        <v>80</v>
      </c>
      <c r="T88" s="175" t="s">
        <v>441</v>
      </c>
      <c r="U88" s="175" t="s">
        <v>442</v>
      </c>
      <c r="V88" s="82" t="s">
        <v>12</v>
      </c>
      <c r="W88" s="175" t="s">
        <v>13</v>
      </c>
      <c r="X88" s="175" t="s">
        <v>53</v>
      </c>
      <c r="Y88" s="175" t="s">
        <v>29</v>
      </c>
      <c r="Z88" s="175" t="s">
        <v>27</v>
      </c>
      <c r="AA88" s="175" t="s">
        <v>28</v>
      </c>
      <c r="AB88" s="175">
        <v>0</v>
      </c>
      <c r="AC88" s="175">
        <v>0</v>
      </c>
      <c r="AD88" s="175" t="s">
        <v>730</v>
      </c>
      <c r="AE88" s="175">
        <v>0</v>
      </c>
      <c r="AF88" s="134" t="s">
        <v>910</v>
      </c>
      <c r="AG88" s="175">
        <v>0</v>
      </c>
      <c r="AH88" s="175">
        <v>0</v>
      </c>
      <c r="AI88" s="175" t="s">
        <v>1025</v>
      </c>
      <c r="AJ88" s="175">
        <v>0</v>
      </c>
      <c r="AK88" s="175" t="s">
        <v>1238</v>
      </c>
      <c r="AL88" s="175">
        <v>0</v>
      </c>
      <c r="AM88" s="175" t="s">
        <v>1368</v>
      </c>
      <c r="AN88" s="175">
        <v>0</v>
      </c>
      <c r="AO88" s="175">
        <v>0</v>
      </c>
      <c r="AP88" s="175" t="s">
        <v>1555</v>
      </c>
      <c r="AQ88" s="88">
        <v>0.7</v>
      </c>
      <c r="AR88" s="88" t="s">
        <v>1673</v>
      </c>
      <c r="AS88" s="88">
        <v>1</v>
      </c>
      <c r="AT88" s="110"/>
      <c r="AU88" s="88" t="s">
        <v>1765</v>
      </c>
      <c r="AV88" s="88"/>
      <c r="AW88" s="175" t="s">
        <v>1945</v>
      </c>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row>
    <row r="89" spans="1:163" s="5" customFormat="1" ht="97.5" customHeight="1">
      <c r="A89" s="200"/>
      <c r="B89" s="260"/>
      <c r="C89" s="265" t="s">
        <v>454</v>
      </c>
      <c r="D89" s="206">
        <v>25</v>
      </c>
      <c r="E89" s="207">
        <f>(SUM(G89)*D89)/100</f>
        <v>25</v>
      </c>
      <c r="F89" s="284" t="s">
        <v>455</v>
      </c>
      <c r="G89" s="277">
        <f>(SUM(K89:K90)*H89)/100</f>
        <v>100</v>
      </c>
      <c r="H89" s="217">
        <v>100</v>
      </c>
      <c r="I89" s="176" t="s">
        <v>581</v>
      </c>
      <c r="J89" s="175" t="s">
        <v>1167</v>
      </c>
      <c r="K89" s="175">
        <f t="shared" si="5"/>
        <v>50</v>
      </c>
      <c r="L89" s="111">
        <v>50</v>
      </c>
      <c r="M89" s="175" t="s">
        <v>96</v>
      </c>
      <c r="N89" s="111">
        <v>1</v>
      </c>
      <c r="O89" s="105">
        <f>+AC89+AH89+AO89+AT89+AE89+AJ89</f>
        <v>1</v>
      </c>
      <c r="P89" s="82" t="s">
        <v>97</v>
      </c>
      <c r="Q89" s="82" t="s">
        <v>75</v>
      </c>
      <c r="R89" s="82" t="s">
        <v>31</v>
      </c>
      <c r="S89" s="82" t="s">
        <v>80</v>
      </c>
      <c r="T89" s="175" t="s">
        <v>456</v>
      </c>
      <c r="U89" s="175" t="s">
        <v>457</v>
      </c>
      <c r="V89" s="82" t="s">
        <v>24</v>
      </c>
      <c r="W89" s="175" t="s">
        <v>56</v>
      </c>
      <c r="X89" s="175" t="s">
        <v>52</v>
      </c>
      <c r="Y89" s="175" t="s">
        <v>29</v>
      </c>
      <c r="Z89" s="175" t="s">
        <v>27</v>
      </c>
      <c r="AA89" s="175" t="s">
        <v>28</v>
      </c>
      <c r="AB89" s="175">
        <v>0</v>
      </c>
      <c r="AC89" s="175">
        <v>0</v>
      </c>
      <c r="AD89" s="175" t="s">
        <v>723</v>
      </c>
      <c r="AE89" s="175">
        <v>0</v>
      </c>
      <c r="AF89" s="134" t="s">
        <v>911</v>
      </c>
      <c r="AG89" s="175">
        <v>0</v>
      </c>
      <c r="AH89" s="175">
        <v>1</v>
      </c>
      <c r="AI89" s="175" t="s">
        <v>1123</v>
      </c>
      <c r="AJ89" s="175">
        <v>0</v>
      </c>
      <c r="AK89" s="175" t="s">
        <v>1240</v>
      </c>
      <c r="AL89" s="175">
        <v>0</v>
      </c>
      <c r="AM89" s="175" t="s">
        <v>1369</v>
      </c>
      <c r="AN89" s="175">
        <v>0</v>
      </c>
      <c r="AO89" s="175">
        <v>0</v>
      </c>
      <c r="AP89" s="175" t="s">
        <v>1560</v>
      </c>
      <c r="AQ89" s="88">
        <v>0</v>
      </c>
      <c r="AR89" s="88" t="s">
        <v>1674</v>
      </c>
      <c r="AS89" s="88">
        <v>1</v>
      </c>
      <c r="AT89" s="110"/>
      <c r="AU89" s="88" t="s">
        <v>1674</v>
      </c>
      <c r="AV89" s="88"/>
      <c r="AW89" s="175" t="s">
        <v>1946</v>
      </c>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row>
    <row r="90" spans="1:163" s="5" customFormat="1" ht="78.75" customHeight="1">
      <c r="A90" s="200"/>
      <c r="B90" s="260"/>
      <c r="C90" s="267"/>
      <c r="D90" s="208"/>
      <c r="E90" s="208"/>
      <c r="F90" s="285"/>
      <c r="G90" s="210"/>
      <c r="H90" s="217"/>
      <c r="I90" s="176" t="s">
        <v>582</v>
      </c>
      <c r="J90" s="175" t="s">
        <v>1168</v>
      </c>
      <c r="K90" s="175">
        <f t="shared" si="5"/>
        <v>50</v>
      </c>
      <c r="L90" s="111">
        <v>50</v>
      </c>
      <c r="M90" s="175" t="s">
        <v>96</v>
      </c>
      <c r="N90" s="111">
        <v>1</v>
      </c>
      <c r="O90" s="105">
        <f>+AC90+AH90+AO90+AT90+AE90+AJ90</f>
        <v>1</v>
      </c>
      <c r="P90" s="82" t="s">
        <v>97</v>
      </c>
      <c r="Q90" s="82" t="s">
        <v>75</v>
      </c>
      <c r="R90" s="82" t="s">
        <v>31</v>
      </c>
      <c r="S90" s="82" t="s">
        <v>80</v>
      </c>
      <c r="T90" s="175" t="s">
        <v>456</v>
      </c>
      <c r="U90" s="175" t="s">
        <v>458</v>
      </c>
      <c r="V90" s="82" t="s">
        <v>24</v>
      </c>
      <c r="W90" s="175" t="s">
        <v>56</v>
      </c>
      <c r="X90" s="175" t="s">
        <v>26</v>
      </c>
      <c r="Y90" s="175" t="s">
        <v>29</v>
      </c>
      <c r="Z90" s="175" t="s">
        <v>27</v>
      </c>
      <c r="AA90" s="175" t="s">
        <v>28</v>
      </c>
      <c r="AB90" s="175">
        <v>0</v>
      </c>
      <c r="AC90" s="175">
        <v>1</v>
      </c>
      <c r="AD90" s="175" t="s">
        <v>724</v>
      </c>
      <c r="AE90" s="175">
        <v>0</v>
      </c>
      <c r="AF90" s="134" t="s">
        <v>912</v>
      </c>
      <c r="AG90" s="175">
        <v>0</v>
      </c>
      <c r="AH90" s="175">
        <v>0</v>
      </c>
      <c r="AI90" s="175" t="s">
        <v>1124</v>
      </c>
      <c r="AJ90" s="175">
        <v>0</v>
      </c>
      <c r="AK90" s="175" t="s">
        <v>1239</v>
      </c>
      <c r="AL90" s="175">
        <v>0</v>
      </c>
      <c r="AM90" s="175" t="s">
        <v>1370</v>
      </c>
      <c r="AN90" s="175">
        <v>0</v>
      </c>
      <c r="AO90" s="175">
        <v>0</v>
      </c>
      <c r="AP90" s="175" t="s">
        <v>1561</v>
      </c>
      <c r="AQ90" s="88">
        <v>0</v>
      </c>
      <c r="AR90" s="88" t="s">
        <v>1675</v>
      </c>
      <c r="AS90" s="88">
        <v>1</v>
      </c>
      <c r="AT90" s="110"/>
      <c r="AU90" s="88" t="s">
        <v>1770</v>
      </c>
      <c r="AV90" s="88"/>
      <c r="AW90" s="175" t="s">
        <v>1947</v>
      </c>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row>
    <row r="91" spans="1:163" s="5" customFormat="1" ht="90" customHeight="1">
      <c r="A91" s="200"/>
      <c r="B91" s="260"/>
      <c r="C91" s="214" t="s">
        <v>459</v>
      </c>
      <c r="D91" s="217">
        <v>20</v>
      </c>
      <c r="E91" s="206">
        <f>(SUM(G91:G94)*D91)/100</f>
        <v>18.083333333333336</v>
      </c>
      <c r="F91" s="177" t="s">
        <v>460</v>
      </c>
      <c r="G91" s="178">
        <f aca="true" t="shared" si="6" ref="G91:G101">(K91*H91)/100</f>
        <v>25</v>
      </c>
      <c r="H91" s="176">
        <v>25</v>
      </c>
      <c r="I91" s="176" t="s">
        <v>636</v>
      </c>
      <c r="J91" s="175" t="s">
        <v>1456</v>
      </c>
      <c r="K91" s="175">
        <f t="shared" si="5"/>
        <v>100</v>
      </c>
      <c r="L91" s="111">
        <v>100</v>
      </c>
      <c r="M91" s="175" t="s">
        <v>96</v>
      </c>
      <c r="N91" s="111">
        <v>14</v>
      </c>
      <c r="O91" s="105">
        <f>+AC91+AH91+AO91+AT91+AE91+AJ91+AQ91+AV91</f>
        <v>14</v>
      </c>
      <c r="P91" s="82" t="s">
        <v>97</v>
      </c>
      <c r="Q91" s="82" t="s">
        <v>75</v>
      </c>
      <c r="R91" s="82" t="s">
        <v>30</v>
      </c>
      <c r="S91" s="82" t="s">
        <v>80</v>
      </c>
      <c r="T91" s="175" t="s">
        <v>461</v>
      </c>
      <c r="U91" s="175" t="s">
        <v>462</v>
      </c>
      <c r="V91" s="82" t="s">
        <v>24</v>
      </c>
      <c r="W91" s="175" t="s">
        <v>25</v>
      </c>
      <c r="X91" s="175" t="s">
        <v>26</v>
      </c>
      <c r="Y91" s="175" t="s">
        <v>29</v>
      </c>
      <c r="Z91" s="175" t="s">
        <v>49</v>
      </c>
      <c r="AA91" s="175" t="s">
        <v>36</v>
      </c>
      <c r="AB91" s="175">
        <v>0</v>
      </c>
      <c r="AC91" s="175">
        <v>0</v>
      </c>
      <c r="AD91" s="175" t="s">
        <v>731</v>
      </c>
      <c r="AE91" s="175">
        <v>0</v>
      </c>
      <c r="AF91" s="134" t="s">
        <v>913</v>
      </c>
      <c r="AG91" s="175">
        <v>7</v>
      </c>
      <c r="AH91" s="175">
        <v>0</v>
      </c>
      <c r="AI91" s="175" t="s">
        <v>1026</v>
      </c>
      <c r="AJ91" s="175">
        <v>0</v>
      </c>
      <c r="AK91" s="175" t="s">
        <v>1241</v>
      </c>
      <c r="AL91" s="175">
        <v>0</v>
      </c>
      <c r="AM91" s="175" t="s">
        <v>1371</v>
      </c>
      <c r="AN91" s="175">
        <v>7</v>
      </c>
      <c r="AO91" s="175">
        <v>0</v>
      </c>
      <c r="AP91" s="175" t="s">
        <v>1556</v>
      </c>
      <c r="AQ91" s="88">
        <v>6</v>
      </c>
      <c r="AR91" s="88" t="s">
        <v>1676</v>
      </c>
      <c r="AS91" s="88">
        <v>0</v>
      </c>
      <c r="AT91" s="110">
        <v>1</v>
      </c>
      <c r="AU91" s="88" t="s">
        <v>1769</v>
      </c>
      <c r="AV91" s="88">
        <v>7</v>
      </c>
      <c r="AW91" s="175" t="s">
        <v>1948</v>
      </c>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row>
    <row r="92" spans="1:163" s="5" customFormat="1" ht="90" customHeight="1">
      <c r="A92" s="200"/>
      <c r="B92" s="260"/>
      <c r="C92" s="214"/>
      <c r="D92" s="217"/>
      <c r="E92" s="207"/>
      <c r="F92" s="177" t="s">
        <v>463</v>
      </c>
      <c r="G92" s="178">
        <f t="shared" si="6"/>
        <v>22.91666666666667</v>
      </c>
      <c r="H92" s="176">
        <v>25</v>
      </c>
      <c r="I92" s="176" t="s">
        <v>699</v>
      </c>
      <c r="J92" s="175" t="s">
        <v>1457</v>
      </c>
      <c r="K92" s="175">
        <f t="shared" si="5"/>
        <v>91.66666666666667</v>
      </c>
      <c r="L92" s="111">
        <v>100</v>
      </c>
      <c r="M92" s="175" t="s">
        <v>96</v>
      </c>
      <c r="N92" s="111">
        <v>12</v>
      </c>
      <c r="O92" s="105">
        <f>+AC92+AH92+AO92+AT92+AE92+AJ92+AQ92+AV92</f>
        <v>11</v>
      </c>
      <c r="P92" s="82" t="s">
        <v>97</v>
      </c>
      <c r="Q92" s="82" t="s">
        <v>75</v>
      </c>
      <c r="R92" s="82" t="s">
        <v>30</v>
      </c>
      <c r="S92" s="82" t="s">
        <v>80</v>
      </c>
      <c r="T92" s="175" t="s">
        <v>461</v>
      </c>
      <c r="U92" s="175" t="s">
        <v>462</v>
      </c>
      <c r="V92" s="82" t="s">
        <v>12</v>
      </c>
      <c r="W92" s="175" t="s">
        <v>13</v>
      </c>
      <c r="X92" s="175" t="s">
        <v>53</v>
      </c>
      <c r="Y92" s="175" t="s">
        <v>29</v>
      </c>
      <c r="Z92" s="175" t="s">
        <v>49</v>
      </c>
      <c r="AA92" s="175" t="s">
        <v>36</v>
      </c>
      <c r="AB92" s="175">
        <v>0</v>
      </c>
      <c r="AC92" s="175">
        <v>0</v>
      </c>
      <c r="AD92" s="175" t="s">
        <v>732</v>
      </c>
      <c r="AE92" s="175">
        <v>0</v>
      </c>
      <c r="AF92" s="134" t="s">
        <v>914</v>
      </c>
      <c r="AG92" s="175">
        <v>0</v>
      </c>
      <c r="AH92" s="175">
        <v>0</v>
      </c>
      <c r="AI92" s="175" t="s">
        <v>1027</v>
      </c>
      <c r="AJ92" s="175">
        <v>0</v>
      </c>
      <c r="AK92" s="175" t="s">
        <v>1242</v>
      </c>
      <c r="AL92" s="175">
        <v>0</v>
      </c>
      <c r="AM92" s="175" t="s">
        <v>1372</v>
      </c>
      <c r="AN92" s="175">
        <v>0</v>
      </c>
      <c r="AO92" s="175">
        <v>0</v>
      </c>
      <c r="AP92" s="175" t="s">
        <v>1557</v>
      </c>
      <c r="AQ92" s="88">
        <v>9</v>
      </c>
      <c r="AR92" s="88" t="s">
        <v>1677</v>
      </c>
      <c r="AS92" s="88">
        <v>1</v>
      </c>
      <c r="AT92" s="110">
        <v>1</v>
      </c>
      <c r="AU92" s="88" t="s">
        <v>1766</v>
      </c>
      <c r="AV92" s="88">
        <v>1</v>
      </c>
      <c r="AW92" s="175" t="s">
        <v>1949</v>
      </c>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row>
    <row r="93" spans="1:163" s="5" customFormat="1" ht="90" customHeight="1">
      <c r="A93" s="200"/>
      <c r="B93" s="260"/>
      <c r="C93" s="214"/>
      <c r="D93" s="217"/>
      <c r="E93" s="207"/>
      <c r="F93" s="177" t="s">
        <v>464</v>
      </c>
      <c r="G93" s="178">
        <f t="shared" si="6"/>
        <v>17.5</v>
      </c>
      <c r="H93" s="176">
        <v>25</v>
      </c>
      <c r="I93" s="176" t="s">
        <v>700</v>
      </c>
      <c r="J93" s="175" t="s">
        <v>465</v>
      </c>
      <c r="K93" s="175">
        <f t="shared" si="5"/>
        <v>70</v>
      </c>
      <c r="L93" s="111">
        <v>100</v>
      </c>
      <c r="M93" s="175" t="s">
        <v>96</v>
      </c>
      <c r="N93" s="111">
        <v>1</v>
      </c>
      <c r="O93" s="183">
        <f>+AC93+AH93+AO93+AT93+AE93+AJ93+AV93</f>
        <v>0.7</v>
      </c>
      <c r="P93" s="82" t="s">
        <v>97</v>
      </c>
      <c r="Q93" s="82" t="s">
        <v>75</v>
      </c>
      <c r="R93" s="82" t="s">
        <v>30</v>
      </c>
      <c r="S93" s="82" t="s">
        <v>80</v>
      </c>
      <c r="T93" s="175" t="s">
        <v>461</v>
      </c>
      <c r="U93" s="175" t="s">
        <v>462</v>
      </c>
      <c r="V93" s="82" t="s">
        <v>24</v>
      </c>
      <c r="W93" s="175" t="s">
        <v>25</v>
      </c>
      <c r="X93" s="175" t="s">
        <v>26</v>
      </c>
      <c r="Y93" s="175" t="s">
        <v>29</v>
      </c>
      <c r="Z93" s="175" t="s">
        <v>49</v>
      </c>
      <c r="AA93" s="175" t="s">
        <v>36</v>
      </c>
      <c r="AB93" s="175">
        <v>0</v>
      </c>
      <c r="AC93" s="175">
        <v>0</v>
      </c>
      <c r="AD93" s="175" t="s">
        <v>733</v>
      </c>
      <c r="AE93" s="175">
        <v>0</v>
      </c>
      <c r="AF93" s="134" t="s">
        <v>913</v>
      </c>
      <c r="AG93" s="175">
        <v>0</v>
      </c>
      <c r="AH93" s="175">
        <v>0</v>
      </c>
      <c r="AI93" s="175" t="s">
        <v>1028</v>
      </c>
      <c r="AJ93" s="175">
        <v>0</v>
      </c>
      <c r="AK93" s="175" t="s">
        <v>733</v>
      </c>
      <c r="AL93" s="175">
        <v>0</v>
      </c>
      <c r="AM93" s="175" t="s">
        <v>1373</v>
      </c>
      <c r="AN93" s="175">
        <v>0</v>
      </c>
      <c r="AO93" s="175">
        <v>0</v>
      </c>
      <c r="AP93" s="175" t="s">
        <v>1558</v>
      </c>
      <c r="AQ93" s="88">
        <v>0</v>
      </c>
      <c r="AR93" s="88" t="s">
        <v>1678</v>
      </c>
      <c r="AS93" s="88">
        <v>1</v>
      </c>
      <c r="AT93" s="110">
        <v>0</v>
      </c>
      <c r="AU93" s="88" t="s">
        <v>1767</v>
      </c>
      <c r="AV93" s="88">
        <v>0.7</v>
      </c>
      <c r="AW93" s="175" t="s">
        <v>1950</v>
      </c>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row>
    <row r="94" spans="1:163" s="5" customFormat="1" ht="90" customHeight="1">
      <c r="A94" s="201"/>
      <c r="B94" s="260"/>
      <c r="C94" s="214"/>
      <c r="D94" s="217"/>
      <c r="E94" s="208"/>
      <c r="F94" s="177" t="s">
        <v>466</v>
      </c>
      <c r="G94" s="178">
        <f t="shared" si="6"/>
        <v>25</v>
      </c>
      <c r="H94" s="176">
        <v>25</v>
      </c>
      <c r="I94" s="176" t="s">
        <v>583</v>
      </c>
      <c r="J94" s="175" t="s">
        <v>467</v>
      </c>
      <c r="K94" s="175">
        <f t="shared" si="5"/>
        <v>100</v>
      </c>
      <c r="L94" s="111">
        <v>100</v>
      </c>
      <c r="M94" s="175" t="s">
        <v>96</v>
      </c>
      <c r="N94" s="111">
        <v>1</v>
      </c>
      <c r="O94" s="105">
        <f>+AC94+AH94+AO94+AT94+AE94+AJ94</f>
        <v>1</v>
      </c>
      <c r="P94" s="82" t="s">
        <v>97</v>
      </c>
      <c r="Q94" s="82" t="s">
        <v>75</v>
      </c>
      <c r="R94" s="82" t="s">
        <v>30</v>
      </c>
      <c r="S94" s="82" t="s">
        <v>80</v>
      </c>
      <c r="T94" s="175" t="s">
        <v>461</v>
      </c>
      <c r="U94" s="175" t="s">
        <v>468</v>
      </c>
      <c r="V94" s="82" t="s">
        <v>12</v>
      </c>
      <c r="W94" s="175" t="s">
        <v>13</v>
      </c>
      <c r="X94" s="175" t="s">
        <v>52</v>
      </c>
      <c r="Y94" s="175" t="s">
        <v>29</v>
      </c>
      <c r="Z94" s="175" t="s">
        <v>49</v>
      </c>
      <c r="AA94" s="175" t="s">
        <v>36</v>
      </c>
      <c r="AB94" s="175">
        <v>0</v>
      </c>
      <c r="AC94" s="175">
        <v>0</v>
      </c>
      <c r="AD94" s="175" t="s">
        <v>734</v>
      </c>
      <c r="AE94" s="175">
        <v>0</v>
      </c>
      <c r="AF94" s="134" t="s">
        <v>915</v>
      </c>
      <c r="AG94" s="175">
        <v>0</v>
      </c>
      <c r="AH94" s="175">
        <v>0</v>
      </c>
      <c r="AI94" s="175" t="s">
        <v>1125</v>
      </c>
      <c r="AJ94" s="175">
        <v>0</v>
      </c>
      <c r="AK94" s="175" t="s">
        <v>733</v>
      </c>
      <c r="AL94" s="175">
        <v>0</v>
      </c>
      <c r="AM94" s="175" t="s">
        <v>1374</v>
      </c>
      <c r="AN94" s="175">
        <v>0</v>
      </c>
      <c r="AO94" s="175">
        <v>0</v>
      </c>
      <c r="AP94" s="175" t="s">
        <v>1559</v>
      </c>
      <c r="AQ94" s="88">
        <v>0</v>
      </c>
      <c r="AR94" s="88" t="s">
        <v>1679</v>
      </c>
      <c r="AS94" s="88">
        <v>1</v>
      </c>
      <c r="AT94" s="110">
        <v>1</v>
      </c>
      <c r="AU94" s="88" t="s">
        <v>1768</v>
      </c>
      <c r="AV94" s="88"/>
      <c r="AW94" s="105" t="s">
        <v>1951</v>
      </c>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row>
    <row r="95" spans="1:163" s="5" customFormat="1" ht="113.25" customHeight="1">
      <c r="A95" s="202" t="s">
        <v>513</v>
      </c>
      <c r="B95" s="290">
        <f>(E95+E99+E100)</f>
        <v>61.16535347534811</v>
      </c>
      <c r="C95" s="216" t="s">
        <v>280</v>
      </c>
      <c r="D95" s="212">
        <v>50</v>
      </c>
      <c r="E95" s="212">
        <f>(SUM(G95:G98)*D95)/100</f>
        <v>41.16535347534811</v>
      </c>
      <c r="F95" s="153" t="s">
        <v>281</v>
      </c>
      <c r="G95" s="28">
        <f t="shared" si="6"/>
        <v>40</v>
      </c>
      <c r="H95" s="60">
        <v>40</v>
      </c>
      <c r="I95" s="151" t="s">
        <v>551</v>
      </c>
      <c r="J95" s="162" t="s">
        <v>282</v>
      </c>
      <c r="K95" s="153">
        <v>100</v>
      </c>
      <c r="L95" s="60">
        <v>100</v>
      </c>
      <c r="M95" s="153" t="s">
        <v>96</v>
      </c>
      <c r="N95" s="90">
        <v>16115</v>
      </c>
      <c r="O95" s="90">
        <f>+AC95+AE95+AH95+AJ95+AL95+AQ95+AT95+AV95</f>
        <v>16835</v>
      </c>
      <c r="P95" s="3" t="s">
        <v>97</v>
      </c>
      <c r="Q95" s="3" t="s">
        <v>76</v>
      </c>
      <c r="R95" s="3" t="s">
        <v>23</v>
      </c>
      <c r="S95" s="3" t="s">
        <v>80</v>
      </c>
      <c r="T95" s="153" t="s">
        <v>283</v>
      </c>
      <c r="U95" s="153" t="s">
        <v>284</v>
      </c>
      <c r="V95" s="3" t="s">
        <v>24</v>
      </c>
      <c r="W95" s="153" t="s">
        <v>57</v>
      </c>
      <c r="X95" s="153" t="s">
        <v>26</v>
      </c>
      <c r="Y95" s="153" t="s">
        <v>29</v>
      </c>
      <c r="Z95" s="153" t="s">
        <v>27</v>
      </c>
      <c r="AA95" s="153" t="s">
        <v>44</v>
      </c>
      <c r="AB95" s="153">
        <v>1287</v>
      </c>
      <c r="AC95" s="153">
        <v>1863</v>
      </c>
      <c r="AD95" s="153" t="s">
        <v>715</v>
      </c>
      <c r="AE95" s="60">
        <v>2331</v>
      </c>
      <c r="AF95" s="47" t="s">
        <v>851</v>
      </c>
      <c r="AG95" s="153">
        <v>11967</v>
      </c>
      <c r="AH95" s="153">
        <v>1723</v>
      </c>
      <c r="AI95" s="153" t="s">
        <v>1051</v>
      </c>
      <c r="AJ95" s="153">
        <v>352</v>
      </c>
      <c r="AK95" s="153" t="s">
        <v>1243</v>
      </c>
      <c r="AL95" s="153">
        <v>546</v>
      </c>
      <c r="AM95" s="153" t="s">
        <v>1375</v>
      </c>
      <c r="AN95" s="153">
        <v>1201</v>
      </c>
      <c r="AO95" s="153">
        <v>0</v>
      </c>
      <c r="AP95" s="153" t="s">
        <v>1503</v>
      </c>
      <c r="AQ95" s="153">
        <v>1725</v>
      </c>
      <c r="AR95" s="79" t="s">
        <v>1692</v>
      </c>
      <c r="AS95" s="153">
        <v>8652</v>
      </c>
      <c r="AT95" s="152">
        <v>4778</v>
      </c>
      <c r="AU95" s="153" t="s">
        <v>1799</v>
      </c>
      <c r="AV95" s="153">
        <v>3517</v>
      </c>
      <c r="AW95" s="153" t="s">
        <v>1934</v>
      </c>
      <c r="AX95" s="14"/>
      <c r="AY95" s="70" t="s">
        <v>85</v>
      </c>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row>
    <row r="96" spans="1:163" s="5" customFormat="1" ht="56.25" customHeight="1">
      <c r="A96" s="202"/>
      <c r="B96" s="296"/>
      <c r="C96" s="216"/>
      <c r="D96" s="212"/>
      <c r="E96" s="212"/>
      <c r="F96" s="153" t="s">
        <v>285</v>
      </c>
      <c r="G96" s="28">
        <f t="shared" si="6"/>
        <v>11.560865430337612</v>
      </c>
      <c r="H96" s="60">
        <v>15</v>
      </c>
      <c r="I96" s="151" t="s">
        <v>552</v>
      </c>
      <c r="J96" s="162" t="s">
        <v>286</v>
      </c>
      <c r="K96" s="153">
        <f aca="true" t="shared" si="7" ref="K96:K113">(O96*L96)/N96</f>
        <v>77.07243620225076</v>
      </c>
      <c r="L96" s="60">
        <v>100</v>
      </c>
      <c r="M96" s="153" t="s">
        <v>96</v>
      </c>
      <c r="N96" s="90">
        <v>12618</v>
      </c>
      <c r="O96" s="90">
        <f>+AC96+AH96+AO96+AT96+AE96+AJ96++AV96</f>
        <v>9725</v>
      </c>
      <c r="P96" s="3" t="s">
        <v>97</v>
      </c>
      <c r="Q96" s="3" t="s">
        <v>76</v>
      </c>
      <c r="R96" s="3" t="s">
        <v>23</v>
      </c>
      <c r="S96" s="3" t="s">
        <v>80</v>
      </c>
      <c r="T96" s="153" t="s">
        <v>283</v>
      </c>
      <c r="U96" s="153" t="s">
        <v>284</v>
      </c>
      <c r="V96" s="3" t="s">
        <v>24</v>
      </c>
      <c r="W96" s="153" t="s">
        <v>57</v>
      </c>
      <c r="X96" s="153" t="s">
        <v>26</v>
      </c>
      <c r="Y96" s="153" t="s">
        <v>29</v>
      </c>
      <c r="Z96" s="153" t="s">
        <v>27</v>
      </c>
      <c r="AA96" s="153" t="s">
        <v>44</v>
      </c>
      <c r="AB96" s="153"/>
      <c r="AC96" s="153">
        <v>0</v>
      </c>
      <c r="AD96" s="153" t="s">
        <v>716</v>
      </c>
      <c r="AE96" s="153">
        <v>7512</v>
      </c>
      <c r="AF96" s="153" t="s">
        <v>852</v>
      </c>
      <c r="AG96" s="153" t="s">
        <v>85</v>
      </c>
      <c r="AH96" s="153">
        <v>0</v>
      </c>
      <c r="AI96" s="153" t="s">
        <v>852</v>
      </c>
      <c r="AJ96" s="153">
        <v>0</v>
      </c>
      <c r="AK96" s="153" t="s">
        <v>1244</v>
      </c>
      <c r="AL96" s="153">
        <v>0</v>
      </c>
      <c r="AM96" s="153" t="s">
        <v>1244</v>
      </c>
      <c r="AN96" s="153"/>
      <c r="AO96" s="153">
        <v>2213</v>
      </c>
      <c r="AP96" s="153" t="s">
        <v>1504</v>
      </c>
      <c r="AQ96" s="90">
        <v>0</v>
      </c>
      <c r="AR96" s="153" t="s">
        <v>1693</v>
      </c>
      <c r="AS96" s="153">
        <v>12618</v>
      </c>
      <c r="AT96" s="152"/>
      <c r="AU96" s="153" t="s">
        <v>1800</v>
      </c>
      <c r="AV96" s="153">
        <v>0</v>
      </c>
      <c r="AW96" s="153" t="s">
        <v>1890</v>
      </c>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row>
    <row r="97" spans="1:163" s="5" customFormat="1" ht="56.25" customHeight="1">
      <c r="A97" s="202"/>
      <c r="B97" s="296"/>
      <c r="C97" s="216"/>
      <c r="D97" s="212"/>
      <c r="E97" s="212"/>
      <c r="F97" s="153" t="s">
        <v>287</v>
      </c>
      <c r="G97" s="28">
        <f t="shared" si="6"/>
        <v>22.31509152035861</v>
      </c>
      <c r="H97" s="60">
        <v>30</v>
      </c>
      <c r="I97" s="151" t="s">
        <v>586</v>
      </c>
      <c r="J97" s="162" t="s">
        <v>288</v>
      </c>
      <c r="K97" s="153">
        <f t="shared" si="7"/>
        <v>74.38363840119537</v>
      </c>
      <c r="L97" s="60">
        <v>100</v>
      </c>
      <c r="M97" s="153" t="s">
        <v>96</v>
      </c>
      <c r="N97" s="90">
        <v>10708</v>
      </c>
      <c r="O97" s="90">
        <f>+AC97+AH97+AO97+AT97+AE97+AJ97</f>
        <v>7965</v>
      </c>
      <c r="P97" s="3" t="s">
        <v>97</v>
      </c>
      <c r="Q97" s="3" t="s">
        <v>76</v>
      </c>
      <c r="R97" s="3" t="s">
        <v>23</v>
      </c>
      <c r="S97" s="3" t="s">
        <v>80</v>
      </c>
      <c r="T97" s="153" t="s">
        <v>283</v>
      </c>
      <c r="U97" s="153" t="s">
        <v>284</v>
      </c>
      <c r="V97" s="3" t="s">
        <v>24</v>
      </c>
      <c r="W97" s="153" t="s">
        <v>57</v>
      </c>
      <c r="X97" s="153" t="s">
        <v>55</v>
      </c>
      <c r="Y97" s="153" t="s">
        <v>29</v>
      </c>
      <c r="Z97" s="153" t="s">
        <v>27</v>
      </c>
      <c r="AA97" s="153" t="s">
        <v>44</v>
      </c>
      <c r="AB97" s="153"/>
      <c r="AC97" s="153">
        <v>0</v>
      </c>
      <c r="AD97" s="153" t="s">
        <v>717</v>
      </c>
      <c r="AE97" s="153">
        <v>0</v>
      </c>
      <c r="AF97" s="153" t="s">
        <v>853</v>
      </c>
      <c r="AG97" s="153" t="s">
        <v>85</v>
      </c>
      <c r="AH97" s="153">
        <v>7965</v>
      </c>
      <c r="AI97" s="153" t="s">
        <v>853</v>
      </c>
      <c r="AJ97" s="153">
        <v>0</v>
      </c>
      <c r="AK97" s="153" t="s">
        <v>853</v>
      </c>
      <c r="AL97" s="153">
        <v>0</v>
      </c>
      <c r="AM97" s="153" t="s">
        <v>853</v>
      </c>
      <c r="AN97" s="153"/>
      <c r="AO97" s="153">
        <v>0</v>
      </c>
      <c r="AP97" s="153" t="s">
        <v>853</v>
      </c>
      <c r="AQ97" s="153">
        <v>0</v>
      </c>
      <c r="AR97" s="79" t="s">
        <v>853</v>
      </c>
      <c r="AS97" s="153">
        <v>10708</v>
      </c>
      <c r="AT97" s="152"/>
      <c r="AU97" s="152" t="s">
        <v>853</v>
      </c>
      <c r="AV97" s="152"/>
      <c r="AW97" s="153" t="s">
        <v>1892</v>
      </c>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row>
    <row r="98" spans="1:163" s="5" customFormat="1" ht="90">
      <c r="A98" s="202"/>
      <c r="B98" s="296"/>
      <c r="C98" s="216"/>
      <c r="D98" s="212"/>
      <c r="E98" s="212"/>
      <c r="F98" s="153" t="s">
        <v>289</v>
      </c>
      <c r="G98" s="28">
        <f t="shared" si="6"/>
        <v>8.45475</v>
      </c>
      <c r="H98" s="60">
        <v>15</v>
      </c>
      <c r="I98" s="151" t="s">
        <v>587</v>
      </c>
      <c r="J98" s="162" t="s">
        <v>290</v>
      </c>
      <c r="K98" s="153">
        <f t="shared" si="7"/>
        <v>56.365</v>
      </c>
      <c r="L98" s="60">
        <v>100</v>
      </c>
      <c r="M98" s="153" t="s">
        <v>96</v>
      </c>
      <c r="N98" s="90">
        <v>20000</v>
      </c>
      <c r="O98" s="90">
        <f>+AC98+AH98+AO98+AT98+AE98+AJ98+AL98+AQ98+AV98</f>
        <v>11273</v>
      </c>
      <c r="P98" s="3" t="s">
        <v>97</v>
      </c>
      <c r="Q98" s="3" t="s">
        <v>76</v>
      </c>
      <c r="R98" s="3" t="s">
        <v>23</v>
      </c>
      <c r="S98" s="3" t="s">
        <v>80</v>
      </c>
      <c r="T98" s="153" t="s">
        <v>291</v>
      </c>
      <c r="U98" s="153" t="s">
        <v>521</v>
      </c>
      <c r="V98" s="3" t="s">
        <v>24</v>
      </c>
      <c r="W98" s="153" t="s">
        <v>57</v>
      </c>
      <c r="X98" s="153" t="s">
        <v>55</v>
      </c>
      <c r="Y98" s="153" t="s">
        <v>29</v>
      </c>
      <c r="Z98" s="153" t="s">
        <v>27</v>
      </c>
      <c r="AA98" s="153" t="s">
        <v>44</v>
      </c>
      <c r="AB98" s="153"/>
      <c r="AC98" s="153">
        <v>0</v>
      </c>
      <c r="AD98" s="153" t="s">
        <v>718</v>
      </c>
      <c r="AE98" s="153">
        <v>2990</v>
      </c>
      <c r="AF98" s="153" t="s">
        <v>854</v>
      </c>
      <c r="AG98" s="153"/>
      <c r="AH98" s="153">
        <v>0</v>
      </c>
      <c r="AI98" s="153" t="s">
        <v>1120</v>
      </c>
      <c r="AJ98" s="153">
        <v>3023</v>
      </c>
      <c r="AK98" s="153" t="s">
        <v>1243</v>
      </c>
      <c r="AL98" s="153">
        <v>204</v>
      </c>
      <c r="AM98" s="153" t="s">
        <v>1376</v>
      </c>
      <c r="AN98" s="153"/>
      <c r="AO98" s="153">
        <v>0</v>
      </c>
      <c r="AP98" s="153" t="s">
        <v>1505</v>
      </c>
      <c r="AQ98" s="153">
        <v>3245</v>
      </c>
      <c r="AR98" s="79" t="s">
        <v>1694</v>
      </c>
      <c r="AS98" s="153">
        <v>20000</v>
      </c>
      <c r="AT98" s="152">
        <v>710</v>
      </c>
      <c r="AU98" s="153" t="s">
        <v>1801</v>
      </c>
      <c r="AV98" s="152">
        <v>1101</v>
      </c>
      <c r="AW98" s="153" t="s">
        <v>1891</v>
      </c>
      <c r="AX98" s="14" t="s">
        <v>85</v>
      </c>
      <c r="AY98" s="70" t="s">
        <v>85</v>
      </c>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row>
    <row r="99" spans="1:163" s="5" customFormat="1" ht="90">
      <c r="A99" s="202"/>
      <c r="B99" s="296"/>
      <c r="C99" s="153" t="s">
        <v>292</v>
      </c>
      <c r="D99" s="151">
        <v>30</v>
      </c>
      <c r="E99" s="151">
        <f>(G99*D99)/100</f>
        <v>0</v>
      </c>
      <c r="F99" s="153" t="s">
        <v>293</v>
      </c>
      <c r="G99" s="28">
        <f t="shared" si="6"/>
        <v>0</v>
      </c>
      <c r="H99" s="60">
        <v>100</v>
      </c>
      <c r="I99" s="151" t="s">
        <v>588</v>
      </c>
      <c r="J99" s="162" t="s">
        <v>294</v>
      </c>
      <c r="K99" s="153">
        <f t="shared" si="7"/>
        <v>0</v>
      </c>
      <c r="L99" s="60">
        <v>100</v>
      </c>
      <c r="M99" s="153" t="s">
        <v>96</v>
      </c>
      <c r="N99" s="167">
        <v>1</v>
      </c>
      <c r="O99" s="90">
        <f>+AV99</f>
        <v>0</v>
      </c>
      <c r="P99" s="3" t="s">
        <v>97</v>
      </c>
      <c r="Q99" s="3" t="s">
        <v>76</v>
      </c>
      <c r="R99" s="3" t="s">
        <v>23</v>
      </c>
      <c r="S99" s="3" t="s">
        <v>80</v>
      </c>
      <c r="T99" s="153" t="s">
        <v>291</v>
      </c>
      <c r="U99" s="153" t="s">
        <v>521</v>
      </c>
      <c r="V99" s="3" t="s">
        <v>24</v>
      </c>
      <c r="W99" s="153" t="s">
        <v>57</v>
      </c>
      <c r="X99" s="153" t="s">
        <v>55</v>
      </c>
      <c r="Y99" s="153" t="s">
        <v>29</v>
      </c>
      <c r="Z99" s="153" t="s">
        <v>27</v>
      </c>
      <c r="AA99" s="153" t="s">
        <v>44</v>
      </c>
      <c r="AB99" s="152"/>
      <c r="AC99" s="152">
        <v>0</v>
      </c>
      <c r="AD99" s="152"/>
      <c r="AE99" s="152">
        <v>0</v>
      </c>
      <c r="AF99" s="153" t="s">
        <v>855</v>
      </c>
      <c r="AG99" s="152"/>
      <c r="AH99" s="153">
        <v>0</v>
      </c>
      <c r="AI99" s="153" t="s">
        <v>1052</v>
      </c>
      <c r="AJ99" s="153">
        <v>0</v>
      </c>
      <c r="AK99" s="153" t="s">
        <v>1052</v>
      </c>
      <c r="AL99" s="153">
        <v>0</v>
      </c>
      <c r="AM99" s="153" t="s">
        <v>1052</v>
      </c>
      <c r="AN99" s="152"/>
      <c r="AO99" s="152">
        <v>0</v>
      </c>
      <c r="AP99" s="153" t="s">
        <v>1052</v>
      </c>
      <c r="AQ99" s="153">
        <v>0</v>
      </c>
      <c r="AR99" s="79" t="s">
        <v>1052</v>
      </c>
      <c r="AS99" s="153">
        <v>1</v>
      </c>
      <c r="AT99" s="152"/>
      <c r="AU99" s="152" t="s">
        <v>1802</v>
      </c>
      <c r="AV99" s="152">
        <v>0</v>
      </c>
      <c r="AW99" s="153" t="s">
        <v>1884</v>
      </c>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row>
    <row r="100" spans="1:163" s="5" customFormat="1" ht="67.5" customHeight="1">
      <c r="A100" s="202"/>
      <c r="B100" s="296"/>
      <c r="C100" s="216" t="s">
        <v>295</v>
      </c>
      <c r="D100" s="212">
        <v>20</v>
      </c>
      <c r="E100" s="212">
        <f>(SUM(G100:G101)*D100)/100</f>
        <v>20</v>
      </c>
      <c r="F100" s="153" t="s">
        <v>296</v>
      </c>
      <c r="G100" s="28">
        <f>(K100*H100)/100</f>
        <v>50</v>
      </c>
      <c r="H100" s="60">
        <v>50</v>
      </c>
      <c r="I100" s="151" t="s">
        <v>589</v>
      </c>
      <c r="J100" s="162" t="s">
        <v>297</v>
      </c>
      <c r="K100" s="153">
        <f t="shared" si="7"/>
        <v>100</v>
      </c>
      <c r="L100" s="60">
        <v>100</v>
      </c>
      <c r="M100" s="153" t="s">
        <v>96</v>
      </c>
      <c r="N100" s="59">
        <v>1</v>
      </c>
      <c r="O100" s="27">
        <f>+AC100+AH100+AO100+AT100+AE100+AJ100</f>
        <v>1</v>
      </c>
      <c r="P100" s="3" t="s">
        <v>93</v>
      </c>
      <c r="Q100" s="3" t="s">
        <v>76</v>
      </c>
      <c r="R100" s="3" t="s">
        <v>23</v>
      </c>
      <c r="S100" s="3" t="s">
        <v>80</v>
      </c>
      <c r="T100" s="153" t="s">
        <v>298</v>
      </c>
      <c r="U100" s="153" t="s">
        <v>521</v>
      </c>
      <c r="V100" s="3" t="s">
        <v>24</v>
      </c>
      <c r="W100" s="153" t="s">
        <v>25</v>
      </c>
      <c r="X100" s="153" t="s">
        <v>55</v>
      </c>
      <c r="Y100" s="153" t="s">
        <v>29</v>
      </c>
      <c r="Z100" s="153" t="s">
        <v>27</v>
      </c>
      <c r="AA100" s="153" t="s">
        <v>44</v>
      </c>
      <c r="AB100" s="27">
        <v>0</v>
      </c>
      <c r="AC100" s="27">
        <v>0</v>
      </c>
      <c r="AD100" s="153" t="s">
        <v>719</v>
      </c>
      <c r="AE100" s="27">
        <v>0.3</v>
      </c>
      <c r="AF100" s="157" t="s">
        <v>856</v>
      </c>
      <c r="AG100" s="27">
        <v>0.33</v>
      </c>
      <c r="AH100" s="27">
        <v>0.65</v>
      </c>
      <c r="AI100" s="153" t="s">
        <v>1053</v>
      </c>
      <c r="AJ100" s="27">
        <v>0.05</v>
      </c>
      <c r="AK100" s="153" t="s">
        <v>1245</v>
      </c>
      <c r="AL100" s="153">
        <v>0</v>
      </c>
      <c r="AM100" s="153" t="s">
        <v>1377</v>
      </c>
      <c r="AN100" s="27">
        <v>0.33</v>
      </c>
      <c r="AO100" s="27">
        <v>0</v>
      </c>
      <c r="AP100" s="27" t="s">
        <v>1377</v>
      </c>
      <c r="AQ100" s="27">
        <v>0</v>
      </c>
      <c r="AR100" s="79" t="s">
        <v>1377</v>
      </c>
      <c r="AS100" s="27">
        <v>0.34</v>
      </c>
      <c r="AT100" s="152"/>
      <c r="AU100" s="152" t="s">
        <v>1377</v>
      </c>
      <c r="AV100" s="152"/>
      <c r="AW100" s="152" t="s">
        <v>1377</v>
      </c>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row>
    <row r="101" spans="1:163" s="5" customFormat="1" ht="90">
      <c r="A101" s="202"/>
      <c r="B101" s="296"/>
      <c r="C101" s="216"/>
      <c r="D101" s="212"/>
      <c r="E101" s="212"/>
      <c r="F101" s="153" t="s">
        <v>299</v>
      </c>
      <c r="G101" s="28">
        <f t="shared" si="6"/>
        <v>50</v>
      </c>
      <c r="H101" s="60">
        <v>50</v>
      </c>
      <c r="I101" s="151" t="s">
        <v>590</v>
      </c>
      <c r="J101" s="162" t="s">
        <v>300</v>
      </c>
      <c r="K101" s="153">
        <f t="shared" si="7"/>
        <v>100</v>
      </c>
      <c r="L101" s="60">
        <v>100</v>
      </c>
      <c r="M101" s="153" t="s">
        <v>96</v>
      </c>
      <c r="N101" s="59">
        <v>1</v>
      </c>
      <c r="O101" s="59">
        <f>+AC101+AH101+AO101+AT101+AE101+AJ101+AL101+AQ101+AV101</f>
        <v>1</v>
      </c>
      <c r="P101" s="3" t="s">
        <v>93</v>
      </c>
      <c r="Q101" s="3" t="s">
        <v>76</v>
      </c>
      <c r="R101" s="3" t="s">
        <v>23</v>
      </c>
      <c r="S101" s="3" t="s">
        <v>80</v>
      </c>
      <c r="T101" s="153" t="s">
        <v>298</v>
      </c>
      <c r="U101" s="153" t="s">
        <v>521</v>
      </c>
      <c r="V101" s="3" t="s">
        <v>24</v>
      </c>
      <c r="W101" s="153" t="s">
        <v>25</v>
      </c>
      <c r="X101" s="153" t="s">
        <v>55</v>
      </c>
      <c r="Y101" s="153" t="s">
        <v>29</v>
      </c>
      <c r="Z101" s="153" t="s">
        <v>27</v>
      </c>
      <c r="AA101" s="153" t="s">
        <v>44</v>
      </c>
      <c r="AB101" s="27">
        <v>0</v>
      </c>
      <c r="AC101" s="27">
        <v>0</v>
      </c>
      <c r="AD101" s="153" t="s">
        <v>719</v>
      </c>
      <c r="AE101" s="27">
        <v>0</v>
      </c>
      <c r="AF101" s="157" t="s">
        <v>857</v>
      </c>
      <c r="AG101" s="27">
        <v>0.25</v>
      </c>
      <c r="AH101" s="27">
        <v>0.05</v>
      </c>
      <c r="AI101" s="153" t="s">
        <v>1054</v>
      </c>
      <c r="AJ101" s="59">
        <v>0.23</v>
      </c>
      <c r="AK101" s="153" t="s">
        <v>1246</v>
      </c>
      <c r="AL101" s="59">
        <v>0.12</v>
      </c>
      <c r="AM101" s="153" t="s">
        <v>1378</v>
      </c>
      <c r="AN101" s="27">
        <v>0.25</v>
      </c>
      <c r="AO101" s="27">
        <v>0</v>
      </c>
      <c r="AP101" s="157" t="s">
        <v>1506</v>
      </c>
      <c r="AQ101" s="157">
        <v>0.36</v>
      </c>
      <c r="AR101" s="79" t="s">
        <v>1695</v>
      </c>
      <c r="AS101" s="27">
        <v>0.5</v>
      </c>
      <c r="AT101" s="59">
        <v>0.04</v>
      </c>
      <c r="AU101" s="153" t="s">
        <v>1803</v>
      </c>
      <c r="AV101" s="157">
        <v>0.2</v>
      </c>
      <c r="AW101" s="153" t="s">
        <v>1885</v>
      </c>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row>
    <row r="102" spans="1:163" s="5" customFormat="1" ht="409.5">
      <c r="A102" s="307" t="s">
        <v>514</v>
      </c>
      <c r="B102" s="239">
        <f>E102</f>
        <v>75.32637438423646</v>
      </c>
      <c r="C102" s="214" t="s">
        <v>349</v>
      </c>
      <c r="D102" s="249">
        <v>100</v>
      </c>
      <c r="E102" s="254">
        <f>((G102+G122)*D102)/100</f>
        <v>75.32637438423646</v>
      </c>
      <c r="F102" s="211" t="s">
        <v>350</v>
      </c>
      <c r="G102" s="209">
        <f>(SUM(K102:K121)*H102)/100</f>
        <v>65.32637438423646</v>
      </c>
      <c r="H102" s="250">
        <v>90</v>
      </c>
      <c r="I102" s="176" t="s">
        <v>599</v>
      </c>
      <c r="J102" s="175" t="s">
        <v>314</v>
      </c>
      <c r="K102" s="175">
        <f t="shared" si="7"/>
        <v>6</v>
      </c>
      <c r="L102" s="178">
        <v>6</v>
      </c>
      <c r="M102" s="175" t="s">
        <v>96</v>
      </c>
      <c r="N102" s="175">
        <v>2</v>
      </c>
      <c r="O102" s="105">
        <f>+AC102+AH102+AO102+AT102+AE102+AJ102+AV102</f>
        <v>2</v>
      </c>
      <c r="P102" s="82" t="s">
        <v>97</v>
      </c>
      <c r="Q102" s="82" t="s">
        <v>76</v>
      </c>
      <c r="R102" s="82" t="s">
        <v>31</v>
      </c>
      <c r="S102" s="82" t="s">
        <v>81</v>
      </c>
      <c r="T102" s="175" t="s">
        <v>315</v>
      </c>
      <c r="U102" s="175" t="s">
        <v>316</v>
      </c>
      <c r="V102" s="82" t="s">
        <v>58</v>
      </c>
      <c r="W102" s="175" t="s">
        <v>25</v>
      </c>
      <c r="X102" s="175" t="s">
        <v>26</v>
      </c>
      <c r="Y102" s="175" t="s">
        <v>29</v>
      </c>
      <c r="Z102" s="175" t="s">
        <v>27</v>
      </c>
      <c r="AA102" s="175" t="s">
        <v>28</v>
      </c>
      <c r="AB102" s="175"/>
      <c r="AC102" s="175">
        <v>0</v>
      </c>
      <c r="AD102" s="175" t="s">
        <v>735</v>
      </c>
      <c r="AE102" s="175">
        <v>0</v>
      </c>
      <c r="AF102" s="175" t="s">
        <v>871</v>
      </c>
      <c r="AG102" s="175"/>
      <c r="AH102" s="175">
        <v>0</v>
      </c>
      <c r="AI102" s="175" t="s">
        <v>1083</v>
      </c>
      <c r="AJ102" s="175">
        <v>0</v>
      </c>
      <c r="AK102" s="175" t="s">
        <v>1247</v>
      </c>
      <c r="AL102" s="175">
        <v>0</v>
      </c>
      <c r="AM102" s="175" t="s">
        <v>1383</v>
      </c>
      <c r="AN102" s="175"/>
      <c r="AO102" s="175">
        <v>0</v>
      </c>
      <c r="AP102" s="175" t="s">
        <v>1484</v>
      </c>
      <c r="AQ102" s="88">
        <v>0</v>
      </c>
      <c r="AR102" s="88" t="s">
        <v>1593</v>
      </c>
      <c r="AS102" s="118">
        <v>2</v>
      </c>
      <c r="AT102" s="110">
        <v>0</v>
      </c>
      <c r="AU102" s="88" t="s">
        <v>1712</v>
      </c>
      <c r="AV102" s="88">
        <v>2</v>
      </c>
      <c r="AW102" s="175" t="s">
        <v>1903</v>
      </c>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row>
    <row r="103" spans="1:163" s="5" customFormat="1" ht="157.5" customHeight="1">
      <c r="A103" s="308"/>
      <c r="B103" s="240"/>
      <c r="C103" s="214"/>
      <c r="D103" s="249"/>
      <c r="E103" s="255"/>
      <c r="F103" s="211"/>
      <c r="G103" s="277"/>
      <c r="H103" s="211"/>
      <c r="I103" s="176" t="s">
        <v>600</v>
      </c>
      <c r="J103" s="175" t="s">
        <v>317</v>
      </c>
      <c r="K103" s="175">
        <f t="shared" si="7"/>
        <v>6</v>
      </c>
      <c r="L103" s="178">
        <v>6</v>
      </c>
      <c r="M103" s="175" t="s">
        <v>96</v>
      </c>
      <c r="N103" s="175">
        <v>1</v>
      </c>
      <c r="O103" s="105">
        <f>+AC103+AH103+AO103+AT103+AE103+AJ103</f>
        <v>1</v>
      </c>
      <c r="P103" s="82" t="s">
        <v>97</v>
      </c>
      <c r="Q103" s="82" t="s">
        <v>76</v>
      </c>
      <c r="R103" s="82" t="s">
        <v>31</v>
      </c>
      <c r="S103" s="82" t="s">
        <v>81</v>
      </c>
      <c r="T103" s="175" t="s">
        <v>315</v>
      </c>
      <c r="U103" s="175" t="s">
        <v>96</v>
      </c>
      <c r="V103" s="82" t="s">
        <v>58</v>
      </c>
      <c r="W103" s="175" t="s">
        <v>25</v>
      </c>
      <c r="X103" s="175" t="s">
        <v>54</v>
      </c>
      <c r="Y103" s="175" t="s">
        <v>29</v>
      </c>
      <c r="Z103" s="175" t="s">
        <v>27</v>
      </c>
      <c r="AA103" s="175" t="s">
        <v>28</v>
      </c>
      <c r="AB103" s="175"/>
      <c r="AC103" s="175">
        <v>0</v>
      </c>
      <c r="AD103" s="175" t="s">
        <v>736</v>
      </c>
      <c r="AE103" s="83">
        <v>1</v>
      </c>
      <c r="AF103" s="83" t="s">
        <v>872</v>
      </c>
      <c r="AG103" s="175"/>
      <c r="AH103" s="175">
        <v>0</v>
      </c>
      <c r="AI103" s="175" t="s">
        <v>1084</v>
      </c>
      <c r="AJ103" s="175">
        <v>0</v>
      </c>
      <c r="AK103" s="175" t="s">
        <v>1248</v>
      </c>
      <c r="AL103" s="175">
        <v>0</v>
      </c>
      <c r="AM103" s="175" t="s">
        <v>1384</v>
      </c>
      <c r="AN103" s="83">
        <v>1</v>
      </c>
      <c r="AO103" s="175">
        <v>0</v>
      </c>
      <c r="AP103" s="83" t="s">
        <v>1485</v>
      </c>
      <c r="AQ103" s="118">
        <v>0</v>
      </c>
      <c r="AR103" s="118" t="s">
        <v>1485</v>
      </c>
      <c r="AS103" s="88"/>
      <c r="AT103" s="110">
        <v>0</v>
      </c>
      <c r="AU103" s="88" t="s">
        <v>1713</v>
      </c>
      <c r="AV103" s="88"/>
      <c r="AW103" s="139" t="s">
        <v>1913</v>
      </c>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row>
    <row r="104" spans="1:163" s="5" customFormat="1" ht="91.5" customHeight="1">
      <c r="A104" s="308"/>
      <c r="B104" s="240"/>
      <c r="C104" s="214"/>
      <c r="D104" s="249"/>
      <c r="E104" s="255"/>
      <c r="F104" s="211"/>
      <c r="G104" s="277"/>
      <c r="H104" s="211"/>
      <c r="I104" s="176" t="s">
        <v>637</v>
      </c>
      <c r="J104" s="175" t="s">
        <v>318</v>
      </c>
      <c r="K104" s="175">
        <f t="shared" si="7"/>
        <v>7</v>
      </c>
      <c r="L104" s="178">
        <v>7</v>
      </c>
      <c r="M104" s="175" t="s">
        <v>96</v>
      </c>
      <c r="N104" s="175">
        <v>1</v>
      </c>
      <c r="O104" s="105">
        <f>+AC104+AH104+AO104+AT104+AE104+AJ104+AV104</f>
        <v>1</v>
      </c>
      <c r="P104" s="82" t="s">
        <v>97</v>
      </c>
      <c r="Q104" s="82" t="s">
        <v>76</v>
      </c>
      <c r="R104" s="82" t="s">
        <v>31</v>
      </c>
      <c r="S104" s="82" t="s">
        <v>81</v>
      </c>
      <c r="T104" s="175" t="s">
        <v>319</v>
      </c>
      <c r="U104" s="175" t="s">
        <v>320</v>
      </c>
      <c r="V104" s="82" t="s">
        <v>58</v>
      </c>
      <c r="W104" s="175" t="s">
        <v>56</v>
      </c>
      <c r="X104" s="175" t="s">
        <v>54</v>
      </c>
      <c r="Y104" s="175" t="s">
        <v>29</v>
      </c>
      <c r="Z104" s="175" t="s">
        <v>27</v>
      </c>
      <c r="AA104" s="175" t="s">
        <v>28</v>
      </c>
      <c r="AB104" s="175"/>
      <c r="AC104" s="175">
        <v>0</v>
      </c>
      <c r="AD104" s="175" t="s">
        <v>737</v>
      </c>
      <c r="AE104" s="83">
        <v>0</v>
      </c>
      <c r="AF104" s="83" t="s">
        <v>873</v>
      </c>
      <c r="AG104" s="175"/>
      <c r="AH104" s="175">
        <v>0</v>
      </c>
      <c r="AI104" s="175" t="s">
        <v>1033</v>
      </c>
      <c r="AJ104" s="175">
        <v>0</v>
      </c>
      <c r="AK104" s="175" t="s">
        <v>1033</v>
      </c>
      <c r="AL104" s="175">
        <v>0</v>
      </c>
      <c r="AM104" s="175" t="s">
        <v>1385</v>
      </c>
      <c r="AN104" s="83">
        <v>1</v>
      </c>
      <c r="AO104" s="83">
        <v>0</v>
      </c>
      <c r="AP104" s="83" t="s">
        <v>1486</v>
      </c>
      <c r="AQ104" s="118">
        <v>0</v>
      </c>
      <c r="AR104" s="118" t="s">
        <v>1594</v>
      </c>
      <c r="AS104" s="88"/>
      <c r="AT104" s="110">
        <v>0</v>
      </c>
      <c r="AU104" s="88" t="s">
        <v>1714</v>
      </c>
      <c r="AV104" s="88">
        <v>1</v>
      </c>
      <c r="AW104" s="175" t="s">
        <v>1914</v>
      </c>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row>
    <row r="105" spans="1:163" s="5" customFormat="1" ht="86.25" customHeight="1">
      <c r="A105" s="308"/>
      <c r="B105" s="240"/>
      <c r="C105" s="214"/>
      <c r="D105" s="249"/>
      <c r="E105" s="255"/>
      <c r="F105" s="211"/>
      <c r="G105" s="277"/>
      <c r="H105" s="211"/>
      <c r="I105" s="176" t="s">
        <v>638</v>
      </c>
      <c r="J105" s="175" t="s">
        <v>321</v>
      </c>
      <c r="K105" s="175">
        <f t="shared" si="7"/>
        <v>6</v>
      </c>
      <c r="L105" s="178">
        <v>6</v>
      </c>
      <c r="M105" s="175" t="s">
        <v>96</v>
      </c>
      <c r="N105" s="175">
        <v>1</v>
      </c>
      <c r="O105" s="105">
        <f>+AC105+AH105+AO105+AT105+AE105+AJ105</f>
        <v>1</v>
      </c>
      <c r="P105" s="82" t="s">
        <v>97</v>
      </c>
      <c r="Q105" s="82" t="s">
        <v>76</v>
      </c>
      <c r="R105" s="82" t="s">
        <v>23</v>
      </c>
      <c r="S105" s="82" t="s">
        <v>81</v>
      </c>
      <c r="T105" s="175" t="s">
        <v>322</v>
      </c>
      <c r="U105" s="175" t="s">
        <v>96</v>
      </c>
      <c r="V105" s="82" t="s">
        <v>58</v>
      </c>
      <c r="W105" s="175" t="s">
        <v>25</v>
      </c>
      <c r="X105" s="175" t="s">
        <v>26</v>
      </c>
      <c r="Y105" s="175" t="s">
        <v>29</v>
      </c>
      <c r="Z105" s="175" t="s">
        <v>27</v>
      </c>
      <c r="AA105" s="175" t="s">
        <v>28</v>
      </c>
      <c r="AB105" s="175"/>
      <c r="AC105" s="175">
        <v>0</v>
      </c>
      <c r="AD105" s="175" t="s">
        <v>738</v>
      </c>
      <c r="AE105" s="175">
        <v>0</v>
      </c>
      <c r="AF105" s="175" t="s">
        <v>874</v>
      </c>
      <c r="AG105" s="175">
        <v>1</v>
      </c>
      <c r="AH105" s="175">
        <v>0</v>
      </c>
      <c r="AI105" s="175" t="s">
        <v>1034</v>
      </c>
      <c r="AJ105" s="175">
        <v>0</v>
      </c>
      <c r="AK105" s="175" t="s">
        <v>1249</v>
      </c>
      <c r="AL105" s="175">
        <v>0</v>
      </c>
      <c r="AM105" s="175" t="s">
        <v>1386</v>
      </c>
      <c r="AN105" s="175"/>
      <c r="AO105" s="175">
        <v>1</v>
      </c>
      <c r="AP105" s="175" t="s">
        <v>1487</v>
      </c>
      <c r="AQ105" s="88">
        <v>0</v>
      </c>
      <c r="AR105" s="88" t="s">
        <v>1595</v>
      </c>
      <c r="AS105" s="88"/>
      <c r="AT105" s="110">
        <v>0</v>
      </c>
      <c r="AU105" s="88" t="s">
        <v>1715</v>
      </c>
      <c r="AV105" s="88"/>
      <c r="AW105" s="175" t="s">
        <v>1904</v>
      </c>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row>
    <row r="106" spans="1:163" s="5" customFormat="1" ht="258.75" customHeight="1">
      <c r="A106" s="308"/>
      <c r="B106" s="240"/>
      <c r="C106" s="214"/>
      <c r="D106" s="249"/>
      <c r="E106" s="255"/>
      <c r="F106" s="211"/>
      <c r="G106" s="277"/>
      <c r="H106" s="211"/>
      <c r="I106" s="176" t="s">
        <v>639</v>
      </c>
      <c r="J106" s="175" t="s">
        <v>323</v>
      </c>
      <c r="K106" s="175">
        <f t="shared" si="7"/>
        <v>6</v>
      </c>
      <c r="L106" s="178">
        <v>6</v>
      </c>
      <c r="M106" s="175" t="s">
        <v>96</v>
      </c>
      <c r="N106" s="175">
        <v>1</v>
      </c>
      <c r="O106" s="105">
        <f>+AC106+AH106+AO106+AT106+AE106+AJ106</f>
        <v>1</v>
      </c>
      <c r="P106" s="82" t="s">
        <v>97</v>
      </c>
      <c r="Q106" s="82" t="s">
        <v>76</v>
      </c>
      <c r="R106" s="82" t="s">
        <v>23</v>
      </c>
      <c r="S106" s="82" t="s">
        <v>81</v>
      </c>
      <c r="T106" s="175" t="s">
        <v>322</v>
      </c>
      <c r="U106" s="175" t="s">
        <v>96</v>
      </c>
      <c r="V106" s="82" t="s">
        <v>58</v>
      </c>
      <c r="W106" s="175" t="s">
        <v>25</v>
      </c>
      <c r="X106" s="175" t="s">
        <v>26</v>
      </c>
      <c r="Y106" s="175" t="s">
        <v>29</v>
      </c>
      <c r="Z106" s="175" t="s">
        <v>27</v>
      </c>
      <c r="AA106" s="175" t="s">
        <v>28</v>
      </c>
      <c r="AB106" s="110"/>
      <c r="AC106" s="110">
        <v>0</v>
      </c>
      <c r="AD106" s="175" t="s">
        <v>739</v>
      </c>
      <c r="AE106" s="175">
        <v>0</v>
      </c>
      <c r="AF106" s="139" t="s">
        <v>875</v>
      </c>
      <c r="AG106" s="175">
        <v>1</v>
      </c>
      <c r="AH106" s="175">
        <v>0</v>
      </c>
      <c r="AI106" s="175" t="s">
        <v>1085</v>
      </c>
      <c r="AJ106" s="175">
        <v>1</v>
      </c>
      <c r="AK106" s="175" t="s">
        <v>1250</v>
      </c>
      <c r="AL106" s="175">
        <v>0</v>
      </c>
      <c r="AM106" s="139" t="s">
        <v>1387</v>
      </c>
      <c r="AN106" s="110"/>
      <c r="AO106" s="110">
        <v>0</v>
      </c>
      <c r="AP106" s="175" t="s">
        <v>1488</v>
      </c>
      <c r="AQ106" s="88">
        <v>0</v>
      </c>
      <c r="AR106" s="88" t="s">
        <v>1685</v>
      </c>
      <c r="AS106" s="113"/>
      <c r="AT106" s="110">
        <v>0</v>
      </c>
      <c r="AU106" s="88" t="s">
        <v>1716</v>
      </c>
      <c r="AV106" s="88"/>
      <c r="AW106" s="139" t="s">
        <v>1905</v>
      </c>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row>
    <row r="107" spans="1:163" s="5" customFormat="1" ht="91.5" customHeight="1">
      <c r="A107" s="308"/>
      <c r="B107" s="240"/>
      <c r="C107" s="214"/>
      <c r="D107" s="249"/>
      <c r="E107" s="255"/>
      <c r="F107" s="211"/>
      <c r="G107" s="277"/>
      <c r="H107" s="211"/>
      <c r="I107" s="176" t="s">
        <v>640</v>
      </c>
      <c r="J107" s="175" t="s">
        <v>324</v>
      </c>
      <c r="K107" s="175">
        <f t="shared" si="7"/>
        <v>6</v>
      </c>
      <c r="L107" s="178">
        <v>6</v>
      </c>
      <c r="M107" s="178">
        <v>2</v>
      </c>
      <c r="N107" s="175">
        <v>4</v>
      </c>
      <c r="O107" s="105">
        <f>+AC107+AH107+AO107+AT107+AE107+AJ107+AL107+AV107</f>
        <v>4</v>
      </c>
      <c r="P107" s="82" t="s">
        <v>97</v>
      </c>
      <c r="Q107" s="82" t="s">
        <v>76</v>
      </c>
      <c r="R107" s="82" t="s">
        <v>23</v>
      </c>
      <c r="S107" s="82" t="s">
        <v>81</v>
      </c>
      <c r="T107" s="175" t="s">
        <v>325</v>
      </c>
      <c r="U107" s="175" t="s">
        <v>326</v>
      </c>
      <c r="V107" s="82" t="s">
        <v>58</v>
      </c>
      <c r="W107" s="175" t="s">
        <v>13</v>
      </c>
      <c r="X107" s="175" t="s">
        <v>14</v>
      </c>
      <c r="Y107" s="175" t="s">
        <v>29</v>
      </c>
      <c r="Z107" s="175" t="s">
        <v>27</v>
      </c>
      <c r="AA107" s="175" t="s">
        <v>28</v>
      </c>
      <c r="AB107" s="83">
        <v>1</v>
      </c>
      <c r="AC107" s="83">
        <v>0</v>
      </c>
      <c r="AD107" s="83" t="s">
        <v>740</v>
      </c>
      <c r="AE107" s="175">
        <v>0</v>
      </c>
      <c r="AF107" s="140" t="s">
        <v>876</v>
      </c>
      <c r="AG107" s="83">
        <v>1</v>
      </c>
      <c r="AH107" s="83">
        <v>0</v>
      </c>
      <c r="AI107" s="175" t="s">
        <v>1035</v>
      </c>
      <c r="AJ107" s="175">
        <v>1</v>
      </c>
      <c r="AK107" s="175" t="s">
        <v>1251</v>
      </c>
      <c r="AL107" s="175">
        <v>1</v>
      </c>
      <c r="AM107" s="175" t="s">
        <v>1388</v>
      </c>
      <c r="AN107" s="83">
        <v>1</v>
      </c>
      <c r="AO107" s="83">
        <v>0</v>
      </c>
      <c r="AP107" s="83" t="s">
        <v>1489</v>
      </c>
      <c r="AQ107" s="118">
        <v>0</v>
      </c>
      <c r="AR107" s="118" t="s">
        <v>1686</v>
      </c>
      <c r="AS107" s="118">
        <v>1</v>
      </c>
      <c r="AT107" s="110">
        <v>1</v>
      </c>
      <c r="AU107" s="88" t="s">
        <v>1717</v>
      </c>
      <c r="AV107" s="88">
        <v>1</v>
      </c>
      <c r="AW107" s="175" t="s">
        <v>1915</v>
      </c>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row>
    <row r="108" spans="1:163" s="5" customFormat="1" ht="112.5">
      <c r="A108" s="308"/>
      <c r="B108" s="240"/>
      <c r="C108" s="214"/>
      <c r="D108" s="249"/>
      <c r="E108" s="255"/>
      <c r="F108" s="211"/>
      <c r="G108" s="277"/>
      <c r="H108" s="211"/>
      <c r="I108" s="176" t="s">
        <v>641</v>
      </c>
      <c r="J108" s="175" t="s">
        <v>327</v>
      </c>
      <c r="K108" s="175">
        <f t="shared" si="7"/>
        <v>6</v>
      </c>
      <c r="L108" s="178">
        <v>6</v>
      </c>
      <c r="M108" s="178">
        <v>2</v>
      </c>
      <c r="N108" s="175">
        <v>8</v>
      </c>
      <c r="O108" s="105">
        <f>+AC108+AH108+AO108+AT108+AE108+AJ108+AV108</f>
        <v>8</v>
      </c>
      <c r="P108" s="82" t="s">
        <v>97</v>
      </c>
      <c r="Q108" s="82" t="s">
        <v>76</v>
      </c>
      <c r="R108" s="82" t="s">
        <v>30</v>
      </c>
      <c r="S108" s="82" t="s">
        <v>81</v>
      </c>
      <c r="T108" s="175" t="s">
        <v>328</v>
      </c>
      <c r="U108" s="175" t="s">
        <v>326</v>
      </c>
      <c r="V108" s="82" t="s">
        <v>58</v>
      </c>
      <c r="W108" s="175" t="s">
        <v>25</v>
      </c>
      <c r="X108" s="175" t="s">
        <v>32</v>
      </c>
      <c r="Y108" s="175" t="s">
        <v>29</v>
      </c>
      <c r="Z108" s="175" t="s">
        <v>27</v>
      </c>
      <c r="AA108" s="175" t="s">
        <v>28</v>
      </c>
      <c r="AB108" s="83">
        <v>2</v>
      </c>
      <c r="AC108" s="83">
        <v>0</v>
      </c>
      <c r="AD108" s="83" t="s">
        <v>741</v>
      </c>
      <c r="AE108" s="175">
        <v>0</v>
      </c>
      <c r="AF108" s="175" t="s">
        <v>877</v>
      </c>
      <c r="AG108" s="83">
        <v>2</v>
      </c>
      <c r="AH108" s="83">
        <v>0</v>
      </c>
      <c r="AI108" s="175" t="s">
        <v>1036</v>
      </c>
      <c r="AJ108" s="175">
        <v>4</v>
      </c>
      <c r="AK108" s="175" t="s">
        <v>1252</v>
      </c>
      <c r="AL108" s="175">
        <v>0</v>
      </c>
      <c r="AM108" s="175" t="s">
        <v>1389</v>
      </c>
      <c r="AN108" s="83">
        <v>2</v>
      </c>
      <c r="AO108" s="83">
        <v>0</v>
      </c>
      <c r="AP108" s="83" t="s">
        <v>1490</v>
      </c>
      <c r="AQ108" s="118">
        <v>0</v>
      </c>
      <c r="AR108" s="118" t="s">
        <v>1687</v>
      </c>
      <c r="AS108" s="118">
        <v>2</v>
      </c>
      <c r="AT108" s="110">
        <v>1</v>
      </c>
      <c r="AU108" s="88" t="s">
        <v>1718</v>
      </c>
      <c r="AV108" s="88">
        <v>3</v>
      </c>
      <c r="AW108" s="175" t="s">
        <v>1952</v>
      </c>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row>
    <row r="109" spans="1:163" s="5" customFormat="1" ht="90">
      <c r="A109" s="308"/>
      <c r="B109" s="240"/>
      <c r="C109" s="214"/>
      <c r="D109" s="249"/>
      <c r="E109" s="255"/>
      <c r="F109" s="211"/>
      <c r="G109" s="277"/>
      <c r="H109" s="211"/>
      <c r="I109" s="176" t="s">
        <v>642</v>
      </c>
      <c r="J109" s="175" t="s">
        <v>329</v>
      </c>
      <c r="K109" s="175">
        <f t="shared" si="7"/>
        <v>6</v>
      </c>
      <c r="L109" s="178">
        <v>6</v>
      </c>
      <c r="M109" s="175" t="s">
        <v>96</v>
      </c>
      <c r="N109" s="175">
        <v>1</v>
      </c>
      <c r="O109" s="105">
        <f>+AC109+AH109+AO109+AT109+AE109+AJ109+AV109</f>
        <v>1</v>
      </c>
      <c r="P109" s="82" t="s">
        <v>97</v>
      </c>
      <c r="Q109" s="82" t="s">
        <v>76</v>
      </c>
      <c r="R109" s="82" t="s">
        <v>23</v>
      </c>
      <c r="S109" s="82" t="s">
        <v>81</v>
      </c>
      <c r="T109" s="175" t="s">
        <v>328</v>
      </c>
      <c r="U109" s="175" t="s">
        <v>326</v>
      </c>
      <c r="V109" s="82" t="s">
        <v>58</v>
      </c>
      <c r="W109" s="175" t="s">
        <v>56</v>
      </c>
      <c r="X109" s="175" t="s">
        <v>54</v>
      </c>
      <c r="Y109" s="175" t="s">
        <v>29</v>
      </c>
      <c r="Z109" s="175" t="s">
        <v>27</v>
      </c>
      <c r="AA109" s="175" t="s">
        <v>28</v>
      </c>
      <c r="AB109" s="83"/>
      <c r="AC109" s="83">
        <v>0</v>
      </c>
      <c r="AD109" s="83" t="s">
        <v>742</v>
      </c>
      <c r="AE109" s="83">
        <v>0</v>
      </c>
      <c r="AF109" s="175" t="s">
        <v>878</v>
      </c>
      <c r="AG109" s="83">
        <v>1</v>
      </c>
      <c r="AH109" s="83">
        <v>0</v>
      </c>
      <c r="AI109" s="175" t="s">
        <v>1037</v>
      </c>
      <c r="AJ109" s="175">
        <v>0</v>
      </c>
      <c r="AK109" s="175" t="s">
        <v>1253</v>
      </c>
      <c r="AL109" s="175">
        <v>0</v>
      </c>
      <c r="AM109" s="175" t="s">
        <v>1390</v>
      </c>
      <c r="AN109" s="83"/>
      <c r="AO109" s="83">
        <v>0</v>
      </c>
      <c r="AP109" s="83" t="s">
        <v>1491</v>
      </c>
      <c r="AQ109" s="118">
        <v>0</v>
      </c>
      <c r="AR109" s="118" t="s">
        <v>1688</v>
      </c>
      <c r="AS109" s="118"/>
      <c r="AT109" s="110">
        <v>0</v>
      </c>
      <c r="AU109" s="88" t="s">
        <v>1719</v>
      </c>
      <c r="AV109" s="88">
        <v>1</v>
      </c>
      <c r="AW109" s="139" t="s">
        <v>1916</v>
      </c>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row>
    <row r="110" spans="1:163" s="5" customFormat="1" ht="213.75">
      <c r="A110" s="308"/>
      <c r="B110" s="240"/>
      <c r="C110" s="214"/>
      <c r="D110" s="249"/>
      <c r="E110" s="255"/>
      <c r="F110" s="211"/>
      <c r="G110" s="277"/>
      <c r="H110" s="211"/>
      <c r="I110" s="176" t="s">
        <v>643</v>
      </c>
      <c r="J110" s="175" t="s">
        <v>330</v>
      </c>
      <c r="K110" s="175">
        <v>6</v>
      </c>
      <c r="L110" s="178">
        <v>6</v>
      </c>
      <c r="M110" s="178">
        <v>12</v>
      </c>
      <c r="N110" s="175">
        <v>12</v>
      </c>
      <c r="O110" s="105">
        <f>+AC110+AH110+AO110+AT110+AE110+AJ110+AL110+AQ110</f>
        <v>18</v>
      </c>
      <c r="P110" s="82" t="s">
        <v>97</v>
      </c>
      <c r="Q110" s="82" t="s">
        <v>76</v>
      </c>
      <c r="R110" s="82" t="s">
        <v>23</v>
      </c>
      <c r="S110" s="82" t="s">
        <v>81</v>
      </c>
      <c r="T110" s="175" t="s">
        <v>328</v>
      </c>
      <c r="U110" s="175" t="s">
        <v>326</v>
      </c>
      <c r="V110" s="82" t="s">
        <v>58</v>
      </c>
      <c r="W110" s="175" t="s">
        <v>13</v>
      </c>
      <c r="X110" s="175" t="s">
        <v>54</v>
      </c>
      <c r="Y110" s="175" t="s">
        <v>29</v>
      </c>
      <c r="Z110" s="175" t="s">
        <v>27</v>
      </c>
      <c r="AA110" s="175" t="s">
        <v>28</v>
      </c>
      <c r="AB110" s="83"/>
      <c r="AC110" s="83">
        <v>0</v>
      </c>
      <c r="AD110" s="83" t="s">
        <v>743</v>
      </c>
      <c r="AE110" s="83">
        <v>0</v>
      </c>
      <c r="AF110" s="175" t="s">
        <v>879</v>
      </c>
      <c r="AG110" s="83"/>
      <c r="AH110" s="83">
        <v>0</v>
      </c>
      <c r="AI110" s="175" t="s">
        <v>1038</v>
      </c>
      <c r="AJ110" s="175">
        <v>2</v>
      </c>
      <c r="AK110" s="175" t="s">
        <v>1254</v>
      </c>
      <c r="AL110" s="175">
        <v>2</v>
      </c>
      <c r="AM110" s="175" t="s">
        <v>1391</v>
      </c>
      <c r="AN110" s="83">
        <v>6</v>
      </c>
      <c r="AO110" s="83">
        <v>5</v>
      </c>
      <c r="AP110" s="83" t="s">
        <v>1492</v>
      </c>
      <c r="AQ110" s="118">
        <v>5</v>
      </c>
      <c r="AR110" s="118" t="s">
        <v>1689</v>
      </c>
      <c r="AS110" s="118">
        <v>6</v>
      </c>
      <c r="AT110" s="110">
        <v>4</v>
      </c>
      <c r="AU110" s="88" t="s">
        <v>1720</v>
      </c>
      <c r="AV110" s="88">
        <v>1</v>
      </c>
      <c r="AW110" s="175" t="s">
        <v>1917</v>
      </c>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row>
    <row r="111" spans="1:163" s="5" customFormat="1" ht="126.75" customHeight="1">
      <c r="A111" s="308"/>
      <c r="B111" s="240"/>
      <c r="C111" s="214"/>
      <c r="D111" s="249"/>
      <c r="E111" s="255"/>
      <c r="F111" s="211"/>
      <c r="G111" s="277"/>
      <c r="H111" s="211"/>
      <c r="I111" s="176" t="s">
        <v>591</v>
      </c>
      <c r="J111" s="175" t="s">
        <v>331</v>
      </c>
      <c r="K111" s="175">
        <f t="shared" si="7"/>
        <v>0</v>
      </c>
      <c r="L111" s="178">
        <v>4</v>
      </c>
      <c r="M111" s="175" t="s">
        <v>96</v>
      </c>
      <c r="N111" s="175">
        <v>1</v>
      </c>
      <c r="O111" s="105">
        <f>+AC111+AH111+AO111+AT111+AE111+AJ111</f>
        <v>0</v>
      </c>
      <c r="P111" s="82" t="s">
        <v>97</v>
      </c>
      <c r="Q111" s="82" t="s">
        <v>76</v>
      </c>
      <c r="R111" s="82" t="s">
        <v>23</v>
      </c>
      <c r="S111" s="82" t="s">
        <v>81</v>
      </c>
      <c r="T111" s="175" t="s">
        <v>322</v>
      </c>
      <c r="U111" s="175" t="s">
        <v>96</v>
      </c>
      <c r="V111" s="82" t="s">
        <v>58</v>
      </c>
      <c r="W111" s="175" t="s">
        <v>56</v>
      </c>
      <c r="X111" s="175" t="s">
        <v>54</v>
      </c>
      <c r="Y111" s="175" t="s">
        <v>29</v>
      </c>
      <c r="Z111" s="175" t="s">
        <v>27</v>
      </c>
      <c r="AA111" s="175" t="s">
        <v>28</v>
      </c>
      <c r="AB111" s="83"/>
      <c r="AC111" s="83">
        <v>0</v>
      </c>
      <c r="AD111" s="83" t="s">
        <v>744</v>
      </c>
      <c r="AE111" s="83">
        <v>0</v>
      </c>
      <c r="AF111" s="175" t="s">
        <v>880</v>
      </c>
      <c r="AG111" s="83"/>
      <c r="AH111" s="83">
        <v>0</v>
      </c>
      <c r="AI111" s="175" t="s">
        <v>1061</v>
      </c>
      <c r="AJ111" s="175">
        <v>0</v>
      </c>
      <c r="AK111" s="175" t="s">
        <v>1255</v>
      </c>
      <c r="AL111" s="175">
        <v>0</v>
      </c>
      <c r="AM111" s="175" t="s">
        <v>1394</v>
      </c>
      <c r="AN111" s="83"/>
      <c r="AO111" s="83">
        <v>0</v>
      </c>
      <c r="AP111" s="83" t="s">
        <v>1530</v>
      </c>
      <c r="AQ111" s="118">
        <v>0</v>
      </c>
      <c r="AR111" s="118" t="s">
        <v>1696</v>
      </c>
      <c r="AS111" s="118">
        <v>1</v>
      </c>
      <c r="AT111" s="110">
        <v>0</v>
      </c>
      <c r="AU111" s="88" t="s">
        <v>1805</v>
      </c>
      <c r="AV111" s="88">
        <v>0</v>
      </c>
      <c r="AW111" s="175" t="s">
        <v>1992</v>
      </c>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row>
    <row r="112" spans="1:163" s="5" customFormat="1" ht="91.5" customHeight="1">
      <c r="A112" s="308"/>
      <c r="B112" s="240"/>
      <c r="C112" s="214"/>
      <c r="D112" s="249"/>
      <c r="E112" s="255"/>
      <c r="F112" s="211"/>
      <c r="G112" s="277"/>
      <c r="H112" s="211"/>
      <c r="I112" s="176" t="s">
        <v>592</v>
      </c>
      <c r="J112" s="175" t="s">
        <v>332</v>
      </c>
      <c r="K112" s="175">
        <f t="shared" si="7"/>
        <v>0</v>
      </c>
      <c r="L112" s="178">
        <v>4</v>
      </c>
      <c r="M112" s="175" t="s">
        <v>96</v>
      </c>
      <c r="N112" s="175">
        <v>1</v>
      </c>
      <c r="O112" s="105">
        <f>+AC112+AH112+AO112+AT112+AE112+AJ112</f>
        <v>0</v>
      </c>
      <c r="P112" s="82" t="s">
        <v>97</v>
      </c>
      <c r="Q112" s="82" t="s">
        <v>76</v>
      </c>
      <c r="R112" s="82" t="s">
        <v>23</v>
      </c>
      <c r="S112" s="82" t="s">
        <v>81</v>
      </c>
      <c r="T112" s="175" t="s">
        <v>322</v>
      </c>
      <c r="U112" s="175" t="s">
        <v>96</v>
      </c>
      <c r="V112" s="82" t="s">
        <v>58</v>
      </c>
      <c r="W112" s="175" t="s">
        <v>56</v>
      </c>
      <c r="X112" s="175" t="s">
        <v>54</v>
      </c>
      <c r="Y112" s="175" t="s">
        <v>29</v>
      </c>
      <c r="Z112" s="175" t="s">
        <v>27</v>
      </c>
      <c r="AA112" s="175" t="s">
        <v>28</v>
      </c>
      <c r="AB112" s="83"/>
      <c r="AC112" s="83">
        <v>0</v>
      </c>
      <c r="AD112" s="83" t="s">
        <v>744</v>
      </c>
      <c r="AE112" s="83">
        <v>0</v>
      </c>
      <c r="AF112" s="175" t="s">
        <v>881</v>
      </c>
      <c r="AG112" s="83"/>
      <c r="AH112" s="83">
        <v>0</v>
      </c>
      <c r="AI112" s="175" t="s">
        <v>1079</v>
      </c>
      <c r="AJ112" s="175">
        <v>0</v>
      </c>
      <c r="AK112" s="175" t="s">
        <v>1256</v>
      </c>
      <c r="AL112" s="175">
        <v>0</v>
      </c>
      <c r="AM112" s="175" t="s">
        <v>1395</v>
      </c>
      <c r="AN112" s="83"/>
      <c r="AO112" s="83">
        <v>0</v>
      </c>
      <c r="AP112" s="83" t="s">
        <v>1531</v>
      </c>
      <c r="AQ112" s="118">
        <v>0</v>
      </c>
      <c r="AR112" s="118" t="s">
        <v>1531</v>
      </c>
      <c r="AS112" s="118">
        <v>1</v>
      </c>
      <c r="AT112" s="110">
        <v>0</v>
      </c>
      <c r="AU112" s="88" t="s">
        <v>1815</v>
      </c>
      <c r="AV112" s="88">
        <v>0</v>
      </c>
      <c r="AW112" s="175" t="s">
        <v>1993</v>
      </c>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row>
    <row r="113" spans="1:163" s="5" customFormat="1" ht="91.5" customHeight="1">
      <c r="A113" s="308"/>
      <c r="B113" s="240"/>
      <c r="C113" s="214"/>
      <c r="D113" s="249"/>
      <c r="E113" s="255"/>
      <c r="F113" s="211"/>
      <c r="G113" s="277"/>
      <c r="H113" s="211"/>
      <c r="I113" s="176" t="s">
        <v>593</v>
      </c>
      <c r="J113" s="175" t="s">
        <v>333</v>
      </c>
      <c r="K113" s="175">
        <f t="shared" si="7"/>
        <v>0</v>
      </c>
      <c r="L113" s="178">
        <v>4</v>
      </c>
      <c r="M113" s="175" t="s">
        <v>96</v>
      </c>
      <c r="N113" s="175">
        <v>1</v>
      </c>
      <c r="O113" s="105">
        <f>+AC113+AH113+AO113+AT113+AE113+AJ113</f>
        <v>0</v>
      </c>
      <c r="P113" s="82" t="s">
        <v>97</v>
      </c>
      <c r="Q113" s="82" t="s">
        <v>76</v>
      </c>
      <c r="R113" s="82" t="s">
        <v>23</v>
      </c>
      <c r="S113" s="82" t="s">
        <v>81</v>
      </c>
      <c r="T113" s="175" t="s">
        <v>322</v>
      </c>
      <c r="U113" s="175" t="s">
        <v>96</v>
      </c>
      <c r="V113" s="82" t="s">
        <v>58</v>
      </c>
      <c r="W113" s="175" t="s">
        <v>56</v>
      </c>
      <c r="X113" s="175" t="s">
        <v>54</v>
      </c>
      <c r="Y113" s="175" t="s">
        <v>29</v>
      </c>
      <c r="Z113" s="175" t="s">
        <v>27</v>
      </c>
      <c r="AA113" s="175" t="s">
        <v>28</v>
      </c>
      <c r="AB113" s="83"/>
      <c r="AC113" s="83">
        <v>0</v>
      </c>
      <c r="AD113" s="83" t="s">
        <v>744</v>
      </c>
      <c r="AE113" s="83">
        <v>0</v>
      </c>
      <c r="AF113" s="175" t="s">
        <v>882</v>
      </c>
      <c r="AG113" s="83"/>
      <c r="AH113" s="83">
        <v>0</v>
      </c>
      <c r="AI113" s="175" t="s">
        <v>1062</v>
      </c>
      <c r="AJ113" s="175">
        <v>0</v>
      </c>
      <c r="AK113" s="175" t="s">
        <v>1257</v>
      </c>
      <c r="AL113" s="175">
        <v>0</v>
      </c>
      <c r="AM113" s="175" t="s">
        <v>1396</v>
      </c>
      <c r="AN113" s="83"/>
      <c r="AO113" s="83">
        <v>0</v>
      </c>
      <c r="AP113" s="83" t="s">
        <v>1532</v>
      </c>
      <c r="AQ113" s="118">
        <v>0</v>
      </c>
      <c r="AR113" s="118" t="s">
        <v>1532</v>
      </c>
      <c r="AS113" s="118">
        <v>1</v>
      </c>
      <c r="AT113" s="110">
        <v>0</v>
      </c>
      <c r="AU113" s="88" t="s">
        <v>1532</v>
      </c>
      <c r="AV113" s="88">
        <v>0</v>
      </c>
      <c r="AW113" s="175" t="s">
        <v>1532</v>
      </c>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row>
    <row r="114" spans="1:163" s="5" customFormat="1" ht="91.5" customHeight="1">
      <c r="A114" s="308"/>
      <c r="B114" s="240"/>
      <c r="C114" s="214"/>
      <c r="D114" s="249"/>
      <c r="E114" s="255"/>
      <c r="F114" s="211"/>
      <c r="G114" s="277"/>
      <c r="H114" s="211"/>
      <c r="I114" s="176" t="s">
        <v>594</v>
      </c>
      <c r="J114" s="175" t="s">
        <v>334</v>
      </c>
      <c r="K114" s="175">
        <f>(O114*L114)/N114</f>
        <v>0</v>
      </c>
      <c r="L114" s="178">
        <v>4</v>
      </c>
      <c r="M114" s="175" t="s">
        <v>96</v>
      </c>
      <c r="N114" s="175">
        <v>0.2</v>
      </c>
      <c r="O114" s="105">
        <f>+AC114+AH114+AO114+AT114+AE114+AJ114</f>
        <v>0</v>
      </c>
      <c r="P114" s="82" t="s">
        <v>335</v>
      </c>
      <c r="Q114" s="82" t="s">
        <v>76</v>
      </c>
      <c r="R114" s="82" t="s">
        <v>23</v>
      </c>
      <c r="S114" s="82" t="s">
        <v>81</v>
      </c>
      <c r="T114" s="175" t="s">
        <v>322</v>
      </c>
      <c r="U114" s="175" t="s">
        <v>96</v>
      </c>
      <c r="V114" s="82" t="s">
        <v>58</v>
      </c>
      <c r="W114" s="175" t="s">
        <v>56</v>
      </c>
      <c r="X114" s="175" t="s">
        <v>54</v>
      </c>
      <c r="Y114" s="175" t="s">
        <v>29</v>
      </c>
      <c r="Z114" s="175" t="s">
        <v>27</v>
      </c>
      <c r="AA114" s="175" t="s">
        <v>28</v>
      </c>
      <c r="AB114" s="83"/>
      <c r="AC114" s="83">
        <v>0</v>
      </c>
      <c r="AD114" s="83" t="s">
        <v>745</v>
      </c>
      <c r="AE114" s="83">
        <v>0</v>
      </c>
      <c r="AF114" s="175" t="s">
        <v>883</v>
      </c>
      <c r="AG114" s="83"/>
      <c r="AH114" s="83">
        <v>0</v>
      </c>
      <c r="AI114" s="175" t="s">
        <v>1080</v>
      </c>
      <c r="AJ114" s="175">
        <v>0</v>
      </c>
      <c r="AK114" s="175" t="s">
        <v>1258</v>
      </c>
      <c r="AL114" s="175">
        <v>0</v>
      </c>
      <c r="AM114" s="175" t="s">
        <v>1397</v>
      </c>
      <c r="AN114" s="83"/>
      <c r="AO114" s="83">
        <v>0</v>
      </c>
      <c r="AP114" s="83" t="s">
        <v>1533</v>
      </c>
      <c r="AQ114" s="118">
        <v>0</v>
      </c>
      <c r="AR114" s="118" t="s">
        <v>1697</v>
      </c>
      <c r="AS114" s="118">
        <v>0.2</v>
      </c>
      <c r="AT114" s="110">
        <v>0</v>
      </c>
      <c r="AU114" s="88" t="s">
        <v>1806</v>
      </c>
      <c r="AV114" s="88">
        <v>0</v>
      </c>
      <c r="AW114" s="175" t="s">
        <v>1994</v>
      </c>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row>
    <row r="115" spans="1:163" s="5" customFormat="1" ht="67.5" customHeight="1">
      <c r="A115" s="308"/>
      <c r="B115" s="240"/>
      <c r="C115" s="214"/>
      <c r="D115" s="249"/>
      <c r="E115" s="255"/>
      <c r="F115" s="211"/>
      <c r="G115" s="277"/>
      <c r="H115" s="211"/>
      <c r="I115" s="176" t="s">
        <v>595</v>
      </c>
      <c r="J115" s="175" t="s">
        <v>336</v>
      </c>
      <c r="K115" s="175">
        <f>(O115*L115)/N115</f>
        <v>3</v>
      </c>
      <c r="L115" s="178">
        <v>6</v>
      </c>
      <c r="M115" s="178">
        <v>6</v>
      </c>
      <c r="N115" s="175">
        <v>10</v>
      </c>
      <c r="O115" s="105">
        <f>+AC115+AH115+AO115+AT115+AE115+AJ115+AL115</f>
        <v>5</v>
      </c>
      <c r="P115" s="82" t="s">
        <v>97</v>
      </c>
      <c r="Q115" s="82" t="s">
        <v>76</v>
      </c>
      <c r="R115" s="82" t="s">
        <v>23</v>
      </c>
      <c r="S115" s="82" t="s">
        <v>81</v>
      </c>
      <c r="T115" s="175" t="s">
        <v>328</v>
      </c>
      <c r="U115" s="175" t="s">
        <v>326</v>
      </c>
      <c r="V115" s="82" t="s">
        <v>58</v>
      </c>
      <c r="W115" s="175" t="s">
        <v>56</v>
      </c>
      <c r="X115" s="175" t="s">
        <v>54</v>
      </c>
      <c r="Y115" s="175" t="s">
        <v>29</v>
      </c>
      <c r="Z115" s="175" t="s">
        <v>27</v>
      </c>
      <c r="AA115" s="175" t="s">
        <v>28</v>
      </c>
      <c r="AB115" s="83"/>
      <c r="AC115" s="83">
        <v>0</v>
      </c>
      <c r="AD115" s="83" t="s">
        <v>744</v>
      </c>
      <c r="AE115" s="83">
        <v>0</v>
      </c>
      <c r="AF115" s="83" t="s">
        <v>884</v>
      </c>
      <c r="AG115" s="83"/>
      <c r="AH115" s="83">
        <v>0</v>
      </c>
      <c r="AI115" s="175" t="s">
        <v>1156</v>
      </c>
      <c r="AJ115" s="175">
        <v>0</v>
      </c>
      <c r="AK115" s="175" t="s">
        <v>1259</v>
      </c>
      <c r="AL115" s="175">
        <v>4</v>
      </c>
      <c r="AM115" s="175" t="s">
        <v>1398</v>
      </c>
      <c r="AN115" s="83"/>
      <c r="AO115" s="83">
        <v>0</v>
      </c>
      <c r="AP115" s="83" t="s">
        <v>1398</v>
      </c>
      <c r="AQ115" s="118">
        <v>0</v>
      </c>
      <c r="AR115" s="118"/>
      <c r="AS115" s="118">
        <v>10</v>
      </c>
      <c r="AT115" s="110">
        <v>1</v>
      </c>
      <c r="AU115" s="88" t="s">
        <v>1807</v>
      </c>
      <c r="AV115" s="88"/>
      <c r="AW115" s="175" t="s">
        <v>1989</v>
      </c>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row>
    <row r="116" spans="1:163" s="5" customFormat="1" ht="101.25">
      <c r="A116" s="308"/>
      <c r="B116" s="240"/>
      <c r="C116" s="214"/>
      <c r="D116" s="249"/>
      <c r="E116" s="255"/>
      <c r="F116" s="211"/>
      <c r="G116" s="277"/>
      <c r="H116" s="211"/>
      <c r="I116" s="176" t="s">
        <v>596</v>
      </c>
      <c r="J116" s="175" t="s">
        <v>337</v>
      </c>
      <c r="K116" s="175">
        <f>(O116*L116)/N116</f>
        <v>4</v>
      </c>
      <c r="L116" s="178">
        <v>4</v>
      </c>
      <c r="M116" s="175" t="s">
        <v>96</v>
      </c>
      <c r="N116" s="175">
        <v>1</v>
      </c>
      <c r="O116" s="105">
        <f>+AC116+AH116+AO116+AT116+AE116+AJ116+AV116</f>
        <v>1</v>
      </c>
      <c r="P116" s="82" t="s">
        <v>97</v>
      </c>
      <c r="Q116" s="82" t="s">
        <v>76</v>
      </c>
      <c r="R116" s="82" t="s">
        <v>23</v>
      </c>
      <c r="S116" s="82" t="s">
        <v>81</v>
      </c>
      <c r="T116" s="175" t="s">
        <v>315</v>
      </c>
      <c r="U116" s="175" t="s">
        <v>96</v>
      </c>
      <c r="V116" s="82" t="s">
        <v>58</v>
      </c>
      <c r="W116" s="175" t="s">
        <v>56</v>
      </c>
      <c r="X116" s="175" t="s">
        <v>54</v>
      </c>
      <c r="Y116" s="175" t="s">
        <v>29</v>
      </c>
      <c r="Z116" s="175" t="s">
        <v>27</v>
      </c>
      <c r="AA116" s="175" t="s">
        <v>28</v>
      </c>
      <c r="AB116" s="83"/>
      <c r="AC116" s="83">
        <v>0</v>
      </c>
      <c r="AD116" s="83" t="s">
        <v>744</v>
      </c>
      <c r="AE116" s="83">
        <v>0</v>
      </c>
      <c r="AF116" s="83" t="s">
        <v>885</v>
      </c>
      <c r="AG116" s="83"/>
      <c r="AH116" s="83">
        <v>0</v>
      </c>
      <c r="AI116" s="175" t="s">
        <v>1063</v>
      </c>
      <c r="AJ116" s="175">
        <v>0</v>
      </c>
      <c r="AK116" s="175" t="s">
        <v>1260</v>
      </c>
      <c r="AL116" s="175">
        <v>0</v>
      </c>
      <c r="AM116" s="175" t="s">
        <v>1399</v>
      </c>
      <c r="AN116" s="83"/>
      <c r="AO116" s="83">
        <v>0</v>
      </c>
      <c r="AP116" s="83" t="s">
        <v>1534</v>
      </c>
      <c r="AQ116" s="118">
        <v>0</v>
      </c>
      <c r="AR116" s="118" t="s">
        <v>1698</v>
      </c>
      <c r="AS116" s="118">
        <v>1</v>
      </c>
      <c r="AT116" s="110">
        <v>0</v>
      </c>
      <c r="AU116" s="88" t="s">
        <v>1991</v>
      </c>
      <c r="AV116" s="113">
        <v>1</v>
      </c>
      <c r="AW116" s="175" t="s">
        <v>1990</v>
      </c>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row>
    <row r="117" spans="1:163" s="5" customFormat="1" ht="225">
      <c r="A117" s="308"/>
      <c r="B117" s="240"/>
      <c r="C117" s="214"/>
      <c r="D117" s="249"/>
      <c r="E117" s="255"/>
      <c r="F117" s="211"/>
      <c r="G117" s="277"/>
      <c r="H117" s="211"/>
      <c r="I117" s="176" t="s">
        <v>597</v>
      </c>
      <c r="J117" s="175" t="s">
        <v>338</v>
      </c>
      <c r="K117" s="175">
        <v>6</v>
      </c>
      <c r="L117" s="178">
        <v>6</v>
      </c>
      <c r="M117" s="175" t="s">
        <v>96</v>
      </c>
      <c r="N117" s="175">
        <v>300</v>
      </c>
      <c r="O117" s="105">
        <f>+AC117+AH117+AO117+AT117+AE117+AJ117</f>
        <v>510</v>
      </c>
      <c r="P117" s="82" t="s">
        <v>97</v>
      </c>
      <c r="Q117" s="82" t="s">
        <v>76</v>
      </c>
      <c r="R117" s="82" t="s">
        <v>23</v>
      </c>
      <c r="S117" s="82" t="s">
        <v>81</v>
      </c>
      <c r="T117" s="175" t="s">
        <v>339</v>
      </c>
      <c r="U117" s="175" t="s">
        <v>340</v>
      </c>
      <c r="V117" s="82" t="s">
        <v>58</v>
      </c>
      <c r="W117" s="175" t="s">
        <v>56</v>
      </c>
      <c r="X117" s="175" t="s">
        <v>54</v>
      </c>
      <c r="Y117" s="175" t="s">
        <v>29</v>
      </c>
      <c r="Z117" s="175" t="s">
        <v>27</v>
      </c>
      <c r="AA117" s="175" t="s">
        <v>28</v>
      </c>
      <c r="AB117" s="83"/>
      <c r="AC117" s="83">
        <v>0</v>
      </c>
      <c r="AD117" s="83" t="s">
        <v>746</v>
      </c>
      <c r="AE117" s="83">
        <v>23</v>
      </c>
      <c r="AF117" s="175" t="s">
        <v>886</v>
      </c>
      <c r="AG117" s="83"/>
      <c r="AH117" s="83">
        <v>0</v>
      </c>
      <c r="AI117" s="175" t="s">
        <v>1064</v>
      </c>
      <c r="AJ117" s="175">
        <v>0</v>
      </c>
      <c r="AK117" s="175" t="s">
        <v>1261</v>
      </c>
      <c r="AL117" s="175">
        <v>0</v>
      </c>
      <c r="AM117" s="175" t="s">
        <v>1400</v>
      </c>
      <c r="AN117" s="83"/>
      <c r="AO117" s="83">
        <v>0</v>
      </c>
      <c r="AP117" s="83" t="s">
        <v>1535</v>
      </c>
      <c r="AQ117" s="118">
        <v>0</v>
      </c>
      <c r="AR117" s="118" t="s">
        <v>1535</v>
      </c>
      <c r="AS117" s="118">
        <v>300</v>
      </c>
      <c r="AT117" s="110">
        <v>487</v>
      </c>
      <c r="AU117" s="88" t="s">
        <v>1816</v>
      </c>
      <c r="AV117" s="88">
        <v>72</v>
      </c>
      <c r="AW117" s="175" t="s">
        <v>1987</v>
      </c>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row>
    <row r="118" spans="1:163" s="5" customFormat="1" ht="135" customHeight="1">
      <c r="A118" s="308"/>
      <c r="B118" s="240"/>
      <c r="C118" s="214"/>
      <c r="D118" s="249"/>
      <c r="E118" s="255"/>
      <c r="F118" s="211"/>
      <c r="G118" s="277"/>
      <c r="H118" s="211"/>
      <c r="I118" s="176" t="s">
        <v>598</v>
      </c>
      <c r="J118" s="175" t="s">
        <v>341</v>
      </c>
      <c r="K118" s="175">
        <f>(O118*L118)/N118</f>
        <v>0</v>
      </c>
      <c r="L118" s="178">
        <v>6</v>
      </c>
      <c r="M118" s="175" t="s">
        <v>96</v>
      </c>
      <c r="N118" s="175">
        <v>1</v>
      </c>
      <c r="O118" s="105">
        <f>+AC118+AH118+AO118+AT118+AE118+AJ118</f>
        <v>0</v>
      </c>
      <c r="P118" s="82" t="s">
        <v>97</v>
      </c>
      <c r="Q118" s="82" t="s">
        <v>76</v>
      </c>
      <c r="R118" s="82" t="s">
        <v>23</v>
      </c>
      <c r="S118" s="82" t="s">
        <v>81</v>
      </c>
      <c r="T118" s="175" t="s">
        <v>339</v>
      </c>
      <c r="U118" s="175" t="s">
        <v>340</v>
      </c>
      <c r="V118" s="82" t="s">
        <v>58</v>
      </c>
      <c r="W118" s="175" t="s">
        <v>56</v>
      </c>
      <c r="X118" s="175" t="s">
        <v>54</v>
      </c>
      <c r="Y118" s="175" t="s">
        <v>29</v>
      </c>
      <c r="Z118" s="175" t="s">
        <v>27</v>
      </c>
      <c r="AA118" s="175" t="s">
        <v>28</v>
      </c>
      <c r="AB118" s="83">
        <v>0</v>
      </c>
      <c r="AC118" s="83">
        <v>0</v>
      </c>
      <c r="AD118" s="83" t="s">
        <v>744</v>
      </c>
      <c r="AE118" s="175">
        <v>0</v>
      </c>
      <c r="AF118" s="140" t="s">
        <v>887</v>
      </c>
      <c r="AG118" s="83"/>
      <c r="AH118" s="83">
        <v>0</v>
      </c>
      <c r="AI118" s="175" t="s">
        <v>1065</v>
      </c>
      <c r="AJ118" s="175">
        <v>0</v>
      </c>
      <c r="AK118" s="175" t="s">
        <v>1065</v>
      </c>
      <c r="AL118" s="175">
        <v>0</v>
      </c>
      <c r="AM118" s="175" t="s">
        <v>1401</v>
      </c>
      <c r="AN118" s="83"/>
      <c r="AO118" s="83">
        <v>0</v>
      </c>
      <c r="AP118" s="83" t="s">
        <v>1536</v>
      </c>
      <c r="AQ118" s="118">
        <v>0</v>
      </c>
      <c r="AR118" s="118" t="s">
        <v>1536</v>
      </c>
      <c r="AS118" s="118">
        <v>1</v>
      </c>
      <c r="AT118" s="110">
        <v>0</v>
      </c>
      <c r="AU118" s="88" t="s">
        <v>1536</v>
      </c>
      <c r="AV118" s="88">
        <v>0</v>
      </c>
      <c r="AW118" s="175" t="s">
        <v>1988</v>
      </c>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row>
    <row r="119" spans="1:163" s="5" customFormat="1" ht="146.25">
      <c r="A119" s="308"/>
      <c r="B119" s="240"/>
      <c r="C119" s="214"/>
      <c r="D119" s="249"/>
      <c r="E119" s="255"/>
      <c r="F119" s="211"/>
      <c r="G119" s="277"/>
      <c r="H119" s="211"/>
      <c r="I119" s="176" t="s">
        <v>644</v>
      </c>
      <c r="J119" s="175" t="s">
        <v>342</v>
      </c>
      <c r="K119" s="175">
        <v>3</v>
      </c>
      <c r="L119" s="178">
        <v>3</v>
      </c>
      <c r="M119" s="178">
        <v>744</v>
      </c>
      <c r="N119" s="105">
        <v>1500</v>
      </c>
      <c r="O119" s="105">
        <f>+AC119+AH119+AO119+AT119+AE119+AJ119</f>
        <v>1195</v>
      </c>
      <c r="P119" s="82" t="s">
        <v>97</v>
      </c>
      <c r="Q119" s="82" t="s">
        <v>76</v>
      </c>
      <c r="R119" s="82" t="s">
        <v>23</v>
      </c>
      <c r="S119" s="82" t="s">
        <v>81</v>
      </c>
      <c r="T119" s="175" t="s">
        <v>319</v>
      </c>
      <c r="U119" s="175" t="s">
        <v>96</v>
      </c>
      <c r="V119" s="82" t="s">
        <v>58</v>
      </c>
      <c r="W119" s="175" t="s">
        <v>56</v>
      </c>
      <c r="X119" s="175" t="s">
        <v>54</v>
      </c>
      <c r="Y119" s="175" t="s">
        <v>29</v>
      </c>
      <c r="Z119" s="175" t="s">
        <v>27</v>
      </c>
      <c r="AA119" s="175" t="s">
        <v>28</v>
      </c>
      <c r="AB119" s="83"/>
      <c r="AC119" s="83">
        <v>0</v>
      </c>
      <c r="AD119" s="83" t="s">
        <v>747</v>
      </c>
      <c r="AE119" s="175">
        <v>1172</v>
      </c>
      <c r="AF119" s="175" t="s">
        <v>888</v>
      </c>
      <c r="AG119" s="83"/>
      <c r="AH119" s="83">
        <v>23</v>
      </c>
      <c r="AI119" s="175" t="s">
        <v>1074</v>
      </c>
      <c r="AJ119" s="175">
        <v>0</v>
      </c>
      <c r="AK119" s="175" t="s">
        <v>1262</v>
      </c>
      <c r="AL119" s="82">
        <v>0</v>
      </c>
      <c r="AM119" s="175" t="s">
        <v>1402</v>
      </c>
      <c r="AN119" s="83"/>
      <c r="AO119" s="83">
        <v>0</v>
      </c>
      <c r="AP119" s="83" t="s">
        <v>1577</v>
      </c>
      <c r="AQ119" s="118">
        <v>0</v>
      </c>
      <c r="AR119" s="118"/>
      <c r="AS119" s="118">
        <v>1500</v>
      </c>
      <c r="AT119" s="110">
        <v>0</v>
      </c>
      <c r="AU119" s="88" t="s">
        <v>1817</v>
      </c>
      <c r="AV119" s="88"/>
      <c r="AW119" s="175"/>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row>
    <row r="120" spans="1:163" s="5" customFormat="1" ht="213.75">
      <c r="A120" s="308"/>
      <c r="B120" s="240"/>
      <c r="C120" s="214"/>
      <c r="D120" s="249"/>
      <c r="E120" s="255"/>
      <c r="F120" s="211"/>
      <c r="G120" s="277"/>
      <c r="H120" s="211"/>
      <c r="I120" s="176" t="s">
        <v>645</v>
      </c>
      <c r="J120" s="175" t="s">
        <v>343</v>
      </c>
      <c r="K120" s="175">
        <f aca="true" t="shared" si="8" ref="K120:K161">(O120*L120)/N120</f>
        <v>0.6772413793103449</v>
      </c>
      <c r="L120" s="178">
        <v>2</v>
      </c>
      <c r="M120" s="178">
        <v>92</v>
      </c>
      <c r="N120" s="175">
        <v>87</v>
      </c>
      <c r="O120" s="105">
        <f>+AC120+AH120+AO120+AT120+AE120+AJ120</f>
        <v>29.46</v>
      </c>
      <c r="P120" s="82" t="s">
        <v>97</v>
      </c>
      <c r="Q120" s="82" t="s">
        <v>76</v>
      </c>
      <c r="R120" s="82" t="s">
        <v>23</v>
      </c>
      <c r="S120" s="82" t="s">
        <v>81</v>
      </c>
      <c r="T120" s="175" t="s">
        <v>319</v>
      </c>
      <c r="U120" s="175" t="s">
        <v>96</v>
      </c>
      <c r="V120" s="82" t="s">
        <v>58</v>
      </c>
      <c r="W120" s="175" t="s">
        <v>56</v>
      </c>
      <c r="X120" s="175" t="s">
        <v>54</v>
      </c>
      <c r="Y120" s="175" t="s">
        <v>29</v>
      </c>
      <c r="Z120" s="175" t="s">
        <v>27</v>
      </c>
      <c r="AA120" s="175" t="s">
        <v>28</v>
      </c>
      <c r="AB120" s="83"/>
      <c r="AC120" s="83">
        <v>0</v>
      </c>
      <c r="AD120" s="83" t="s">
        <v>747</v>
      </c>
      <c r="AE120" s="175">
        <v>19.46</v>
      </c>
      <c r="AF120" s="175" t="s">
        <v>889</v>
      </c>
      <c r="AG120" s="83"/>
      <c r="AH120" s="83">
        <v>0</v>
      </c>
      <c r="AI120" s="175" t="s">
        <v>1075</v>
      </c>
      <c r="AJ120" s="175">
        <v>0</v>
      </c>
      <c r="AK120" s="175" t="s">
        <v>1263</v>
      </c>
      <c r="AL120" s="82">
        <v>0</v>
      </c>
      <c r="AM120" s="175" t="s">
        <v>1403</v>
      </c>
      <c r="AN120" s="83"/>
      <c r="AO120" s="83">
        <v>0</v>
      </c>
      <c r="AP120" s="83" t="s">
        <v>1578</v>
      </c>
      <c r="AQ120" s="118">
        <v>0</v>
      </c>
      <c r="AR120" s="118"/>
      <c r="AS120" s="118">
        <v>87</v>
      </c>
      <c r="AT120" s="110">
        <v>10</v>
      </c>
      <c r="AU120" s="88" t="s">
        <v>1818</v>
      </c>
      <c r="AV120" s="88"/>
      <c r="AW120" s="175"/>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row>
    <row r="121" spans="1:163" s="5" customFormat="1" ht="236.25">
      <c r="A121" s="308"/>
      <c r="B121" s="240"/>
      <c r="C121" s="214"/>
      <c r="D121" s="249"/>
      <c r="E121" s="255"/>
      <c r="F121" s="211"/>
      <c r="G121" s="210"/>
      <c r="H121" s="211"/>
      <c r="I121" s="176" t="s">
        <v>646</v>
      </c>
      <c r="J121" s="175" t="s">
        <v>344</v>
      </c>
      <c r="K121" s="175">
        <f t="shared" si="8"/>
        <v>0.9076190476190475</v>
      </c>
      <c r="L121" s="178">
        <v>2</v>
      </c>
      <c r="M121" s="178">
        <v>21</v>
      </c>
      <c r="N121" s="175">
        <v>21</v>
      </c>
      <c r="O121" s="183">
        <f>+AC121+AH121+AO121+AT121+AE121+AJ121</f>
        <v>9.53</v>
      </c>
      <c r="P121" s="82" t="s">
        <v>97</v>
      </c>
      <c r="Q121" s="82" t="s">
        <v>76</v>
      </c>
      <c r="R121" s="82" t="s">
        <v>23</v>
      </c>
      <c r="S121" s="82" t="s">
        <v>81</v>
      </c>
      <c r="T121" s="175" t="s">
        <v>319</v>
      </c>
      <c r="U121" s="175" t="s">
        <v>96</v>
      </c>
      <c r="V121" s="82" t="s">
        <v>58</v>
      </c>
      <c r="W121" s="175" t="s">
        <v>56</v>
      </c>
      <c r="X121" s="175" t="s">
        <v>54</v>
      </c>
      <c r="Y121" s="175" t="s">
        <v>29</v>
      </c>
      <c r="Z121" s="175" t="s">
        <v>27</v>
      </c>
      <c r="AA121" s="175" t="s">
        <v>28</v>
      </c>
      <c r="AB121" s="83"/>
      <c r="AC121" s="83">
        <v>0</v>
      </c>
      <c r="AD121" s="83" t="s">
        <v>747</v>
      </c>
      <c r="AE121" s="175">
        <v>9.53</v>
      </c>
      <c r="AF121" s="175" t="s">
        <v>888</v>
      </c>
      <c r="AG121" s="83"/>
      <c r="AH121" s="83">
        <v>0</v>
      </c>
      <c r="AI121" s="175" t="s">
        <v>1076</v>
      </c>
      <c r="AJ121" s="175">
        <v>0</v>
      </c>
      <c r="AK121" s="175" t="s">
        <v>1264</v>
      </c>
      <c r="AL121" s="82" t="s">
        <v>1220</v>
      </c>
      <c r="AM121" s="175" t="s">
        <v>1404</v>
      </c>
      <c r="AN121" s="83"/>
      <c r="AO121" s="83">
        <v>0</v>
      </c>
      <c r="AP121" s="83" t="s">
        <v>1579</v>
      </c>
      <c r="AQ121" s="118">
        <v>0</v>
      </c>
      <c r="AR121" s="118"/>
      <c r="AS121" s="118">
        <v>21</v>
      </c>
      <c r="AT121" s="110">
        <v>0</v>
      </c>
      <c r="AU121" s="88" t="s">
        <v>1819</v>
      </c>
      <c r="AV121" s="88"/>
      <c r="AW121" s="175"/>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row>
    <row r="122" spans="1:163" s="5" customFormat="1" ht="91.5" customHeight="1">
      <c r="A122" s="308"/>
      <c r="B122" s="240"/>
      <c r="C122" s="214"/>
      <c r="D122" s="249"/>
      <c r="E122" s="255"/>
      <c r="F122" s="211" t="s">
        <v>351</v>
      </c>
      <c r="G122" s="209">
        <f>(SUM(K122:K123)*H122)/100</f>
        <v>10</v>
      </c>
      <c r="H122" s="248">
        <v>10</v>
      </c>
      <c r="I122" s="176" t="s">
        <v>647</v>
      </c>
      <c r="J122" s="175" t="s">
        <v>345</v>
      </c>
      <c r="K122" s="175">
        <f t="shared" si="8"/>
        <v>50</v>
      </c>
      <c r="L122" s="178">
        <v>50</v>
      </c>
      <c r="M122" s="175" t="s">
        <v>96</v>
      </c>
      <c r="N122" s="175">
        <v>2</v>
      </c>
      <c r="O122" s="105">
        <f>+AC122+AH122+AO122+AT122+AE122+AJ122+AV122</f>
        <v>2</v>
      </c>
      <c r="P122" s="82" t="s">
        <v>97</v>
      </c>
      <c r="Q122" s="82" t="s">
        <v>76</v>
      </c>
      <c r="R122" s="82" t="s">
        <v>23</v>
      </c>
      <c r="S122" s="82" t="s">
        <v>346</v>
      </c>
      <c r="T122" s="175" t="s">
        <v>319</v>
      </c>
      <c r="U122" s="175" t="s">
        <v>347</v>
      </c>
      <c r="V122" s="82" t="s">
        <v>58</v>
      </c>
      <c r="W122" s="175" t="s">
        <v>13</v>
      </c>
      <c r="X122" s="175" t="s">
        <v>54</v>
      </c>
      <c r="Y122" s="175" t="s">
        <v>29</v>
      </c>
      <c r="Z122" s="175" t="s">
        <v>27</v>
      </c>
      <c r="AA122" s="175" t="s">
        <v>28</v>
      </c>
      <c r="AB122" s="175"/>
      <c r="AC122" s="175">
        <v>0</v>
      </c>
      <c r="AD122" s="175" t="s">
        <v>748</v>
      </c>
      <c r="AE122" s="175">
        <v>0</v>
      </c>
      <c r="AF122" s="175" t="s">
        <v>890</v>
      </c>
      <c r="AG122" s="175">
        <v>1</v>
      </c>
      <c r="AH122" s="175">
        <v>1</v>
      </c>
      <c r="AI122" s="175" t="s">
        <v>1039</v>
      </c>
      <c r="AJ122" s="175">
        <v>0</v>
      </c>
      <c r="AK122" s="175" t="s">
        <v>1265</v>
      </c>
      <c r="AL122" s="175">
        <v>0</v>
      </c>
      <c r="AM122" s="175" t="s">
        <v>1392</v>
      </c>
      <c r="AN122" s="175"/>
      <c r="AO122" s="175">
        <v>0</v>
      </c>
      <c r="AP122" s="175" t="s">
        <v>1493</v>
      </c>
      <c r="AQ122" s="88">
        <v>0</v>
      </c>
      <c r="AR122" s="88" t="s">
        <v>1690</v>
      </c>
      <c r="AS122" s="88">
        <v>1</v>
      </c>
      <c r="AT122" s="110">
        <v>0</v>
      </c>
      <c r="AU122" s="88" t="s">
        <v>1721</v>
      </c>
      <c r="AV122" s="88">
        <v>1</v>
      </c>
      <c r="AW122" s="175" t="s">
        <v>1918</v>
      </c>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row>
    <row r="123" spans="1:163" s="5" customFormat="1" ht="117" customHeight="1">
      <c r="A123" s="309"/>
      <c r="B123" s="240"/>
      <c r="C123" s="214"/>
      <c r="D123" s="249"/>
      <c r="E123" s="256"/>
      <c r="F123" s="211"/>
      <c r="G123" s="210"/>
      <c r="H123" s="248"/>
      <c r="I123" s="176" t="s">
        <v>648</v>
      </c>
      <c r="J123" s="175" t="s">
        <v>348</v>
      </c>
      <c r="K123" s="175">
        <f t="shared" si="8"/>
        <v>50</v>
      </c>
      <c r="L123" s="178">
        <v>50</v>
      </c>
      <c r="M123" s="175" t="s">
        <v>96</v>
      </c>
      <c r="N123" s="175">
        <v>1</v>
      </c>
      <c r="O123" s="105">
        <f>+AC123+AH123+AO123+AT123+AE123+AJ123+AQ123</f>
        <v>1</v>
      </c>
      <c r="P123" s="82" t="s">
        <v>97</v>
      </c>
      <c r="Q123" s="82" t="s">
        <v>76</v>
      </c>
      <c r="R123" s="82" t="s">
        <v>23</v>
      </c>
      <c r="S123" s="82" t="s">
        <v>346</v>
      </c>
      <c r="T123" s="175" t="s">
        <v>319</v>
      </c>
      <c r="U123" s="175" t="s">
        <v>96</v>
      </c>
      <c r="V123" s="82" t="s">
        <v>58</v>
      </c>
      <c r="W123" s="175" t="s">
        <v>13</v>
      </c>
      <c r="X123" s="175" t="s">
        <v>54</v>
      </c>
      <c r="Y123" s="175" t="s">
        <v>29</v>
      </c>
      <c r="Z123" s="175" t="s">
        <v>27</v>
      </c>
      <c r="AA123" s="175" t="s">
        <v>28</v>
      </c>
      <c r="AB123" s="175"/>
      <c r="AC123" s="175">
        <v>0</v>
      </c>
      <c r="AD123" s="175" t="s">
        <v>749</v>
      </c>
      <c r="AE123" s="175">
        <v>0</v>
      </c>
      <c r="AF123" s="175" t="s">
        <v>891</v>
      </c>
      <c r="AG123" s="175"/>
      <c r="AH123" s="175">
        <v>0</v>
      </c>
      <c r="AI123" s="175" t="s">
        <v>1040</v>
      </c>
      <c r="AJ123" s="175">
        <v>0</v>
      </c>
      <c r="AK123" s="175" t="s">
        <v>1266</v>
      </c>
      <c r="AL123" s="175">
        <v>0</v>
      </c>
      <c r="AM123" s="175" t="s">
        <v>1393</v>
      </c>
      <c r="AN123" s="175">
        <v>1</v>
      </c>
      <c r="AO123" s="175">
        <v>0</v>
      </c>
      <c r="AP123" s="175" t="s">
        <v>1494</v>
      </c>
      <c r="AQ123" s="88">
        <v>1</v>
      </c>
      <c r="AR123" s="88" t="s">
        <v>1691</v>
      </c>
      <c r="AS123" s="88"/>
      <c r="AT123" s="110">
        <v>0</v>
      </c>
      <c r="AU123" s="88" t="s">
        <v>1722</v>
      </c>
      <c r="AV123" s="88"/>
      <c r="AW123" s="175" t="s">
        <v>1919</v>
      </c>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row>
    <row r="124" spans="1:163" s="5" customFormat="1" ht="118.5" customHeight="1">
      <c r="A124" s="203" t="s">
        <v>515</v>
      </c>
      <c r="B124" s="304">
        <f>(E124+E128+E129+E132)</f>
        <v>82.60405</v>
      </c>
      <c r="C124" s="306" t="s">
        <v>469</v>
      </c>
      <c r="D124" s="301">
        <v>25</v>
      </c>
      <c r="E124" s="278">
        <f>(SUM(G124:G127)*D124)/100</f>
        <v>25</v>
      </c>
      <c r="F124" s="99" t="s">
        <v>470</v>
      </c>
      <c r="G124" s="30">
        <f aca="true" t="shared" si="9" ref="G124:G131">(K124*H124)/100</f>
        <v>60</v>
      </c>
      <c r="H124" s="92">
        <v>60</v>
      </c>
      <c r="I124" s="93" t="s">
        <v>601</v>
      </c>
      <c r="J124" s="166" t="s">
        <v>471</v>
      </c>
      <c r="K124" s="95">
        <f t="shared" si="8"/>
        <v>100</v>
      </c>
      <c r="L124" s="92">
        <v>100</v>
      </c>
      <c r="M124" s="95" t="s">
        <v>96</v>
      </c>
      <c r="N124" s="166">
        <v>1</v>
      </c>
      <c r="O124" s="90">
        <f>+AC124+AH124+AO124+AT124+AE124+AJ124+AV124</f>
        <v>1</v>
      </c>
      <c r="P124" s="35" t="s">
        <v>177</v>
      </c>
      <c r="Q124" s="35" t="s">
        <v>76</v>
      </c>
      <c r="R124" s="35" t="s">
        <v>30</v>
      </c>
      <c r="S124" s="35" t="s">
        <v>80</v>
      </c>
      <c r="T124" s="99" t="s">
        <v>472</v>
      </c>
      <c r="U124" s="99" t="s">
        <v>473</v>
      </c>
      <c r="V124" s="35" t="s">
        <v>12</v>
      </c>
      <c r="W124" s="95" t="s">
        <v>25</v>
      </c>
      <c r="X124" s="99" t="s">
        <v>52</v>
      </c>
      <c r="Y124" s="99" t="s">
        <v>29</v>
      </c>
      <c r="Z124" s="99" t="s">
        <v>27</v>
      </c>
      <c r="AA124" s="99" t="s">
        <v>36</v>
      </c>
      <c r="AB124" s="99">
        <v>0</v>
      </c>
      <c r="AC124" s="99">
        <v>0</v>
      </c>
      <c r="AD124" s="99" t="s">
        <v>706</v>
      </c>
      <c r="AE124" s="99">
        <v>0</v>
      </c>
      <c r="AF124" s="99" t="s">
        <v>954</v>
      </c>
      <c r="AG124" s="99">
        <v>0</v>
      </c>
      <c r="AH124" s="99">
        <v>0</v>
      </c>
      <c r="AI124" s="99" t="s">
        <v>1060</v>
      </c>
      <c r="AJ124" s="99">
        <v>0</v>
      </c>
      <c r="AK124" s="99" t="s">
        <v>1267</v>
      </c>
      <c r="AL124" s="99">
        <v>0</v>
      </c>
      <c r="AM124" s="95" t="s">
        <v>1405</v>
      </c>
      <c r="AN124" s="99">
        <v>0</v>
      </c>
      <c r="AO124" s="99">
        <v>0</v>
      </c>
      <c r="AP124" s="99"/>
      <c r="AQ124" s="36">
        <v>0</v>
      </c>
      <c r="AR124" s="36" t="s">
        <v>1661</v>
      </c>
      <c r="AS124" s="36">
        <v>1</v>
      </c>
      <c r="AT124" s="11"/>
      <c r="AU124" s="25" t="s">
        <v>1661</v>
      </c>
      <c r="AV124" s="25">
        <v>1</v>
      </c>
      <c r="AW124" s="95" t="s">
        <v>1906</v>
      </c>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row>
    <row r="125" spans="1:163" s="5" customFormat="1" ht="148.5" customHeight="1">
      <c r="A125" s="204"/>
      <c r="B125" s="305"/>
      <c r="C125" s="303"/>
      <c r="D125" s="247"/>
      <c r="E125" s="279"/>
      <c r="F125" s="99" t="s">
        <v>474</v>
      </c>
      <c r="G125" s="30">
        <f t="shared" si="9"/>
        <v>20</v>
      </c>
      <c r="H125" s="92">
        <v>20</v>
      </c>
      <c r="I125" s="93" t="s">
        <v>649</v>
      </c>
      <c r="J125" s="166" t="s">
        <v>475</v>
      </c>
      <c r="K125" s="95">
        <f t="shared" si="8"/>
        <v>100</v>
      </c>
      <c r="L125" s="92">
        <v>100</v>
      </c>
      <c r="M125" s="95" t="s">
        <v>96</v>
      </c>
      <c r="N125" s="166">
        <v>1</v>
      </c>
      <c r="O125" s="90">
        <f>+AC125+AH125+AO125+AT125+AE125+AJ125+AV125</f>
        <v>1</v>
      </c>
      <c r="P125" s="35" t="s">
        <v>177</v>
      </c>
      <c r="Q125" s="35" t="s">
        <v>76</v>
      </c>
      <c r="R125" s="35" t="s">
        <v>23</v>
      </c>
      <c r="S125" s="35" t="s">
        <v>80</v>
      </c>
      <c r="T125" s="99" t="s">
        <v>476</v>
      </c>
      <c r="U125" s="99" t="s">
        <v>473</v>
      </c>
      <c r="V125" s="3" t="s">
        <v>58</v>
      </c>
      <c r="W125" s="95" t="s">
        <v>25</v>
      </c>
      <c r="X125" s="95" t="s">
        <v>26</v>
      </c>
      <c r="Y125" s="99" t="s">
        <v>29</v>
      </c>
      <c r="Z125" s="99" t="s">
        <v>27</v>
      </c>
      <c r="AA125" s="99" t="s">
        <v>36</v>
      </c>
      <c r="AB125" s="99">
        <v>0</v>
      </c>
      <c r="AC125" s="99">
        <v>0</v>
      </c>
      <c r="AD125" s="99" t="s">
        <v>707</v>
      </c>
      <c r="AE125" s="99">
        <v>0</v>
      </c>
      <c r="AF125" s="99" t="s">
        <v>955</v>
      </c>
      <c r="AG125" s="99">
        <v>0</v>
      </c>
      <c r="AH125" s="99">
        <v>0</v>
      </c>
      <c r="AI125" s="99" t="s">
        <v>1031</v>
      </c>
      <c r="AJ125" s="99">
        <v>0</v>
      </c>
      <c r="AK125" s="99" t="s">
        <v>1268</v>
      </c>
      <c r="AL125" s="99">
        <v>0</v>
      </c>
      <c r="AM125" s="95" t="s">
        <v>1406</v>
      </c>
      <c r="AN125" s="99">
        <v>0</v>
      </c>
      <c r="AO125" s="99">
        <v>0</v>
      </c>
      <c r="AP125" s="99" t="s">
        <v>1467</v>
      </c>
      <c r="AQ125" s="36">
        <v>0</v>
      </c>
      <c r="AR125" s="36" t="s">
        <v>1662</v>
      </c>
      <c r="AS125" s="36">
        <v>1</v>
      </c>
      <c r="AT125" s="11"/>
      <c r="AU125" s="25" t="s">
        <v>1662</v>
      </c>
      <c r="AV125" s="25">
        <v>1</v>
      </c>
      <c r="AW125" s="95" t="s">
        <v>1907</v>
      </c>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row>
    <row r="126" spans="1:163" s="5" customFormat="1" ht="171" customHeight="1">
      <c r="A126" s="204"/>
      <c r="B126" s="305"/>
      <c r="C126" s="303"/>
      <c r="D126" s="247"/>
      <c r="E126" s="279"/>
      <c r="F126" s="99" t="s">
        <v>477</v>
      </c>
      <c r="G126" s="30">
        <f t="shared" si="9"/>
        <v>10</v>
      </c>
      <c r="H126" s="92">
        <v>10</v>
      </c>
      <c r="I126" s="93" t="s">
        <v>650</v>
      </c>
      <c r="J126" s="166" t="s">
        <v>478</v>
      </c>
      <c r="K126" s="95">
        <f t="shared" si="8"/>
        <v>100</v>
      </c>
      <c r="L126" s="92">
        <v>100</v>
      </c>
      <c r="M126" s="95" t="s">
        <v>96</v>
      </c>
      <c r="N126" s="166">
        <v>2</v>
      </c>
      <c r="O126" s="166">
        <f>+AC126+AH126+AO126+AT126+AE126+AJ126+AL126+AV126</f>
        <v>2</v>
      </c>
      <c r="P126" s="35" t="s">
        <v>177</v>
      </c>
      <c r="Q126" s="35" t="s">
        <v>76</v>
      </c>
      <c r="R126" s="35" t="s">
        <v>31</v>
      </c>
      <c r="S126" s="35" t="s">
        <v>80</v>
      </c>
      <c r="T126" s="99" t="s">
        <v>479</v>
      </c>
      <c r="U126" s="99" t="s">
        <v>473</v>
      </c>
      <c r="V126" s="3" t="s">
        <v>58</v>
      </c>
      <c r="W126" s="95" t="s">
        <v>25</v>
      </c>
      <c r="X126" s="99" t="s">
        <v>52</v>
      </c>
      <c r="Y126" s="99" t="s">
        <v>29</v>
      </c>
      <c r="Z126" s="99" t="s">
        <v>27</v>
      </c>
      <c r="AA126" s="99" t="s">
        <v>38</v>
      </c>
      <c r="AB126" s="99">
        <v>0</v>
      </c>
      <c r="AC126" s="99">
        <v>0</v>
      </c>
      <c r="AD126" s="99" t="s">
        <v>708</v>
      </c>
      <c r="AE126" s="99">
        <v>0</v>
      </c>
      <c r="AF126" s="99" t="s">
        <v>956</v>
      </c>
      <c r="AG126" s="99">
        <v>0</v>
      </c>
      <c r="AH126" s="99">
        <v>0</v>
      </c>
      <c r="AI126" s="99" t="s">
        <v>1082</v>
      </c>
      <c r="AJ126" s="99">
        <v>0</v>
      </c>
      <c r="AK126" s="99" t="s">
        <v>1269</v>
      </c>
      <c r="AL126" s="99">
        <v>0.5</v>
      </c>
      <c r="AM126" s="95" t="s">
        <v>1407</v>
      </c>
      <c r="AN126" s="99">
        <v>0</v>
      </c>
      <c r="AO126" s="99">
        <v>0</v>
      </c>
      <c r="AP126" s="99" t="s">
        <v>1464</v>
      </c>
      <c r="AQ126" s="36">
        <v>0</v>
      </c>
      <c r="AR126" s="36" t="s">
        <v>1663</v>
      </c>
      <c r="AS126" s="36">
        <v>2</v>
      </c>
      <c r="AT126" s="11"/>
      <c r="AU126" s="25" t="s">
        <v>1832</v>
      </c>
      <c r="AV126" s="25">
        <v>1.5</v>
      </c>
      <c r="AW126" s="95" t="s">
        <v>1908</v>
      </c>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row>
    <row r="127" spans="1:163" s="5" customFormat="1" ht="45" customHeight="1">
      <c r="A127" s="204"/>
      <c r="B127" s="305"/>
      <c r="C127" s="303"/>
      <c r="D127" s="247"/>
      <c r="E127" s="280"/>
      <c r="F127" s="35" t="s">
        <v>480</v>
      </c>
      <c r="G127" s="30">
        <f t="shared" si="9"/>
        <v>10</v>
      </c>
      <c r="H127" s="92">
        <v>10</v>
      </c>
      <c r="I127" s="93" t="s">
        <v>651</v>
      </c>
      <c r="J127" s="166" t="s">
        <v>481</v>
      </c>
      <c r="K127" s="95">
        <f t="shared" si="8"/>
        <v>100</v>
      </c>
      <c r="L127" s="92">
        <v>100</v>
      </c>
      <c r="M127" s="95" t="s">
        <v>96</v>
      </c>
      <c r="N127" s="166">
        <v>1</v>
      </c>
      <c r="O127" s="166">
        <f>+AC127+AH127+AO127+AT127+AE127+AJ127+AL127</f>
        <v>1</v>
      </c>
      <c r="P127" s="35" t="s">
        <v>177</v>
      </c>
      <c r="Q127" s="35" t="s">
        <v>76</v>
      </c>
      <c r="R127" s="35" t="s">
        <v>31</v>
      </c>
      <c r="S127" s="35" t="s">
        <v>80</v>
      </c>
      <c r="T127" s="99" t="s">
        <v>472</v>
      </c>
      <c r="U127" s="99" t="s">
        <v>473</v>
      </c>
      <c r="V127" s="3" t="s">
        <v>58</v>
      </c>
      <c r="W127" s="95" t="s">
        <v>25</v>
      </c>
      <c r="X127" s="95" t="s">
        <v>54</v>
      </c>
      <c r="Y127" s="99" t="s">
        <v>29</v>
      </c>
      <c r="Z127" s="99" t="s">
        <v>27</v>
      </c>
      <c r="AA127" s="99" t="s">
        <v>34</v>
      </c>
      <c r="AB127" s="99">
        <v>0</v>
      </c>
      <c r="AC127" s="99">
        <v>0</v>
      </c>
      <c r="AD127" s="99" t="s">
        <v>709</v>
      </c>
      <c r="AE127" s="99">
        <v>0</v>
      </c>
      <c r="AF127" s="99" t="s">
        <v>957</v>
      </c>
      <c r="AG127" s="99">
        <v>0</v>
      </c>
      <c r="AH127" s="99">
        <v>0</v>
      </c>
      <c r="AI127" s="99" t="s">
        <v>1029</v>
      </c>
      <c r="AJ127" s="99">
        <v>0</v>
      </c>
      <c r="AK127" s="99" t="s">
        <v>1270</v>
      </c>
      <c r="AL127" s="99">
        <v>0.7</v>
      </c>
      <c r="AM127" s="95" t="s">
        <v>1408</v>
      </c>
      <c r="AN127" s="99">
        <v>0</v>
      </c>
      <c r="AO127" s="99">
        <v>0.3</v>
      </c>
      <c r="AP127" s="99" t="s">
        <v>1465</v>
      </c>
      <c r="AQ127" s="36">
        <v>0</v>
      </c>
      <c r="AR127" s="36" t="s">
        <v>1664</v>
      </c>
      <c r="AS127" s="36">
        <v>1</v>
      </c>
      <c r="AT127" s="11"/>
      <c r="AU127" s="25" t="s">
        <v>1664</v>
      </c>
      <c r="AV127" s="25"/>
      <c r="AW127" s="95" t="s">
        <v>1909</v>
      </c>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row>
    <row r="128" spans="1:163" s="5" customFormat="1" ht="90.75" customHeight="1">
      <c r="A128" s="204"/>
      <c r="B128" s="305"/>
      <c r="C128" s="99" t="s">
        <v>482</v>
      </c>
      <c r="D128" s="92">
        <v>8</v>
      </c>
      <c r="E128" s="92">
        <f>(G128*D128)/100</f>
        <v>8</v>
      </c>
      <c r="F128" s="35" t="s">
        <v>483</v>
      </c>
      <c r="G128" s="30">
        <f t="shared" si="9"/>
        <v>100</v>
      </c>
      <c r="H128" s="92">
        <v>100</v>
      </c>
      <c r="I128" s="93" t="s">
        <v>652</v>
      </c>
      <c r="J128" s="166" t="s">
        <v>484</v>
      </c>
      <c r="K128" s="95">
        <f t="shared" si="8"/>
        <v>100</v>
      </c>
      <c r="L128" s="92">
        <v>100</v>
      </c>
      <c r="M128" s="95" t="s">
        <v>96</v>
      </c>
      <c r="N128" s="166">
        <v>1</v>
      </c>
      <c r="O128" s="166">
        <f>+AC128+AH128+AO128+AT128+AE128+AJ128+AL128+AV128</f>
        <v>1</v>
      </c>
      <c r="P128" s="35" t="s">
        <v>177</v>
      </c>
      <c r="Q128" s="35" t="s">
        <v>76</v>
      </c>
      <c r="R128" s="35" t="s">
        <v>31</v>
      </c>
      <c r="S128" s="35" t="s">
        <v>80</v>
      </c>
      <c r="T128" s="99" t="s">
        <v>472</v>
      </c>
      <c r="U128" s="99" t="s">
        <v>473</v>
      </c>
      <c r="V128" s="3" t="s">
        <v>58</v>
      </c>
      <c r="W128" s="95" t="s">
        <v>25</v>
      </c>
      <c r="X128" s="95" t="s">
        <v>26</v>
      </c>
      <c r="Y128" s="99" t="s">
        <v>29</v>
      </c>
      <c r="Z128" s="99" t="s">
        <v>27</v>
      </c>
      <c r="AA128" s="99" t="s">
        <v>36</v>
      </c>
      <c r="AB128" s="99">
        <v>0</v>
      </c>
      <c r="AC128" s="99">
        <v>0</v>
      </c>
      <c r="AD128" s="99" t="s">
        <v>710</v>
      </c>
      <c r="AE128" s="99">
        <v>0</v>
      </c>
      <c r="AF128" s="99" t="s">
        <v>958</v>
      </c>
      <c r="AG128" s="99">
        <v>0</v>
      </c>
      <c r="AH128" s="99">
        <v>0</v>
      </c>
      <c r="AI128" s="99" t="s">
        <v>1030</v>
      </c>
      <c r="AJ128" s="99">
        <v>0</v>
      </c>
      <c r="AK128" s="99" t="s">
        <v>1271</v>
      </c>
      <c r="AL128" s="99">
        <v>0.2</v>
      </c>
      <c r="AM128" s="95" t="s">
        <v>1409</v>
      </c>
      <c r="AN128" s="99">
        <v>0</v>
      </c>
      <c r="AO128" s="99">
        <v>0</v>
      </c>
      <c r="AP128" s="99" t="s">
        <v>1466</v>
      </c>
      <c r="AQ128" s="36">
        <v>0</v>
      </c>
      <c r="AR128" s="36" t="s">
        <v>1665</v>
      </c>
      <c r="AS128" s="36">
        <v>1</v>
      </c>
      <c r="AT128" s="11"/>
      <c r="AU128" s="25" t="s">
        <v>1833</v>
      </c>
      <c r="AV128" s="25">
        <v>0.8</v>
      </c>
      <c r="AW128" s="95" t="s">
        <v>1910</v>
      </c>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row>
    <row r="129" spans="1:163" s="5" customFormat="1" ht="96.75" customHeight="1">
      <c r="A129" s="204"/>
      <c r="B129" s="305"/>
      <c r="C129" s="302" t="s">
        <v>485</v>
      </c>
      <c r="D129" s="300">
        <v>34</v>
      </c>
      <c r="E129" s="281">
        <f>(SUM(G129:G131)*D129)/100</f>
        <v>34</v>
      </c>
      <c r="F129" s="94" t="s">
        <v>486</v>
      </c>
      <c r="G129" s="30">
        <f t="shared" si="9"/>
        <v>30</v>
      </c>
      <c r="H129" s="91">
        <v>30</v>
      </c>
      <c r="I129" s="93" t="s">
        <v>653</v>
      </c>
      <c r="J129" s="168" t="s">
        <v>487</v>
      </c>
      <c r="K129" s="95">
        <f t="shared" si="8"/>
        <v>100</v>
      </c>
      <c r="L129" s="92">
        <v>100</v>
      </c>
      <c r="M129" s="95" t="s">
        <v>96</v>
      </c>
      <c r="N129" s="168">
        <v>1</v>
      </c>
      <c r="O129" s="90">
        <f>+AC129+AH129+AO129+AT129+AE129+AJ129+AV129</f>
        <v>1</v>
      </c>
      <c r="P129" s="35" t="s">
        <v>177</v>
      </c>
      <c r="Q129" s="35" t="s">
        <v>76</v>
      </c>
      <c r="R129" s="37" t="s">
        <v>31</v>
      </c>
      <c r="S129" s="35" t="s">
        <v>80</v>
      </c>
      <c r="T129" s="94" t="s">
        <v>488</v>
      </c>
      <c r="U129" s="94" t="s">
        <v>473</v>
      </c>
      <c r="V129" s="3" t="s">
        <v>58</v>
      </c>
      <c r="W129" s="95" t="s">
        <v>25</v>
      </c>
      <c r="X129" s="95" t="s">
        <v>26</v>
      </c>
      <c r="Y129" s="94" t="s">
        <v>29</v>
      </c>
      <c r="Z129" s="94" t="s">
        <v>27</v>
      </c>
      <c r="AA129" s="94" t="s">
        <v>36</v>
      </c>
      <c r="AB129" s="38">
        <v>0</v>
      </c>
      <c r="AC129" s="38">
        <v>0</v>
      </c>
      <c r="AD129" s="99" t="s">
        <v>711</v>
      </c>
      <c r="AE129" s="38">
        <v>0</v>
      </c>
      <c r="AF129" s="99" t="s">
        <v>865</v>
      </c>
      <c r="AG129" s="38">
        <v>0</v>
      </c>
      <c r="AH129" s="38">
        <v>0</v>
      </c>
      <c r="AI129" s="94" t="s">
        <v>1154</v>
      </c>
      <c r="AJ129" s="94">
        <v>0</v>
      </c>
      <c r="AK129" s="94" t="s">
        <v>1272</v>
      </c>
      <c r="AL129" s="94">
        <v>0</v>
      </c>
      <c r="AM129" s="94"/>
      <c r="AN129" s="38">
        <v>0</v>
      </c>
      <c r="AO129" s="38">
        <v>0</v>
      </c>
      <c r="AP129" s="99" t="s">
        <v>1467</v>
      </c>
      <c r="AQ129" s="36">
        <v>0</v>
      </c>
      <c r="AR129" s="36" t="s">
        <v>1682</v>
      </c>
      <c r="AS129" s="39">
        <v>1</v>
      </c>
      <c r="AT129" s="11"/>
      <c r="AU129" s="25" t="s">
        <v>1836</v>
      </c>
      <c r="AV129" s="25">
        <v>1</v>
      </c>
      <c r="AW129" s="95" t="s">
        <v>1911</v>
      </c>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row>
    <row r="130" spans="1:163" s="5" customFormat="1" ht="96.75" customHeight="1">
      <c r="A130" s="204"/>
      <c r="B130" s="305"/>
      <c r="C130" s="303"/>
      <c r="D130" s="247"/>
      <c r="E130" s="282"/>
      <c r="F130" s="94" t="s">
        <v>489</v>
      </c>
      <c r="G130" s="30">
        <f t="shared" si="9"/>
        <v>30</v>
      </c>
      <c r="H130" s="91">
        <v>30</v>
      </c>
      <c r="I130" s="93" t="s">
        <v>654</v>
      </c>
      <c r="J130" s="168" t="s">
        <v>490</v>
      </c>
      <c r="K130" s="95">
        <f t="shared" si="8"/>
        <v>100</v>
      </c>
      <c r="L130" s="92">
        <v>100</v>
      </c>
      <c r="M130" s="95" t="s">
        <v>96</v>
      </c>
      <c r="N130" s="168">
        <v>1</v>
      </c>
      <c r="O130" s="90">
        <f>+AC130+AH130+AO130+AT130+AE130+AJ130+AV130</f>
        <v>1</v>
      </c>
      <c r="P130" s="35" t="s">
        <v>177</v>
      </c>
      <c r="Q130" s="35" t="s">
        <v>76</v>
      </c>
      <c r="R130" s="37" t="s">
        <v>31</v>
      </c>
      <c r="S130" s="35" t="s">
        <v>80</v>
      </c>
      <c r="T130" s="94" t="s">
        <v>488</v>
      </c>
      <c r="U130" s="94" t="s">
        <v>491</v>
      </c>
      <c r="V130" s="3" t="s">
        <v>58</v>
      </c>
      <c r="W130" s="95" t="s">
        <v>25</v>
      </c>
      <c r="X130" s="95" t="s">
        <v>26</v>
      </c>
      <c r="Y130" s="94" t="s">
        <v>29</v>
      </c>
      <c r="Z130" s="94" t="s">
        <v>27</v>
      </c>
      <c r="AA130" s="94" t="s">
        <v>36</v>
      </c>
      <c r="AB130" s="38">
        <v>0</v>
      </c>
      <c r="AC130" s="38">
        <v>0</v>
      </c>
      <c r="AD130" s="99" t="s">
        <v>711</v>
      </c>
      <c r="AE130" s="38">
        <v>0</v>
      </c>
      <c r="AF130" s="99" t="s">
        <v>711</v>
      </c>
      <c r="AG130" s="38">
        <v>0</v>
      </c>
      <c r="AH130" s="38">
        <v>0</v>
      </c>
      <c r="AI130" s="94" t="s">
        <v>1155</v>
      </c>
      <c r="AJ130" s="94">
        <v>0</v>
      </c>
      <c r="AK130" s="94" t="s">
        <v>1273</v>
      </c>
      <c r="AL130" s="94">
        <v>0</v>
      </c>
      <c r="AM130" s="94"/>
      <c r="AN130" s="38">
        <v>0</v>
      </c>
      <c r="AO130" s="38">
        <v>0</v>
      </c>
      <c r="AP130" s="38"/>
      <c r="AQ130" s="39">
        <v>0</v>
      </c>
      <c r="AR130" s="76" t="s">
        <v>1683</v>
      </c>
      <c r="AS130" s="39">
        <v>1</v>
      </c>
      <c r="AT130" s="11"/>
      <c r="AU130" s="25" t="s">
        <v>1683</v>
      </c>
      <c r="AV130" s="25">
        <v>1</v>
      </c>
      <c r="AW130" s="95" t="s">
        <v>1912</v>
      </c>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row>
    <row r="131" spans="1:163" s="5" customFormat="1" ht="96.75" customHeight="1">
      <c r="A131" s="204"/>
      <c r="B131" s="305"/>
      <c r="C131" s="303"/>
      <c r="D131" s="247"/>
      <c r="E131" s="283"/>
      <c r="F131" s="94" t="s">
        <v>492</v>
      </c>
      <c r="G131" s="30">
        <f t="shared" si="9"/>
        <v>40</v>
      </c>
      <c r="H131" s="91">
        <v>40</v>
      </c>
      <c r="I131" s="93" t="s">
        <v>602</v>
      </c>
      <c r="J131" s="168" t="s">
        <v>493</v>
      </c>
      <c r="K131" s="95">
        <f t="shared" si="8"/>
        <v>100</v>
      </c>
      <c r="L131" s="92">
        <v>100</v>
      </c>
      <c r="M131" s="95" t="s">
        <v>96</v>
      </c>
      <c r="N131" s="168">
        <v>2</v>
      </c>
      <c r="O131" s="90">
        <f>+AC131+AH131+AO131+AT131+AE131+AJ131+AV131</f>
        <v>2</v>
      </c>
      <c r="P131" s="35" t="s">
        <v>177</v>
      </c>
      <c r="Q131" s="35" t="s">
        <v>76</v>
      </c>
      <c r="R131" s="37" t="s">
        <v>31</v>
      </c>
      <c r="S131" s="35" t="s">
        <v>80</v>
      </c>
      <c r="T131" s="94" t="s">
        <v>488</v>
      </c>
      <c r="U131" s="94" t="s">
        <v>473</v>
      </c>
      <c r="V131" s="3" t="s">
        <v>58</v>
      </c>
      <c r="W131" s="95" t="s">
        <v>25</v>
      </c>
      <c r="X131" s="95" t="s">
        <v>26</v>
      </c>
      <c r="Y131" s="94" t="s">
        <v>29</v>
      </c>
      <c r="Z131" s="94" t="s">
        <v>27</v>
      </c>
      <c r="AA131" s="94" t="s">
        <v>36</v>
      </c>
      <c r="AB131" s="38">
        <v>0</v>
      </c>
      <c r="AC131" s="38">
        <v>0</v>
      </c>
      <c r="AD131" s="99" t="s">
        <v>711</v>
      </c>
      <c r="AE131" s="38">
        <v>0</v>
      </c>
      <c r="AF131" s="99" t="s">
        <v>866</v>
      </c>
      <c r="AG131" s="38">
        <v>0</v>
      </c>
      <c r="AH131" s="38">
        <v>0</v>
      </c>
      <c r="AI131" s="94" t="s">
        <v>1078</v>
      </c>
      <c r="AJ131" s="94">
        <v>0</v>
      </c>
      <c r="AK131" s="94" t="s">
        <v>1274</v>
      </c>
      <c r="AL131" s="94">
        <v>0</v>
      </c>
      <c r="AM131" s="95" t="s">
        <v>1410</v>
      </c>
      <c r="AN131" s="38">
        <v>0</v>
      </c>
      <c r="AO131" s="38">
        <v>0</v>
      </c>
      <c r="AP131" s="21" t="s">
        <v>1329</v>
      </c>
      <c r="AQ131" s="39">
        <v>0</v>
      </c>
      <c r="AR131" s="76" t="s">
        <v>1684</v>
      </c>
      <c r="AS131" s="39">
        <v>2</v>
      </c>
      <c r="AT131" s="11"/>
      <c r="AU131" s="21" t="s">
        <v>1329</v>
      </c>
      <c r="AV131" s="21">
        <v>2</v>
      </c>
      <c r="AW131" s="95" t="s">
        <v>1975</v>
      </c>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row>
    <row r="132" spans="1:163" s="5" customFormat="1" ht="96.75" customHeight="1">
      <c r="A132" s="204"/>
      <c r="B132" s="305"/>
      <c r="C132" s="218" t="s">
        <v>494</v>
      </c>
      <c r="D132" s="230">
        <v>33</v>
      </c>
      <c r="E132" s="236">
        <f>(SUM(G132:G136)*D132)/100</f>
        <v>15.604049999999999</v>
      </c>
      <c r="F132" s="233" t="s">
        <v>495</v>
      </c>
      <c r="G132" s="257">
        <f>(SUM(K132:K133)*H132)/100</f>
        <v>17.5</v>
      </c>
      <c r="H132" s="236">
        <v>35</v>
      </c>
      <c r="I132" s="93" t="s">
        <v>603</v>
      </c>
      <c r="J132" s="163" t="s">
        <v>496</v>
      </c>
      <c r="K132" s="95">
        <f t="shared" si="8"/>
        <v>0</v>
      </c>
      <c r="L132" s="92">
        <v>50</v>
      </c>
      <c r="M132" s="40">
        <v>169</v>
      </c>
      <c r="N132" s="163">
        <v>124</v>
      </c>
      <c r="O132" s="90">
        <f>+AC132+AH132+AO132+AT132+AE132+AJ132</f>
        <v>0</v>
      </c>
      <c r="P132" s="35" t="s">
        <v>177</v>
      </c>
      <c r="Q132" s="35" t="s">
        <v>76</v>
      </c>
      <c r="R132" s="35" t="s">
        <v>23</v>
      </c>
      <c r="S132" s="18" t="s">
        <v>80</v>
      </c>
      <c r="T132" s="96" t="s">
        <v>497</v>
      </c>
      <c r="U132" s="96" t="s">
        <v>521</v>
      </c>
      <c r="V132" s="3" t="s">
        <v>58</v>
      </c>
      <c r="W132" s="95" t="s">
        <v>56</v>
      </c>
      <c r="X132" s="95" t="s">
        <v>26</v>
      </c>
      <c r="Y132" s="94" t="s">
        <v>29</v>
      </c>
      <c r="Z132" s="141" t="s">
        <v>27</v>
      </c>
      <c r="AA132" s="141" t="s">
        <v>36</v>
      </c>
      <c r="AB132" s="96">
        <v>0</v>
      </c>
      <c r="AC132" s="96">
        <v>0</v>
      </c>
      <c r="AD132" s="96" t="s">
        <v>712</v>
      </c>
      <c r="AE132" s="96">
        <v>0</v>
      </c>
      <c r="AF132" s="96" t="s">
        <v>970</v>
      </c>
      <c r="AG132" s="96">
        <v>0</v>
      </c>
      <c r="AH132" s="52">
        <v>0</v>
      </c>
      <c r="AI132" s="52" t="s">
        <v>1152</v>
      </c>
      <c r="AJ132" s="52">
        <v>0</v>
      </c>
      <c r="AK132" s="52" t="s">
        <v>1275</v>
      </c>
      <c r="AL132" s="52">
        <v>0</v>
      </c>
      <c r="AM132" s="95" t="s">
        <v>1411</v>
      </c>
      <c r="AN132" s="96">
        <v>62</v>
      </c>
      <c r="AO132" s="96">
        <v>0</v>
      </c>
      <c r="AP132" s="96" t="s">
        <v>1469</v>
      </c>
      <c r="AQ132" s="22">
        <v>0</v>
      </c>
      <c r="AR132" s="22" t="s">
        <v>1590</v>
      </c>
      <c r="AS132" s="22">
        <v>62</v>
      </c>
      <c r="AT132" s="11"/>
      <c r="AU132" s="25" t="s">
        <v>1773</v>
      </c>
      <c r="AV132" s="25"/>
      <c r="AW132" s="95"/>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row>
    <row r="133" spans="1:163" s="5" customFormat="1" ht="72.75" customHeight="1">
      <c r="A133" s="204"/>
      <c r="B133" s="305"/>
      <c r="C133" s="218"/>
      <c r="D133" s="230"/>
      <c r="E133" s="246"/>
      <c r="F133" s="235"/>
      <c r="G133" s="258"/>
      <c r="H133" s="237"/>
      <c r="I133" s="93"/>
      <c r="J133" s="19" t="s">
        <v>1160</v>
      </c>
      <c r="K133" s="95">
        <f t="shared" si="8"/>
        <v>50</v>
      </c>
      <c r="L133" s="92">
        <v>50</v>
      </c>
      <c r="M133" s="40">
        <v>0</v>
      </c>
      <c r="N133" s="90">
        <v>1000</v>
      </c>
      <c r="O133" s="90">
        <f>+AC133+AH133+AO133+AT133+AE133+AJ133+AQ133</f>
        <v>1000</v>
      </c>
      <c r="P133" s="35" t="s">
        <v>177</v>
      </c>
      <c r="Q133" s="35" t="s">
        <v>76</v>
      </c>
      <c r="R133" s="35" t="s">
        <v>23</v>
      </c>
      <c r="S133" s="18" t="s">
        <v>80</v>
      </c>
      <c r="T133" s="96" t="s">
        <v>497</v>
      </c>
      <c r="U133" s="96"/>
      <c r="V133" s="3" t="s">
        <v>58</v>
      </c>
      <c r="W133" s="95" t="s">
        <v>56</v>
      </c>
      <c r="X133" s="95" t="s">
        <v>26</v>
      </c>
      <c r="Y133" s="94" t="s">
        <v>29</v>
      </c>
      <c r="Z133" s="141" t="s">
        <v>27</v>
      </c>
      <c r="AA133" s="141" t="s">
        <v>36</v>
      </c>
      <c r="AB133" s="96"/>
      <c r="AC133" s="96">
        <v>0</v>
      </c>
      <c r="AD133" s="96"/>
      <c r="AE133" s="96">
        <v>0</v>
      </c>
      <c r="AF133" s="96"/>
      <c r="AG133" s="96"/>
      <c r="AH133" s="52">
        <v>0</v>
      </c>
      <c r="AI133" s="52"/>
      <c r="AJ133" s="52">
        <v>0</v>
      </c>
      <c r="AK133" s="52" t="s">
        <v>1314</v>
      </c>
      <c r="AL133" s="52">
        <v>0</v>
      </c>
      <c r="AM133" s="52"/>
      <c r="AN133" s="96"/>
      <c r="AO133" s="96">
        <v>0</v>
      </c>
      <c r="AP133" s="96"/>
      <c r="AQ133" s="22">
        <v>1000</v>
      </c>
      <c r="AR133" s="22" t="s">
        <v>1666</v>
      </c>
      <c r="AS133" s="22"/>
      <c r="AT133" s="11"/>
      <c r="AU133" s="25" t="s">
        <v>1777</v>
      </c>
      <c r="AV133" s="25"/>
      <c r="AW133" s="95"/>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row>
    <row r="134" spans="1:163" s="5" customFormat="1" ht="87.75" customHeight="1">
      <c r="A134" s="204"/>
      <c r="B134" s="305"/>
      <c r="C134" s="218"/>
      <c r="D134" s="230"/>
      <c r="E134" s="246"/>
      <c r="F134" s="233" t="s">
        <v>498</v>
      </c>
      <c r="G134" s="257">
        <f>(SUM(K134:K135)*H134/100)</f>
        <v>29.785</v>
      </c>
      <c r="H134" s="236">
        <v>35</v>
      </c>
      <c r="I134" s="93" t="s">
        <v>604</v>
      </c>
      <c r="J134" s="163" t="s">
        <v>499</v>
      </c>
      <c r="K134" s="93">
        <f t="shared" si="8"/>
        <v>50</v>
      </c>
      <c r="L134" s="92">
        <v>50</v>
      </c>
      <c r="M134" s="92">
        <v>765</v>
      </c>
      <c r="N134" s="163">
        <v>140</v>
      </c>
      <c r="O134" s="90">
        <f>+AC134+AH134+AO134+AT134+AE134+AJ134</f>
        <v>140</v>
      </c>
      <c r="P134" s="35" t="s">
        <v>177</v>
      </c>
      <c r="Q134" s="35" t="s">
        <v>76</v>
      </c>
      <c r="R134" s="35" t="s">
        <v>23</v>
      </c>
      <c r="S134" s="18" t="s">
        <v>80</v>
      </c>
      <c r="T134" s="96" t="s">
        <v>497</v>
      </c>
      <c r="U134" s="96" t="s">
        <v>521</v>
      </c>
      <c r="V134" s="3" t="s">
        <v>58</v>
      </c>
      <c r="W134" s="95" t="s">
        <v>56</v>
      </c>
      <c r="X134" s="95" t="s">
        <v>26</v>
      </c>
      <c r="Y134" s="94" t="s">
        <v>29</v>
      </c>
      <c r="Z134" s="141" t="s">
        <v>27</v>
      </c>
      <c r="AA134" s="141" t="s">
        <v>36</v>
      </c>
      <c r="AB134" s="95">
        <v>0</v>
      </c>
      <c r="AC134" s="95">
        <v>120</v>
      </c>
      <c r="AD134" s="95" t="s">
        <v>713</v>
      </c>
      <c r="AE134" s="95">
        <v>0</v>
      </c>
      <c r="AF134" s="95" t="s">
        <v>971</v>
      </c>
      <c r="AG134" s="95">
        <v>0</v>
      </c>
      <c r="AH134" s="54">
        <v>20</v>
      </c>
      <c r="AI134" s="54" t="s">
        <v>1153</v>
      </c>
      <c r="AJ134" s="54">
        <v>0</v>
      </c>
      <c r="AK134" s="54" t="s">
        <v>1276</v>
      </c>
      <c r="AL134" s="54">
        <v>0</v>
      </c>
      <c r="AM134" s="95" t="s">
        <v>1412</v>
      </c>
      <c r="AN134" s="95">
        <v>70</v>
      </c>
      <c r="AO134" s="95">
        <v>0</v>
      </c>
      <c r="AP134" s="95" t="s">
        <v>1470</v>
      </c>
      <c r="AQ134" s="25">
        <v>0</v>
      </c>
      <c r="AR134" s="25" t="s">
        <v>1667</v>
      </c>
      <c r="AS134" s="25">
        <v>70</v>
      </c>
      <c r="AT134" s="11"/>
      <c r="AU134" s="25" t="s">
        <v>1774</v>
      </c>
      <c r="AV134" s="25"/>
      <c r="AW134" s="95"/>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row>
    <row r="135" spans="1:163" s="5" customFormat="1" ht="87" customHeight="1">
      <c r="A135" s="204"/>
      <c r="B135" s="305"/>
      <c r="C135" s="218"/>
      <c r="D135" s="230"/>
      <c r="E135" s="246"/>
      <c r="F135" s="235"/>
      <c r="G135" s="258"/>
      <c r="H135" s="237"/>
      <c r="I135" s="93"/>
      <c r="J135" s="19" t="s">
        <v>1161</v>
      </c>
      <c r="K135" s="93">
        <f t="shared" si="8"/>
        <v>35.1</v>
      </c>
      <c r="L135" s="92">
        <v>50</v>
      </c>
      <c r="M135" s="92">
        <v>0</v>
      </c>
      <c r="N135" s="163">
        <v>3000</v>
      </c>
      <c r="O135" s="90">
        <f>+AC135+AH135+AO135+AT135+AE135+AJ135+AQ135</f>
        <v>2106</v>
      </c>
      <c r="P135" s="35" t="s">
        <v>177</v>
      </c>
      <c r="Q135" s="35" t="s">
        <v>76</v>
      </c>
      <c r="R135" s="35" t="s">
        <v>23</v>
      </c>
      <c r="S135" s="18" t="s">
        <v>80</v>
      </c>
      <c r="T135" s="96" t="s">
        <v>497</v>
      </c>
      <c r="U135" s="96"/>
      <c r="V135" s="3" t="s">
        <v>58</v>
      </c>
      <c r="W135" s="95" t="s">
        <v>56</v>
      </c>
      <c r="X135" s="95" t="s">
        <v>26</v>
      </c>
      <c r="Y135" s="94" t="s">
        <v>29</v>
      </c>
      <c r="Z135" s="141" t="s">
        <v>27</v>
      </c>
      <c r="AA135" s="141" t="s">
        <v>36</v>
      </c>
      <c r="AB135" s="95"/>
      <c r="AC135" s="95">
        <v>0</v>
      </c>
      <c r="AD135" s="95"/>
      <c r="AE135" s="95">
        <v>0</v>
      </c>
      <c r="AF135" s="95"/>
      <c r="AG135" s="95"/>
      <c r="AH135" s="54">
        <v>0</v>
      </c>
      <c r="AI135" s="54"/>
      <c r="AJ135" s="54">
        <v>600</v>
      </c>
      <c r="AK135" s="54" t="s">
        <v>1313</v>
      </c>
      <c r="AL135" s="54">
        <v>0</v>
      </c>
      <c r="AM135" s="54"/>
      <c r="AN135" s="95"/>
      <c r="AO135" s="95">
        <v>0</v>
      </c>
      <c r="AP135" s="95"/>
      <c r="AQ135" s="75">
        <v>1506</v>
      </c>
      <c r="AR135" s="25" t="s">
        <v>1668</v>
      </c>
      <c r="AS135" s="25"/>
      <c r="AT135" s="11"/>
      <c r="AU135" s="25" t="s">
        <v>1775</v>
      </c>
      <c r="AV135" s="25"/>
      <c r="AW135" s="95"/>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row>
    <row r="136" spans="1:163" s="5" customFormat="1" ht="111" customHeight="1">
      <c r="A136" s="205"/>
      <c r="B136" s="305"/>
      <c r="C136" s="218"/>
      <c r="D136" s="230"/>
      <c r="E136" s="237"/>
      <c r="F136" s="96" t="s">
        <v>500</v>
      </c>
      <c r="G136" s="30">
        <f aca="true" t="shared" si="10" ref="G136:G178">(K136*H136)/100</f>
        <v>0</v>
      </c>
      <c r="H136" s="97">
        <v>30</v>
      </c>
      <c r="I136" s="93" t="s">
        <v>655</v>
      </c>
      <c r="J136" s="163" t="s">
        <v>501</v>
      </c>
      <c r="K136" s="95">
        <f t="shared" si="8"/>
        <v>0</v>
      </c>
      <c r="L136" s="92">
        <v>100</v>
      </c>
      <c r="M136" s="95" t="s">
        <v>96</v>
      </c>
      <c r="N136" s="163">
        <v>1</v>
      </c>
      <c r="O136" s="90">
        <f>+AC136+AH136+AO136+AT136+AE136+AJ136</f>
        <v>0</v>
      </c>
      <c r="P136" s="35" t="s">
        <v>177</v>
      </c>
      <c r="Q136" s="35" t="s">
        <v>76</v>
      </c>
      <c r="R136" s="35" t="s">
        <v>31</v>
      </c>
      <c r="S136" s="18" t="s">
        <v>80</v>
      </c>
      <c r="T136" s="96" t="s">
        <v>497</v>
      </c>
      <c r="U136" s="96" t="s">
        <v>521</v>
      </c>
      <c r="V136" s="3" t="s">
        <v>58</v>
      </c>
      <c r="W136" s="95" t="s">
        <v>56</v>
      </c>
      <c r="X136" s="95" t="s">
        <v>54</v>
      </c>
      <c r="Y136" s="94" t="s">
        <v>29</v>
      </c>
      <c r="Z136" s="141" t="s">
        <v>27</v>
      </c>
      <c r="AA136" s="141" t="s">
        <v>36</v>
      </c>
      <c r="AB136" s="95">
        <v>0</v>
      </c>
      <c r="AC136" s="95">
        <v>0</v>
      </c>
      <c r="AD136" s="95" t="s">
        <v>714</v>
      </c>
      <c r="AE136" s="95">
        <v>0</v>
      </c>
      <c r="AF136" s="95" t="s">
        <v>972</v>
      </c>
      <c r="AG136" s="95">
        <v>0</v>
      </c>
      <c r="AH136" s="54">
        <v>0</v>
      </c>
      <c r="AI136" s="54" t="s">
        <v>1032</v>
      </c>
      <c r="AJ136" s="54">
        <v>0</v>
      </c>
      <c r="AK136" s="54" t="s">
        <v>1277</v>
      </c>
      <c r="AL136" s="54">
        <v>0</v>
      </c>
      <c r="AM136" s="95" t="s">
        <v>1413</v>
      </c>
      <c r="AN136" s="95">
        <v>0</v>
      </c>
      <c r="AO136" s="95">
        <v>0</v>
      </c>
      <c r="AP136" s="95" t="s">
        <v>1468</v>
      </c>
      <c r="AQ136" s="25">
        <v>0</v>
      </c>
      <c r="AR136" s="25" t="s">
        <v>1589</v>
      </c>
      <c r="AS136" s="25">
        <v>1</v>
      </c>
      <c r="AT136" s="11"/>
      <c r="AU136" s="25" t="s">
        <v>1776</v>
      </c>
      <c r="AV136" s="25"/>
      <c r="AW136" s="95"/>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row>
    <row r="137" spans="1:163" s="5" customFormat="1" ht="90" customHeight="1">
      <c r="A137" s="199" t="s">
        <v>849</v>
      </c>
      <c r="B137" s="259">
        <f>E137</f>
        <v>94.56</v>
      </c>
      <c r="C137" s="214" t="s">
        <v>352</v>
      </c>
      <c r="D137" s="217">
        <v>100</v>
      </c>
      <c r="E137" s="206">
        <f>(SUM(G137:G142)*D137)/100</f>
        <v>94.56</v>
      </c>
      <c r="F137" s="175" t="s">
        <v>353</v>
      </c>
      <c r="G137" s="142">
        <f t="shared" si="10"/>
        <v>17</v>
      </c>
      <c r="H137" s="176">
        <v>17</v>
      </c>
      <c r="I137" s="176" t="s">
        <v>656</v>
      </c>
      <c r="J137" s="175" t="s">
        <v>354</v>
      </c>
      <c r="K137" s="175">
        <f t="shared" si="8"/>
        <v>100</v>
      </c>
      <c r="L137" s="176">
        <v>100</v>
      </c>
      <c r="M137" s="175" t="s">
        <v>96</v>
      </c>
      <c r="N137" s="175">
        <v>1</v>
      </c>
      <c r="O137" s="105">
        <f>+AC137+AH137+AO137+AT137+AE137+AJ137</f>
        <v>1</v>
      </c>
      <c r="P137" s="127" t="s">
        <v>177</v>
      </c>
      <c r="Q137" s="82" t="s">
        <v>77</v>
      </c>
      <c r="R137" s="82" t="s">
        <v>69</v>
      </c>
      <c r="S137" s="82" t="s">
        <v>80</v>
      </c>
      <c r="T137" s="175" t="s">
        <v>355</v>
      </c>
      <c r="U137" s="175" t="s">
        <v>356</v>
      </c>
      <c r="V137" s="82" t="s">
        <v>12</v>
      </c>
      <c r="W137" s="175" t="s">
        <v>56</v>
      </c>
      <c r="X137" s="175" t="s">
        <v>54</v>
      </c>
      <c r="Y137" s="175" t="s">
        <v>61</v>
      </c>
      <c r="Z137" s="175" t="s">
        <v>50</v>
      </c>
      <c r="AA137" s="175" t="s">
        <v>41</v>
      </c>
      <c r="AB137" s="83">
        <v>0</v>
      </c>
      <c r="AC137" s="83">
        <v>0</v>
      </c>
      <c r="AD137" s="83" t="s">
        <v>825</v>
      </c>
      <c r="AE137" s="83">
        <v>0</v>
      </c>
      <c r="AF137" s="83" t="s">
        <v>1003</v>
      </c>
      <c r="AG137" s="83">
        <v>0</v>
      </c>
      <c r="AH137" s="83">
        <v>0</v>
      </c>
      <c r="AI137" s="83" t="s">
        <v>1092</v>
      </c>
      <c r="AJ137" s="83">
        <v>0</v>
      </c>
      <c r="AK137" s="83" t="s">
        <v>1278</v>
      </c>
      <c r="AL137" s="83">
        <v>0</v>
      </c>
      <c r="AM137" s="83" t="s">
        <v>1414</v>
      </c>
      <c r="AN137" s="83"/>
      <c r="AO137" s="83">
        <v>0</v>
      </c>
      <c r="AP137" s="83" t="s">
        <v>1520</v>
      </c>
      <c r="AQ137" s="118">
        <v>0</v>
      </c>
      <c r="AR137" s="118" t="s">
        <v>1615</v>
      </c>
      <c r="AS137" s="118">
        <v>100</v>
      </c>
      <c r="AT137" s="110">
        <v>1</v>
      </c>
      <c r="AU137" s="88" t="s">
        <v>1742</v>
      </c>
      <c r="AV137" s="88">
        <v>0</v>
      </c>
      <c r="AW137" s="175" t="s">
        <v>1849</v>
      </c>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row>
    <row r="138" spans="1:163" s="5" customFormat="1" ht="171.75" customHeight="1">
      <c r="A138" s="200"/>
      <c r="B138" s="260"/>
      <c r="C138" s="214"/>
      <c r="D138" s="217"/>
      <c r="E138" s="207"/>
      <c r="F138" s="175" t="s">
        <v>357</v>
      </c>
      <c r="G138" s="142">
        <f t="shared" si="10"/>
        <v>15.3</v>
      </c>
      <c r="H138" s="176">
        <v>17</v>
      </c>
      <c r="I138" s="176" t="s">
        <v>657</v>
      </c>
      <c r="J138" s="175" t="s">
        <v>358</v>
      </c>
      <c r="K138" s="175">
        <f t="shared" si="8"/>
        <v>90</v>
      </c>
      <c r="L138" s="176">
        <v>100</v>
      </c>
      <c r="M138" s="175" t="s">
        <v>96</v>
      </c>
      <c r="N138" s="175">
        <v>100</v>
      </c>
      <c r="O138" s="105">
        <f>+AC138+AH138+AO138+AT138+AE138+AJ138+AL138+AV138</f>
        <v>90</v>
      </c>
      <c r="P138" s="127" t="s">
        <v>93</v>
      </c>
      <c r="Q138" s="82" t="s">
        <v>77</v>
      </c>
      <c r="R138" s="82" t="s">
        <v>69</v>
      </c>
      <c r="S138" s="82" t="s">
        <v>80</v>
      </c>
      <c r="T138" s="175" t="s">
        <v>359</v>
      </c>
      <c r="U138" s="175" t="s">
        <v>360</v>
      </c>
      <c r="V138" s="82" t="s">
        <v>12</v>
      </c>
      <c r="W138" s="175" t="s">
        <v>56</v>
      </c>
      <c r="X138" s="175" t="s">
        <v>54</v>
      </c>
      <c r="Y138" s="175" t="s">
        <v>61</v>
      </c>
      <c r="Z138" s="175" t="s">
        <v>50</v>
      </c>
      <c r="AA138" s="175" t="s">
        <v>42</v>
      </c>
      <c r="AB138" s="83">
        <v>0</v>
      </c>
      <c r="AC138" s="83">
        <v>0</v>
      </c>
      <c r="AD138" s="83" t="s">
        <v>826</v>
      </c>
      <c r="AE138" s="83">
        <v>0</v>
      </c>
      <c r="AF138" s="83" t="s">
        <v>1004</v>
      </c>
      <c r="AG138" s="83">
        <v>50</v>
      </c>
      <c r="AH138" s="83">
        <v>25</v>
      </c>
      <c r="AI138" s="83" t="s">
        <v>1093</v>
      </c>
      <c r="AJ138" s="83">
        <v>25</v>
      </c>
      <c r="AK138" s="83" t="s">
        <v>1279</v>
      </c>
      <c r="AL138" s="83">
        <v>15</v>
      </c>
      <c r="AM138" s="83" t="s">
        <v>1415</v>
      </c>
      <c r="AN138" s="83">
        <v>0</v>
      </c>
      <c r="AO138" s="83">
        <v>0</v>
      </c>
      <c r="AP138" s="83" t="s">
        <v>1521</v>
      </c>
      <c r="AQ138" s="118">
        <v>0</v>
      </c>
      <c r="AR138" s="118" t="s">
        <v>1616</v>
      </c>
      <c r="AS138" s="118">
        <v>50</v>
      </c>
      <c r="AT138" s="110">
        <v>10</v>
      </c>
      <c r="AU138" s="88" t="s">
        <v>1743</v>
      </c>
      <c r="AV138" s="88">
        <v>15</v>
      </c>
      <c r="AW138" s="175" t="s">
        <v>1850</v>
      </c>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row>
    <row r="139" spans="1:163" s="5" customFormat="1" ht="188.25" customHeight="1">
      <c r="A139" s="200"/>
      <c r="B139" s="260"/>
      <c r="C139" s="214"/>
      <c r="D139" s="217"/>
      <c r="E139" s="207"/>
      <c r="F139" s="175" t="s">
        <v>361</v>
      </c>
      <c r="G139" s="142">
        <f t="shared" si="10"/>
        <v>14.45</v>
      </c>
      <c r="H139" s="176">
        <v>17</v>
      </c>
      <c r="I139" s="176" t="s">
        <v>658</v>
      </c>
      <c r="J139" s="175" t="s">
        <v>362</v>
      </c>
      <c r="K139" s="175">
        <f t="shared" si="8"/>
        <v>85</v>
      </c>
      <c r="L139" s="176">
        <v>100</v>
      </c>
      <c r="M139" s="175" t="s">
        <v>96</v>
      </c>
      <c r="N139" s="175">
        <v>100</v>
      </c>
      <c r="O139" s="105">
        <f>+AC139+AH139+AO139+AT139+AE139+AJ139+AQ139</f>
        <v>85</v>
      </c>
      <c r="P139" s="127" t="s">
        <v>93</v>
      </c>
      <c r="Q139" s="82" t="s">
        <v>77</v>
      </c>
      <c r="R139" s="82" t="s">
        <v>69</v>
      </c>
      <c r="S139" s="82" t="s">
        <v>80</v>
      </c>
      <c r="T139" s="175" t="s">
        <v>1978</v>
      </c>
      <c r="U139" s="175" t="s">
        <v>360</v>
      </c>
      <c r="V139" s="82" t="s">
        <v>12</v>
      </c>
      <c r="W139" s="175" t="s">
        <v>56</v>
      </c>
      <c r="X139" s="175" t="s">
        <v>54</v>
      </c>
      <c r="Y139" s="175" t="s">
        <v>61</v>
      </c>
      <c r="Z139" s="175" t="s">
        <v>50</v>
      </c>
      <c r="AA139" s="175" t="s">
        <v>42</v>
      </c>
      <c r="AB139" s="83">
        <v>0</v>
      </c>
      <c r="AC139" s="83">
        <v>0</v>
      </c>
      <c r="AD139" s="83" t="s">
        <v>827</v>
      </c>
      <c r="AE139" s="83">
        <v>80</v>
      </c>
      <c r="AF139" s="83" t="s">
        <v>1005</v>
      </c>
      <c r="AG139" s="83">
        <v>50</v>
      </c>
      <c r="AH139" s="83">
        <v>0</v>
      </c>
      <c r="AI139" s="83" t="s">
        <v>1094</v>
      </c>
      <c r="AJ139" s="83">
        <v>0</v>
      </c>
      <c r="AK139" s="83" t="s">
        <v>1280</v>
      </c>
      <c r="AL139" s="83">
        <v>0</v>
      </c>
      <c r="AM139" s="83" t="s">
        <v>1416</v>
      </c>
      <c r="AN139" s="83">
        <v>25</v>
      </c>
      <c r="AO139" s="83">
        <v>0</v>
      </c>
      <c r="AP139" s="83" t="s">
        <v>1522</v>
      </c>
      <c r="AQ139" s="118">
        <v>5</v>
      </c>
      <c r="AR139" s="118" t="s">
        <v>1617</v>
      </c>
      <c r="AS139" s="118">
        <v>25</v>
      </c>
      <c r="AT139" s="110"/>
      <c r="AU139" s="88" t="s">
        <v>1744</v>
      </c>
      <c r="AV139" s="88">
        <v>0</v>
      </c>
      <c r="AW139" s="175" t="s">
        <v>1851</v>
      </c>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row>
    <row r="140" spans="1:163" s="5" customFormat="1" ht="105.75" customHeight="1">
      <c r="A140" s="200"/>
      <c r="B140" s="260"/>
      <c r="C140" s="214"/>
      <c r="D140" s="217"/>
      <c r="E140" s="207"/>
      <c r="F140" s="175" t="s">
        <v>363</v>
      </c>
      <c r="G140" s="142">
        <f t="shared" si="10"/>
        <v>17</v>
      </c>
      <c r="H140" s="176">
        <v>17</v>
      </c>
      <c r="I140" s="176" t="s">
        <v>659</v>
      </c>
      <c r="J140" s="175" t="s">
        <v>364</v>
      </c>
      <c r="K140" s="175">
        <f t="shared" si="8"/>
        <v>100</v>
      </c>
      <c r="L140" s="176">
        <v>100</v>
      </c>
      <c r="M140" s="175" t="s">
        <v>96</v>
      </c>
      <c r="N140" s="175">
        <v>100</v>
      </c>
      <c r="O140" s="105">
        <f>+AC140+AH140+AO140+AT140+AE140+AJ140</f>
        <v>100</v>
      </c>
      <c r="P140" s="127" t="s">
        <v>93</v>
      </c>
      <c r="Q140" s="82" t="s">
        <v>77</v>
      </c>
      <c r="R140" s="82" t="s">
        <v>69</v>
      </c>
      <c r="S140" s="82" t="s">
        <v>80</v>
      </c>
      <c r="T140" s="175" t="s">
        <v>365</v>
      </c>
      <c r="U140" s="175" t="s">
        <v>360</v>
      </c>
      <c r="V140" s="82" t="s">
        <v>12</v>
      </c>
      <c r="W140" s="175" t="s">
        <v>56</v>
      </c>
      <c r="X140" s="175" t="s">
        <v>54</v>
      </c>
      <c r="Y140" s="175" t="s">
        <v>61</v>
      </c>
      <c r="Z140" s="175" t="s">
        <v>50</v>
      </c>
      <c r="AA140" s="175" t="s">
        <v>42</v>
      </c>
      <c r="AB140" s="83">
        <v>0</v>
      </c>
      <c r="AC140" s="83">
        <v>0</v>
      </c>
      <c r="AD140" s="83" t="s">
        <v>828</v>
      </c>
      <c r="AE140" s="83">
        <v>100</v>
      </c>
      <c r="AF140" s="83" t="s">
        <v>1008</v>
      </c>
      <c r="AG140" s="83">
        <v>50</v>
      </c>
      <c r="AH140" s="83">
        <v>0</v>
      </c>
      <c r="AI140" s="83" t="s">
        <v>1095</v>
      </c>
      <c r="AJ140" s="83">
        <v>0</v>
      </c>
      <c r="AK140" s="83" t="s">
        <v>1281</v>
      </c>
      <c r="AL140" s="83">
        <v>0</v>
      </c>
      <c r="AM140" s="83" t="s">
        <v>1281</v>
      </c>
      <c r="AN140" s="83">
        <v>0</v>
      </c>
      <c r="AO140" s="83">
        <v>0</v>
      </c>
      <c r="AP140" s="83" t="s">
        <v>1281</v>
      </c>
      <c r="AQ140" s="118">
        <v>0</v>
      </c>
      <c r="AR140" s="118" t="s">
        <v>1281</v>
      </c>
      <c r="AS140" s="118">
        <v>50</v>
      </c>
      <c r="AT140" s="110"/>
      <c r="AU140" s="113" t="s">
        <v>1745</v>
      </c>
      <c r="AV140" s="113">
        <v>0</v>
      </c>
      <c r="AW140" s="110" t="s">
        <v>1852</v>
      </c>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row>
    <row r="141" spans="1:163" s="5" customFormat="1" ht="191.25">
      <c r="A141" s="200"/>
      <c r="B141" s="260"/>
      <c r="C141" s="214"/>
      <c r="D141" s="217"/>
      <c r="E141" s="207"/>
      <c r="F141" s="175" t="s">
        <v>366</v>
      </c>
      <c r="G141" s="142">
        <f t="shared" si="10"/>
        <v>15.81</v>
      </c>
      <c r="H141" s="176">
        <v>17</v>
      </c>
      <c r="I141" s="176" t="s">
        <v>660</v>
      </c>
      <c r="J141" s="175" t="s">
        <v>367</v>
      </c>
      <c r="K141" s="175">
        <f t="shared" si="8"/>
        <v>93</v>
      </c>
      <c r="L141" s="176">
        <v>100</v>
      </c>
      <c r="M141" s="175" t="s">
        <v>96</v>
      </c>
      <c r="N141" s="175">
        <v>100</v>
      </c>
      <c r="O141" s="105">
        <f>+AC141+AH141+AO141+AT141+AE141+AJ141+AL141+AV141</f>
        <v>93</v>
      </c>
      <c r="P141" s="127" t="s">
        <v>93</v>
      </c>
      <c r="Q141" s="82" t="s">
        <v>77</v>
      </c>
      <c r="R141" s="82" t="s">
        <v>69</v>
      </c>
      <c r="S141" s="82" t="s">
        <v>80</v>
      </c>
      <c r="T141" s="175" t="s">
        <v>1978</v>
      </c>
      <c r="U141" s="175" t="s">
        <v>368</v>
      </c>
      <c r="V141" s="82" t="s">
        <v>12</v>
      </c>
      <c r="W141" s="175" t="s">
        <v>56</v>
      </c>
      <c r="X141" s="175" t="s">
        <v>54</v>
      </c>
      <c r="Y141" s="175" t="s">
        <v>61</v>
      </c>
      <c r="Z141" s="175" t="s">
        <v>50</v>
      </c>
      <c r="AA141" s="175" t="s">
        <v>42</v>
      </c>
      <c r="AB141" s="83">
        <v>0</v>
      </c>
      <c r="AC141" s="83">
        <v>0</v>
      </c>
      <c r="AD141" s="83" t="s">
        <v>829</v>
      </c>
      <c r="AE141" s="83">
        <v>20</v>
      </c>
      <c r="AF141" s="83" t="s">
        <v>1006</v>
      </c>
      <c r="AG141" s="83">
        <v>50</v>
      </c>
      <c r="AH141" s="83">
        <v>50</v>
      </c>
      <c r="AI141" s="83" t="s">
        <v>1096</v>
      </c>
      <c r="AJ141" s="83">
        <v>0</v>
      </c>
      <c r="AK141" s="83" t="s">
        <v>1282</v>
      </c>
      <c r="AL141" s="83">
        <v>5</v>
      </c>
      <c r="AM141" s="83" t="s">
        <v>1417</v>
      </c>
      <c r="AN141" s="83">
        <v>0</v>
      </c>
      <c r="AO141" s="83">
        <v>5</v>
      </c>
      <c r="AP141" s="83" t="s">
        <v>1541</v>
      </c>
      <c r="AQ141" s="118">
        <v>0</v>
      </c>
      <c r="AR141" s="118" t="s">
        <v>1618</v>
      </c>
      <c r="AS141" s="118">
        <v>50</v>
      </c>
      <c r="AT141" s="110">
        <v>5</v>
      </c>
      <c r="AU141" s="88" t="s">
        <v>1746</v>
      </c>
      <c r="AV141" s="88">
        <v>8</v>
      </c>
      <c r="AW141" s="175" t="s">
        <v>1853</v>
      </c>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row>
    <row r="142" spans="1:163" s="5" customFormat="1" ht="105.75" customHeight="1">
      <c r="A142" s="201"/>
      <c r="B142" s="261"/>
      <c r="C142" s="214"/>
      <c r="D142" s="217"/>
      <c r="E142" s="208"/>
      <c r="F142" s="175" t="s">
        <v>369</v>
      </c>
      <c r="G142" s="142">
        <f t="shared" si="10"/>
        <v>15</v>
      </c>
      <c r="H142" s="176">
        <v>15</v>
      </c>
      <c r="I142" s="176" t="s">
        <v>661</v>
      </c>
      <c r="J142" s="175" t="s">
        <v>370</v>
      </c>
      <c r="K142" s="175">
        <f t="shared" si="8"/>
        <v>100</v>
      </c>
      <c r="L142" s="176">
        <v>100</v>
      </c>
      <c r="M142" s="175" t="s">
        <v>96</v>
      </c>
      <c r="N142" s="175">
        <v>100</v>
      </c>
      <c r="O142" s="105">
        <f>+AC142+AH142+AO142+AT142+AE142+AJ142</f>
        <v>100</v>
      </c>
      <c r="P142" s="127" t="s">
        <v>93</v>
      </c>
      <c r="Q142" s="82" t="s">
        <v>77</v>
      </c>
      <c r="R142" s="82" t="s">
        <v>69</v>
      </c>
      <c r="S142" s="82" t="s">
        <v>80</v>
      </c>
      <c r="T142" s="175" t="s">
        <v>371</v>
      </c>
      <c r="U142" s="175" t="s">
        <v>368</v>
      </c>
      <c r="V142" s="82" t="s">
        <v>12</v>
      </c>
      <c r="W142" s="175" t="s">
        <v>56</v>
      </c>
      <c r="X142" s="175" t="s">
        <v>54</v>
      </c>
      <c r="Y142" s="175" t="s">
        <v>61</v>
      </c>
      <c r="Z142" s="175" t="s">
        <v>50</v>
      </c>
      <c r="AA142" s="175" t="s">
        <v>42</v>
      </c>
      <c r="AB142" s="83">
        <v>0</v>
      </c>
      <c r="AC142" s="83">
        <v>0</v>
      </c>
      <c r="AD142" s="83" t="s">
        <v>830</v>
      </c>
      <c r="AE142" s="83">
        <v>0</v>
      </c>
      <c r="AF142" s="83" t="s">
        <v>1007</v>
      </c>
      <c r="AG142" s="83">
        <v>50</v>
      </c>
      <c r="AH142" s="83">
        <v>100</v>
      </c>
      <c r="AI142" s="83" t="s">
        <v>1097</v>
      </c>
      <c r="AJ142" s="83">
        <v>0</v>
      </c>
      <c r="AK142" s="83" t="s">
        <v>1283</v>
      </c>
      <c r="AL142" s="83">
        <v>0</v>
      </c>
      <c r="AM142" s="83" t="s">
        <v>1283</v>
      </c>
      <c r="AN142" s="83">
        <v>0</v>
      </c>
      <c r="AO142" s="83">
        <v>0</v>
      </c>
      <c r="AP142" s="83" t="s">
        <v>1523</v>
      </c>
      <c r="AQ142" s="118">
        <v>0</v>
      </c>
      <c r="AR142" s="118" t="s">
        <v>1283</v>
      </c>
      <c r="AS142" s="118">
        <v>50</v>
      </c>
      <c r="AT142" s="110"/>
      <c r="AU142" s="88" t="s">
        <v>1747</v>
      </c>
      <c r="AV142" s="88">
        <v>0</v>
      </c>
      <c r="AW142" s="175" t="s">
        <v>1854</v>
      </c>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row>
    <row r="143" spans="1:163" s="5" customFormat="1" ht="78.75">
      <c r="A143" s="297" t="s">
        <v>178</v>
      </c>
      <c r="B143" s="271">
        <f>E143</f>
        <v>100</v>
      </c>
      <c r="C143" s="216" t="s">
        <v>179</v>
      </c>
      <c r="D143" s="212">
        <v>100</v>
      </c>
      <c r="E143" s="220">
        <f>(SUM(G143:G146)*D143)/100</f>
        <v>100</v>
      </c>
      <c r="F143" s="153" t="s">
        <v>180</v>
      </c>
      <c r="G143" s="30">
        <f t="shared" si="10"/>
        <v>25</v>
      </c>
      <c r="H143" s="153">
        <v>25</v>
      </c>
      <c r="I143" s="151" t="s">
        <v>662</v>
      </c>
      <c r="J143" s="162" t="s">
        <v>840</v>
      </c>
      <c r="K143" s="153">
        <v>100</v>
      </c>
      <c r="L143" s="151">
        <v>100</v>
      </c>
      <c r="M143" s="157" t="s">
        <v>96</v>
      </c>
      <c r="N143" s="161">
        <v>0.95</v>
      </c>
      <c r="O143" s="80">
        <f>+AC143+AH143+AO143+AT143+AE143+AJ143+AL143+AQ143+AV143</f>
        <v>0.987</v>
      </c>
      <c r="P143" s="3" t="s">
        <v>93</v>
      </c>
      <c r="Q143" s="3" t="s">
        <v>77</v>
      </c>
      <c r="R143" s="3" t="s">
        <v>66</v>
      </c>
      <c r="S143" s="3" t="s">
        <v>81</v>
      </c>
      <c r="T143" s="153" t="s">
        <v>181</v>
      </c>
      <c r="U143" s="153" t="s">
        <v>182</v>
      </c>
      <c r="V143" s="3" t="s">
        <v>12</v>
      </c>
      <c r="W143" s="153" t="s">
        <v>13</v>
      </c>
      <c r="X143" s="153" t="s">
        <v>15</v>
      </c>
      <c r="Y143" s="153" t="s">
        <v>60</v>
      </c>
      <c r="Z143" s="153" t="s">
        <v>51</v>
      </c>
      <c r="AA143" s="153" t="s">
        <v>46</v>
      </c>
      <c r="AB143" s="157">
        <v>0.15</v>
      </c>
      <c r="AC143" s="157">
        <v>0.16</v>
      </c>
      <c r="AD143" s="157" t="s">
        <v>787</v>
      </c>
      <c r="AE143" s="47">
        <v>0.095</v>
      </c>
      <c r="AF143" s="47" t="s">
        <v>867</v>
      </c>
      <c r="AG143" s="157">
        <v>0.2</v>
      </c>
      <c r="AH143" s="157">
        <v>0.11</v>
      </c>
      <c r="AI143" s="79" t="s">
        <v>1016</v>
      </c>
      <c r="AJ143" s="49">
        <v>0.0924</v>
      </c>
      <c r="AK143" s="79" t="s">
        <v>1284</v>
      </c>
      <c r="AL143" s="80">
        <v>0.088</v>
      </c>
      <c r="AM143" s="6" t="s">
        <v>1418</v>
      </c>
      <c r="AN143" s="157">
        <v>0.3</v>
      </c>
      <c r="AO143" s="157">
        <v>0.0446</v>
      </c>
      <c r="AP143" s="157" t="s">
        <v>1537</v>
      </c>
      <c r="AQ143" s="41">
        <v>0.11</v>
      </c>
      <c r="AR143" s="41" t="s">
        <v>1588</v>
      </c>
      <c r="AS143" s="41">
        <v>0.3</v>
      </c>
      <c r="AT143" s="157">
        <v>0.171</v>
      </c>
      <c r="AU143" s="25" t="s">
        <v>1753</v>
      </c>
      <c r="AV143" s="80">
        <v>0.116</v>
      </c>
      <c r="AW143" s="153" t="s">
        <v>1861</v>
      </c>
      <c r="AX143" s="14"/>
      <c r="AY143" s="14" t="s">
        <v>85</v>
      </c>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row>
    <row r="144" spans="1:163" s="5" customFormat="1" ht="91.5" customHeight="1">
      <c r="A144" s="298"/>
      <c r="B144" s="272"/>
      <c r="C144" s="216"/>
      <c r="D144" s="212"/>
      <c r="E144" s="221"/>
      <c r="F144" s="154" t="s">
        <v>183</v>
      </c>
      <c r="G144" s="30">
        <f t="shared" si="10"/>
        <v>25</v>
      </c>
      <c r="H144" s="153">
        <v>25</v>
      </c>
      <c r="I144" s="151" t="s">
        <v>663</v>
      </c>
      <c r="J144" s="163" t="s">
        <v>184</v>
      </c>
      <c r="K144" s="153">
        <f t="shared" si="8"/>
        <v>100</v>
      </c>
      <c r="L144" s="151">
        <v>100</v>
      </c>
      <c r="M144" s="157" t="s">
        <v>96</v>
      </c>
      <c r="N144" s="169">
        <v>1</v>
      </c>
      <c r="O144" s="169">
        <f>+AC144+AH144+AO144+AT144+AE144+AJ144+AV144</f>
        <v>1</v>
      </c>
      <c r="P144" s="3" t="s">
        <v>97</v>
      </c>
      <c r="Q144" s="3" t="s">
        <v>77</v>
      </c>
      <c r="R144" s="3" t="s">
        <v>66</v>
      </c>
      <c r="S144" s="3" t="s">
        <v>82</v>
      </c>
      <c r="T144" s="153" t="s">
        <v>181</v>
      </c>
      <c r="U144" s="153" t="s">
        <v>520</v>
      </c>
      <c r="V144" s="3" t="s">
        <v>12</v>
      </c>
      <c r="W144" s="153" t="s">
        <v>13</v>
      </c>
      <c r="X144" s="153" t="s">
        <v>15</v>
      </c>
      <c r="Y144" s="153" t="s">
        <v>60</v>
      </c>
      <c r="Z144" s="153" t="s">
        <v>51</v>
      </c>
      <c r="AA144" s="153" t="s">
        <v>46</v>
      </c>
      <c r="AB144" s="153"/>
      <c r="AC144" s="153">
        <v>0</v>
      </c>
      <c r="AD144" s="153" t="s">
        <v>788</v>
      </c>
      <c r="AE144" s="49">
        <v>0</v>
      </c>
      <c r="AF144" s="153" t="s">
        <v>868</v>
      </c>
      <c r="AG144" s="153" t="s">
        <v>85</v>
      </c>
      <c r="AH144" s="153">
        <v>0</v>
      </c>
      <c r="AI144" s="79" t="s">
        <v>1017</v>
      </c>
      <c r="AJ144" s="79">
        <v>0</v>
      </c>
      <c r="AK144" s="79" t="s">
        <v>1285</v>
      </c>
      <c r="AL144" s="79">
        <v>0</v>
      </c>
      <c r="AM144" s="6" t="s">
        <v>1419</v>
      </c>
      <c r="AN144" s="153"/>
      <c r="AO144" s="153">
        <v>0</v>
      </c>
      <c r="AP144" s="153" t="s">
        <v>1538</v>
      </c>
      <c r="AQ144" s="25">
        <v>0</v>
      </c>
      <c r="AR144" s="25" t="s">
        <v>1660</v>
      </c>
      <c r="AS144" s="25">
        <v>1</v>
      </c>
      <c r="AT144" s="152">
        <v>0</v>
      </c>
      <c r="AU144" s="25" t="s">
        <v>1754</v>
      </c>
      <c r="AV144" s="25">
        <v>1</v>
      </c>
      <c r="AW144" s="153" t="s">
        <v>1862</v>
      </c>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row>
    <row r="145" spans="1:163" s="5" customFormat="1" ht="213.75">
      <c r="A145" s="298"/>
      <c r="B145" s="272"/>
      <c r="C145" s="216"/>
      <c r="D145" s="212"/>
      <c r="E145" s="221"/>
      <c r="F145" s="154" t="s">
        <v>185</v>
      </c>
      <c r="G145" s="30">
        <f t="shared" si="10"/>
        <v>25</v>
      </c>
      <c r="H145" s="153">
        <v>25</v>
      </c>
      <c r="I145" s="151" t="s">
        <v>664</v>
      </c>
      <c r="J145" s="163" t="s">
        <v>186</v>
      </c>
      <c r="K145" s="153">
        <f t="shared" si="8"/>
        <v>100</v>
      </c>
      <c r="L145" s="151">
        <v>100</v>
      </c>
      <c r="M145" s="157" t="s">
        <v>96</v>
      </c>
      <c r="N145" s="169">
        <v>2</v>
      </c>
      <c r="O145" s="169">
        <f>+AC145+AH145+AO145+AT145+AE145+AJ145+AV145</f>
        <v>2</v>
      </c>
      <c r="P145" s="3" t="s">
        <v>97</v>
      </c>
      <c r="Q145" s="3" t="s">
        <v>77</v>
      </c>
      <c r="R145" s="3" t="s">
        <v>66</v>
      </c>
      <c r="S145" s="3" t="s">
        <v>82</v>
      </c>
      <c r="T145" s="153" t="s">
        <v>181</v>
      </c>
      <c r="U145" s="153" t="s">
        <v>520</v>
      </c>
      <c r="V145" s="3" t="s">
        <v>12</v>
      </c>
      <c r="W145" s="153" t="s">
        <v>13</v>
      </c>
      <c r="X145" s="153" t="s">
        <v>15</v>
      </c>
      <c r="Y145" s="153" t="s">
        <v>60</v>
      </c>
      <c r="Z145" s="153" t="s">
        <v>51</v>
      </c>
      <c r="AA145" s="153" t="s">
        <v>46</v>
      </c>
      <c r="AB145" s="153"/>
      <c r="AC145" s="153">
        <v>0</v>
      </c>
      <c r="AD145" s="153" t="s">
        <v>789</v>
      </c>
      <c r="AE145" s="153">
        <v>0</v>
      </c>
      <c r="AF145" s="153" t="s">
        <v>869</v>
      </c>
      <c r="AG145" s="153"/>
      <c r="AH145" s="153">
        <v>0</v>
      </c>
      <c r="AI145" s="79" t="s">
        <v>1018</v>
      </c>
      <c r="AJ145" s="79">
        <v>0</v>
      </c>
      <c r="AK145" s="79" t="s">
        <v>1286</v>
      </c>
      <c r="AL145" s="79">
        <v>0</v>
      </c>
      <c r="AM145" s="6" t="s">
        <v>1420</v>
      </c>
      <c r="AN145" s="153"/>
      <c r="AO145" s="153">
        <v>0</v>
      </c>
      <c r="AP145" s="153" t="s">
        <v>1539</v>
      </c>
      <c r="AQ145" s="25">
        <v>0</v>
      </c>
      <c r="AR145" s="25" t="s">
        <v>1660</v>
      </c>
      <c r="AS145" s="25">
        <v>2</v>
      </c>
      <c r="AT145" s="152">
        <v>1</v>
      </c>
      <c r="AU145" s="25" t="s">
        <v>1755</v>
      </c>
      <c r="AV145" s="25">
        <v>1</v>
      </c>
      <c r="AW145" s="153" t="s">
        <v>1863</v>
      </c>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row>
    <row r="146" spans="1:163" s="5" customFormat="1" ht="81.75" customHeight="1">
      <c r="A146" s="299"/>
      <c r="B146" s="273"/>
      <c r="C146" s="216"/>
      <c r="D146" s="212"/>
      <c r="E146" s="222"/>
      <c r="F146" s="154" t="s">
        <v>187</v>
      </c>
      <c r="G146" s="30">
        <f t="shared" si="10"/>
        <v>25</v>
      </c>
      <c r="H146" s="153">
        <v>25</v>
      </c>
      <c r="I146" s="151" t="s">
        <v>665</v>
      </c>
      <c r="J146" s="163" t="s">
        <v>188</v>
      </c>
      <c r="K146" s="153">
        <f t="shared" si="8"/>
        <v>100</v>
      </c>
      <c r="L146" s="151">
        <v>100</v>
      </c>
      <c r="M146" s="157" t="s">
        <v>96</v>
      </c>
      <c r="N146" s="169">
        <v>1</v>
      </c>
      <c r="O146" s="169">
        <f>+AC146+AH146+AO146+AT146+AE146+AJ146+AV146</f>
        <v>1</v>
      </c>
      <c r="P146" s="3" t="s">
        <v>97</v>
      </c>
      <c r="Q146" s="3" t="s">
        <v>77</v>
      </c>
      <c r="R146" s="3" t="s">
        <v>66</v>
      </c>
      <c r="S146" s="3" t="s">
        <v>82</v>
      </c>
      <c r="T146" s="153" t="s">
        <v>181</v>
      </c>
      <c r="U146" s="153" t="s">
        <v>182</v>
      </c>
      <c r="V146" s="3" t="s">
        <v>12</v>
      </c>
      <c r="W146" s="153" t="s">
        <v>13</v>
      </c>
      <c r="X146" s="153" t="s">
        <v>15</v>
      </c>
      <c r="Y146" s="153" t="s">
        <v>60</v>
      </c>
      <c r="Z146" s="153" t="s">
        <v>51</v>
      </c>
      <c r="AA146" s="153" t="s">
        <v>46</v>
      </c>
      <c r="AB146" s="152"/>
      <c r="AC146" s="153">
        <v>0</v>
      </c>
      <c r="AD146" s="153" t="s">
        <v>790</v>
      </c>
      <c r="AE146" s="153">
        <v>0</v>
      </c>
      <c r="AF146" s="153" t="s">
        <v>870</v>
      </c>
      <c r="AG146" s="152"/>
      <c r="AH146" s="153">
        <v>0</v>
      </c>
      <c r="AI146" s="79" t="s">
        <v>1019</v>
      </c>
      <c r="AJ146" s="79">
        <v>0</v>
      </c>
      <c r="AK146" s="79" t="s">
        <v>1287</v>
      </c>
      <c r="AL146" s="79">
        <v>0</v>
      </c>
      <c r="AM146" s="6" t="s">
        <v>1421</v>
      </c>
      <c r="AN146" s="152"/>
      <c r="AO146" s="152">
        <v>0</v>
      </c>
      <c r="AP146" s="153" t="s">
        <v>1540</v>
      </c>
      <c r="AQ146" s="25">
        <v>0</v>
      </c>
      <c r="AR146" s="25" t="s">
        <v>1660</v>
      </c>
      <c r="AS146" s="25">
        <v>1</v>
      </c>
      <c r="AT146" s="152"/>
      <c r="AU146" s="25" t="s">
        <v>1756</v>
      </c>
      <c r="AV146" s="25">
        <v>1</v>
      </c>
      <c r="AW146" s="153" t="s">
        <v>1864</v>
      </c>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row>
    <row r="147" spans="1:163" s="5" customFormat="1" ht="67.5" customHeight="1">
      <c r="A147" s="199" t="s">
        <v>189</v>
      </c>
      <c r="B147" s="259">
        <f>(E147+E148)</f>
        <v>100</v>
      </c>
      <c r="C147" s="175" t="s">
        <v>190</v>
      </c>
      <c r="D147" s="176">
        <v>50</v>
      </c>
      <c r="E147" s="176">
        <f>(G147*D147)/100</f>
        <v>50</v>
      </c>
      <c r="F147" s="175" t="s">
        <v>191</v>
      </c>
      <c r="G147" s="142">
        <f t="shared" si="10"/>
        <v>100</v>
      </c>
      <c r="H147" s="175">
        <v>100</v>
      </c>
      <c r="I147" s="176" t="s">
        <v>666</v>
      </c>
      <c r="J147" s="175" t="s">
        <v>192</v>
      </c>
      <c r="K147" s="175">
        <f t="shared" si="8"/>
        <v>100</v>
      </c>
      <c r="L147" s="176">
        <v>100</v>
      </c>
      <c r="M147" s="81">
        <v>1</v>
      </c>
      <c r="N147" s="175">
        <v>5</v>
      </c>
      <c r="O147" s="85">
        <f>+AC147+AH147+AO147+AT147+AE147+AJ147+AL147</f>
        <v>5</v>
      </c>
      <c r="P147" s="127" t="s">
        <v>177</v>
      </c>
      <c r="Q147" s="82" t="s">
        <v>77</v>
      </c>
      <c r="R147" s="82" t="s">
        <v>68</v>
      </c>
      <c r="S147" s="82" t="s">
        <v>80</v>
      </c>
      <c r="T147" s="175" t="s">
        <v>193</v>
      </c>
      <c r="U147" s="175" t="s">
        <v>96</v>
      </c>
      <c r="V147" s="175" t="s">
        <v>194</v>
      </c>
      <c r="W147" s="175" t="s">
        <v>13</v>
      </c>
      <c r="X147" s="175" t="s">
        <v>15</v>
      </c>
      <c r="Y147" s="175" t="s">
        <v>8</v>
      </c>
      <c r="Z147" s="175" t="s">
        <v>50</v>
      </c>
      <c r="AA147" s="175" t="s">
        <v>40</v>
      </c>
      <c r="AB147" s="83">
        <v>0</v>
      </c>
      <c r="AC147" s="83">
        <v>2</v>
      </c>
      <c r="AD147" s="83" t="s">
        <v>791</v>
      </c>
      <c r="AE147" s="83">
        <v>0</v>
      </c>
      <c r="AF147" s="83" t="s">
        <v>901</v>
      </c>
      <c r="AG147" s="83">
        <v>1</v>
      </c>
      <c r="AH147" s="83">
        <v>0</v>
      </c>
      <c r="AI147" s="85" t="s">
        <v>1046</v>
      </c>
      <c r="AJ147" s="85">
        <v>0</v>
      </c>
      <c r="AK147" s="85" t="s">
        <v>1288</v>
      </c>
      <c r="AL147" s="85">
        <v>3</v>
      </c>
      <c r="AM147" s="144" t="s">
        <v>1422</v>
      </c>
      <c r="AN147" s="83">
        <v>0</v>
      </c>
      <c r="AO147" s="83">
        <v>0</v>
      </c>
      <c r="AP147" s="83" t="s">
        <v>1500</v>
      </c>
      <c r="AQ147" s="118">
        <v>0</v>
      </c>
      <c r="AR147" s="118" t="s">
        <v>1613</v>
      </c>
      <c r="AS147" s="118">
        <v>1</v>
      </c>
      <c r="AT147" s="110">
        <v>0</v>
      </c>
      <c r="AU147" s="88" t="s">
        <v>1834</v>
      </c>
      <c r="AV147" s="88">
        <v>0</v>
      </c>
      <c r="AW147" s="175" t="s">
        <v>1936</v>
      </c>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row>
    <row r="148" spans="1:163" s="5" customFormat="1" ht="76.5" customHeight="1">
      <c r="A148" s="201"/>
      <c r="B148" s="287"/>
      <c r="C148" s="175" t="s">
        <v>195</v>
      </c>
      <c r="D148" s="176">
        <v>50</v>
      </c>
      <c r="E148" s="176">
        <f>(G148*D148)/100</f>
        <v>50</v>
      </c>
      <c r="F148" s="175" t="s">
        <v>196</v>
      </c>
      <c r="G148" s="142">
        <f t="shared" si="10"/>
        <v>100</v>
      </c>
      <c r="H148" s="175">
        <v>100</v>
      </c>
      <c r="I148" s="176" t="s">
        <v>667</v>
      </c>
      <c r="J148" s="175" t="s">
        <v>197</v>
      </c>
      <c r="K148" s="175">
        <v>100</v>
      </c>
      <c r="L148" s="176">
        <v>100</v>
      </c>
      <c r="M148" s="184">
        <v>500000000</v>
      </c>
      <c r="N148" s="184">
        <v>3400000000</v>
      </c>
      <c r="O148" s="185">
        <f>+AC148+AE148+AH148+AL148+AO148+AQ148+AT148+AV148+AJ148</f>
        <v>3473424910</v>
      </c>
      <c r="P148" s="82" t="s">
        <v>198</v>
      </c>
      <c r="Q148" s="82" t="s">
        <v>77</v>
      </c>
      <c r="R148" s="82" t="s">
        <v>68</v>
      </c>
      <c r="S148" s="82" t="s">
        <v>80</v>
      </c>
      <c r="T148" s="175" t="s">
        <v>193</v>
      </c>
      <c r="U148" s="175" t="s">
        <v>96</v>
      </c>
      <c r="V148" s="175" t="s">
        <v>194</v>
      </c>
      <c r="W148" s="175" t="s">
        <v>13</v>
      </c>
      <c r="X148" s="175" t="s">
        <v>15</v>
      </c>
      <c r="Y148" s="175" t="s">
        <v>8</v>
      </c>
      <c r="Z148" s="175" t="s">
        <v>50</v>
      </c>
      <c r="AA148" s="175" t="s">
        <v>40</v>
      </c>
      <c r="AB148" s="186">
        <v>0</v>
      </c>
      <c r="AC148" s="187">
        <v>3091375136</v>
      </c>
      <c r="AD148" s="186" t="s">
        <v>792</v>
      </c>
      <c r="AE148" s="185">
        <v>0</v>
      </c>
      <c r="AF148" s="83" t="s">
        <v>902</v>
      </c>
      <c r="AG148" s="83">
        <v>100000000</v>
      </c>
      <c r="AH148" s="185">
        <v>153711733</v>
      </c>
      <c r="AI148" s="85" t="s">
        <v>1047</v>
      </c>
      <c r="AJ148" s="185">
        <v>92179532</v>
      </c>
      <c r="AK148" s="85" t="s">
        <v>1289</v>
      </c>
      <c r="AL148" s="185">
        <v>44400785</v>
      </c>
      <c r="AM148" s="144" t="s">
        <v>1423</v>
      </c>
      <c r="AN148" s="83">
        <v>500000000</v>
      </c>
      <c r="AO148" s="185">
        <v>35588631</v>
      </c>
      <c r="AP148" s="83" t="s">
        <v>1573</v>
      </c>
      <c r="AQ148" s="185">
        <v>34888946</v>
      </c>
      <c r="AR148" s="118" t="s">
        <v>1614</v>
      </c>
      <c r="AS148" s="118">
        <v>400000000</v>
      </c>
      <c r="AT148" s="185">
        <v>20588430</v>
      </c>
      <c r="AU148" s="88" t="s">
        <v>1835</v>
      </c>
      <c r="AV148" s="185">
        <v>691717</v>
      </c>
      <c r="AW148" s="175" t="s">
        <v>1935</v>
      </c>
      <c r="AX148" s="14"/>
      <c r="AY148" s="14" t="s">
        <v>85</v>
      </c>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row>
    <row r="149" spans="1:163" s="5" customFormat="1" ht="123.75" customHeight="1">
      <c r="A149" s="297" t="s">
        <v>199</v>
      </c>
      <c r="B149" s="220">
        <f>E149</f>
        <v>100</v>
      </c>
      <c r="C149" s="216" t="s">
        <v>200</v>
      </c>
      <c r="D149" s="212">
        <v>100</v>
      </c>
      <c r="E149" s="262">
        <f>(SUM(G149:G155)*D149)/100</f>
        <v>100</v>
      </c>
      <c r="F149" s="153" t="s">
        <v>201</v>
      </c>
      <c r="G149" s="62">
        <f t="shared" si="10"/>
        <v>20</v>
      </c>
      <c r="H149" s="153">
        <v>20</v>
      </c>
      <c r="I149" s="151" t="s">
        <v>668</v>
      </c>
      <c r="J149" s="162" t="s">
        <v>202</v>
      </c>
      <c r="K149" s="61">
        <f t="shared" si="8"/>
        <v>100</v>
      </c>
      <c r="L149" s="153">
        <v>100</v>
      </c>
      <c r="M149" s="153" t="s">
        <v>96</v>
      </c>
      <c r="N149" s="162">
        <v>70</v>
      </c>
      <c r="O149" s="143">
        <f>+AC149+AH149+AO149+AT149+AE149+AJ149</f>
        <v>70</v>
      </c>
      <c r="P149" s="3" t="s">
        <v>985</v>
      </c>
      <c r="Q149" s="153" t="s">
        <v>79</v>
      </c>
      <c r="R149" s="153" t="s">
        <v>175</v>
      </c>
      <c r="S149" s="153" t="s">
        <v>80</v>
      </c>
      <c r="T149" s="153" t="s">
        <v>203</v>
      </c>
      <c r="U149" s="153" t="s">
        <v>503</v>
      </c>
      <c r="V149" s="153" t="s">
        <v>12</v>
      </c>
      <c r="W149" s="153" t="s">
        <v>56</v>
      </c>
      <c r="X149" s="153" t="s">
        <v>54</v>
      </c>
      <c r="Y149" s="153" t="s">
        <v>8</v>
      </c>
      <c r="Z149" s="153" t="s">
        <v>50</v>
      </c>
      <c r="AA149" s="153" t="s">
        <v>39</v>
      </c>
      <c r="AB149" s="153">
        <v>0</v>
      </c>
      <c r="AC149" s="61">
        <v>20</v>
      </c>
      <c r="AD149" s="153" t="s">
        <v>793</v>
      </c>
      <c r="AE149" s="61">
        <v>0</v>
      </c>
      <c r="AF149" s="50" t="s">
        <v>978</v>
      </c>
      <c r="AG149" s="153">
        <v>0</v>
      </c>
      <c r="AH149" s="61">
        <v>15</v>
      </c>
      <c r="AI149" s="79" t="s">
        <v>1043</v>
      </c>
      <c r="AJ149" s="79">
        <v>0</v>
      </c>
      <c r="AK149" s="79" t="s">
        <v>1290</v>
      </c>
      <c r="AL149" s="79">
        <v>0</v>
      </c>
      <c r="AM149" s="138" t="s">
        <v>1424</v>
      </c>
      <c r="AN149" s="153">
        <v>0</v>
      </c>
      <c r="AO149" s="153">
        <v>35</v>
      </c>
      <c r="AP149" s="153" t="s">
        <v>1513</v>
      </c>
      <c r="AQ149" s="25">
        <v>0</v>
      </c>
      <c r="AR149" s="25" t="s">
        <v>1596</v>
      </c>
      <c r="AS149" s="25">
        <v>70</v>
      </c>
      <c r="AT149" s="152">
        <v>0</v>
      </c>
      <c r="AU149" s="25" t="s">
        <v>1596</v>
      </c>
      <c r="AV149" s="25">
        <v>0</v>
      </c>
      <c r="AW149" s="153" t="s">
        <v>1596</v>
      </c>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row>
    <row r="150" spans="1:163" s="5" customFormat="1" ht="195.75" customHeight="1">
      <c r="A150" s="298"/>
      <c r="B150" s="221"/>
      <c r="C150" s="216"/>
      <c r="D150" s="212"/>
      <c r="E150" s="263"/>
      <c r="F150" s="153" t="s">
        <v>204</v>
      </c>
      <c r="G150" s="62">
        <f t="shared" si="10"/>
        <v>15</v>
      </c>
      <c r="H150" s="153">
        <v>15</v>
      </c>
      <c r="I150" s="151" t="s">
        <v>669</v>
      </c>
      <c r="J150" s="162" t="s">
        <v>205</v>
      </c>
      <c r="K150" s="61">
        <f t="shared" si="8"/>
        <v>100</v>
      </c>
      <c r="L150" s="153">
        <v>100</v>
      </c>
      <c r="M150" s="153">
        <v>1</v>
      </c>
      <c r="N150" s="162">
        <v>1</v>
      </c>
      <c r="O150" s="145">
        <v>1</v>
      </c>
      <c r="P150" s="3" t="s">
        <v>97</v>
      </c>
      <c r="Q150" s="153" t="s">
        <v>79</v>
      </c>
      <c r="R150" s="153" t="s">
        <v>175</v>
      </c>
      <c r="S150" s="153" t="s">
        <v>80</v>
      </c>
      <c r="T150" s="153" t="s">
        <v>203</v>
      </c>
      <c r="U150" s="153" t="s">
        <v>503</v>
      </c>
      <c r="V150" s="153" t="s">
        <v>12</v>
      </c>
      <c r="W150" s="153" t="s">
        <v>56</v>
      </c>
      <c r="X150" s="153" t="s">
        <v>54</v>
      </c>
      <c r="Y150" s="153" t="s">
        <v>8</v>
      </c>
      <c r="Z150" s="153" t="s">
        <v>50</v>
      </c>
      <c r="AA150" s="153" t="s">
        <v>39</v>
      </c>
      <c r="AB150" s="153">
        <v>0</v>
      </c>
      <c r="AC150" s="153">
        <v>0</v>
      </c>
      <c r="AD150" s="153" t="s">
        <v>794</v>
      </c>
      <c r="AE150" s="61">
        <v>0</v>
      </c>
      <c r="AF150" s="50" t="s">
        <v>979</v>
      </c>
      <c r="AG150" s="153">
        <v>0</v>
      </c>
      <c r="AH150" s="61">
        <v>0.4</v>
      </c>
      <c r="AI150" s="79" t="s">
        <v>1044</v>
      </c>
      <c r="AJ150" s="79">
        <v>0.3</v>
      </c>
      <c r="AK150" s="79" t="s">
        <v>1291</v>
      </c>
      <c r="AL150" s="79">
        <v>0</v>
      </c>
      <c r="AM150" s="138" t="s">
        <v>1425</v>
      </c>
      <c r="AN150" s="153">
        <v>1</v>
      </c>
      <c r="AO150" s="153">
        <v>0.3</v>
      </c>
      <c r="AP150" s="153" t="s">
        <v>1514</v>
      </c>
      <c r="AQ150" s="25">
        <v>0</v>
      </c>
      <c r="AR150" s="25" t="s">
        <v>1597</v>
      </c>
      <c r="AS150" s="25">
        <v>0</v>
      </c>
      <c r="AT150" s="152">
        <v>0</v>
      </c>
      <c r="AU150" s="25" t="s">
        <v>1597</v>
      </c>
      <c r="AV150" s="25">
        <v>0</v>
      </c>
      <c r="AW150" s="153" t="s">
        <v>1597</v>
      </c>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row>
    <row r="151" spans="1:163" s="5" customFormat="1" ht="233.25" customHeight="1">
      <c r="A151" s="298"/>
      <c r="B151" s="221"/>
      <c r="C151" s="216"/>
      <c r="D151" s="212"/>
      <c r="E151" s="263"/>
      <c r="F151" s="153" t="s">
        <v>206</v>
      </c>
      <c r="G151" s="62">
        <f t="shared" si="10"/>
        <v>10</v>
      </c>
      <c r="H151" s="153">
        <v>10</v>
      </c>
      <c r="I151" s="151" t="s">
        <v>670</v>
      </c>
      <c r="J151" s="162" t="s">
        <v>207</v>
      </c>
      <c r="K151" s="61">
        <f t="shared" si="8"/>
        <v>100</v>
      </c>
      <c r="L151" s="153">
        <v>100</v>
      </c>
      <c r="M151" s="153">
        <v>103</v>
      </c>
      <c r="N151" s="162">
        <v>3</v>
      </c>
      <c r="O151" s="145">
        <v>3</v>
      </c>
      <c r="P151" s="3" t="s">
        <v>93</v>
      </c>
      <c r="Q151" s="153" t="s">
        <v>79</v>
      </c>
      <c r="R151" s="153" t="s">
        <v>175</v>
      </c>
      <c r="S151" s="153" t="s">
        <v>82</v>
      </c>
      <c r="T151" s="153" t="s">
        <v>208</v>
      </c>
      <c r="U151" s="153" t="s">
        <v>504</v>
      </c>
      <c r="V151" s="153" t="s">
        <v>12</v>
      </c>
      <c r="W151" s="153" t="s">
        <v>56</v>
      </c>
      <c r="X151" s="153" t="s">
        <v>54</v>
      </c>
      <c r="Y151" s="153" t="s">
        <v>8</v>
      </c>
      <c r="Z151" s="153" t="s">
        <v>10</v>
      </c>
      <c r="AA151" s="153" t="s">
        <v>209</v>
      </c>
      <c r="AB151" s="153">
        <v>0</v>
      </c>
      <c r="AC151" s="153">
        <v>0</v>
      </c>
      <c r="AD151" s="153" t="s">
        <v>795</v>
      </c>
      <c r="AE151" s="61">
        <v>0</v>
      </c>
      <c r="AF151" s="50" t="s">
        <v>980</v>
      </c>
      <c r="AG151" s="153">
        <v>0</v>
      </c>
      <c r="AH151" s="61">
        <v>1.5</v>
      </c>
      <c r="AI151" s="79" t="s">
        <v>1086</v>
      </c>
      <c r="AJ151" s="79">
        <v>0</v>
      </c>
      <c r="AK151" s="79" t="s">
        <v>1292</v>
      </c>
      <c r="AL151" s="79">
        <v>0</v>
      </c>
      <c r="AM151" s="79" t="s">
        <v>1426</v>
      </c>
      <c r="AN151" s="153">
        <v>0</v>
      </c>
      <c r="AO151" s="153">
        <v>1.5</v>
      </c>
      <c r="AP151" s="153" t="s">
        <v>1515</v>
      </c>
      <c r="AQ151" s="25">
        <v>0</v>
      </c>
      <c r="AR151" s="25" t="s">
        <v>1598</v>
      </c>
      <c r="AS151" s="25">
        <v>3</v>
      </c>
      <c r="AT151" s="152">
        <v>0</v>
      </c>
      <c r="AU151" s="25" t="s">
        <v>1730</v>
      </c>
      <c r="AV151" s="25">
        <v>0</v>
      </c>
      <c r="AW151" s="153" t="s">
        <v>1730</v>
      </c>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row>
    <row r="152" spans="1:163" s="5" customFormat="1" ht="231" customHeight="1">
      <c r="A152" s="298"/>
      <c r="B152" s="221"/>
      <c r="C152" s="216"/>
      <c r="D152" s="212"/>
      <c r="E152" s="263"/>
      <c r="F152" s="153" t="s">
        <v>210</v>
      </c>
      <c r="G152" s="62">
        <f t="shared" si="10"/>
        <v>20</v>
      </c>
      <c r="H152" s="153">
        <v>20</v>
      </c>
      <c r="I152" s="151" t="s">
        <v>671</v>
      </c>
      <c r="J152" s="162" t="s">
        <v>211</v>
      </c>
      <c r="K152" s="61">
        <v>100</v>
      </c>
      <c r="L152" s="153">
        <v>100</v>
      </c>
      <c r="M152" s="153">
        <v>64</v>
      </c>
      <c r="N152" s="162">
        <v>66</v>
      </c>
      <c r="O152" s="170">
        <f>+AH152+AL152+AV152</f>
        <v>88.6</v>
      </c>
      <c r="P152" s="3" t="s">
        <v>93</v>
      </c>
      <c r="Q152" s="153" t="s">
        <v>79</v>
      </c>
      <c r="R152" s="153" t="s">
        <v>175</v>
      </c>
      <c r="S152" s="153" t="s">
        <v>82</v>
      </c>
      <c r="T152" s="153" t="s">
        <v>216</v>
      </c>
      <c r="U152" s="153" t="s">
        <v>503</v>
      </c>
      <c r="V152" s="153" t="s">
        <v>12</v>
      </c>
      <c r="W152" s="153" t="s">
        <v>56</v>
      </c>
      <c r="X152" s="153" t="s">
        <v>54</v>
      </c>
      <c r="Y152" s="153" t="s">
        <v>8</v>
      </c>
      <c r="Z152" s="153" t="s">
        <v>50</v>
      </c>
      <c r="AA152" s="153" t="s">
        <v>39</v>
      </c>
      <c r="AB152" s="153">
        <v>0</v>
      </c>
      <c r="AC152" s="153">
        <v>0</v>
      </c>
      <c r="AD152" s="153" t="s">
        <v>796</v>
      </c>
      <c r="AE152" s="61">
        <v>0</v>
      </c>
      <c r="AF152" s="50" t="s">
        <v>981</v>
      </c>
      <c r="AG152" s="153">
        <v>0</v>
      </c>
      <c r="AH152" s="61">
        <v>7</v>
      </c>
      <c r="AI152" s="79" t="s">
        <v>1146</v>
      </c>
      <c r="AJ152" s="79">
        <v>0</v>
      </c>
      <c r="AK152" s="79" t="s">
        <v>1293</v>
      </c>
      <c r="AL152" s="61">
        <v>3</v>
      </c>
      <c r="AM152" s="79" t="s">
        <v>1427</v>
      </c>
      <c r="AN152" s="153">
        <v>0</v>
      </c>
      <c r="AO152" s="153">
        <v>0</v>
      </c>
      <c r="AP152" s="153" t="s">
        <v>1516</v>
      </c>
      <c r="AQ152" s="25">
        <v>0</v>
      </c>
      <c r="AR152" s="25" t="s">
        <v>1599</v>
      </c>
      <c r="AS152" s="25">
        <v>66</v>
      </c>
      <c r="AT152" s="152">
        <v>0</v>
      </c>
      <c r="AU152" s="25" t="s">
        <v>1731</v>
      </c>
      <c r="AV152" s="25">
        <v>78.6</v>
      </c>
      <c r="AW152" s="153" t="s">
        <v>1871</v>
      </c>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row>
    <row r="153" spans="1:163" s="5" customFormat="1" ht="326.25">
      <c r="A153" s="298"/>
      <c r="B153" s="221"/>
      <c r="C153" s="216"/>
      <c r="D153" s="212"/>
      <c r="E153" s="263"/>
      <c r="F153" s="153" t="s">
        <v>212</v>
      </c>
      <c r="G153" s="62">
        <f t="shared" si="10"/>
        <v>15</v>
      </c>
      <c r="H153" s="153">
        <v>15</v>
      </c>
      <c r="I153" s="151" t="s">
        <v>672</v>
      </c>
      <c r="J153" s="162" t="s">
        <v>213</v>
      </c>
      <c r="K153" s="61">
        <f t="shared" si="8"/>
        <v>100</v>
      </c>
      <c r="L153" s="153">
        <v>100</v>
      </c>
      <c r="M153" s="153">
        <v>1</v>
      </c>
      <c r="N153" s="162">
        <v>2</v>
      </c>
      <c r="O153" s="145">
        <f>+AC153+AH153+AO153+AT153+AE153+AJ153+AV153</f>
        <v>2</v>
      </c>
      <c r="P153" s="3" t="s">
        <v>97</v>
      </c>
      <c r="Q153" s="153" t="s">
        <v>79</v>
      </c>
      <c r="R153" s="153" t="s">
        <v>175</v>
      </c>
      <c r="S153" s="153" t="s">
        <v>80</v>
      </c>
      <c r="T153" s="153" t="s">
        <v>1979</v>
      </c>
      <c r="U153" s="153" t="s">
        <v>504</v>
      </c>
      <c r="V153" s="153" t="s">
        <v>12</v>
      </c>
      <c r="W153" s="153" t="s">
        <v>56</v>
      </c>
      <c r="X153" s="153" t="s">
        <v>54</v>
      </c>
      <c r="Y153" s="153" t="s">
        <v>8</v>
      </c>
      <c r="Z153" s="153" t="s">
        <v>48</v>
      </c>
      <c r="AA153" s="153" t="s">
        <v>34</v>
      </c>
      <c r="AB153" s="153">
        <v>0</v>
      </c>
      <c r="AC153" s="153">
        <v>0</v>
      </c>
      <c r="AD153" s="153" t="s">
        <v>797</v>
      </c>
      <c r="AE153" s="61">
        <v>0</v>
      </c>
      <c r="AF153" s="50" t="s">
        <v>982</v>
      </c>
      <c r="AG153" s="153">
        <v>0</v>
      </c>
      <c r="AH153" s="61">
        <v>0.3</v>
      </c>
      <c r="AI153" s="79" t="s">
        <v>1087</v>
      </c>
      <c r="AJ153" s="79">
        <v>0</v>
      </c>
      <c r="AK153" s="79" t="s">
        <v>1294</v>
      </c>
      <c r="AL153" s="79">
        <v>0</v>
      </c>
      <c r="AM153" s="79" t="s">
        <v>1428</v>
      </c>
      <c r="AN153" s="153">
        <v>0</v>
      </c>
      <c r="AO153" s="153">
        <v>0</v>
      </c>
      <c r="AP153" s="153" t="s">
        <v>1517</v>
      </c>
      <c r="AQ153" s="25">
        <v>0</v>
      </c>
      <c r="AR153" s="25" t="s">
        <v>1600</v>
      </c>
      <c r="AS153" s="25">
        <v>2</v>
      </c>
      <c r="AT153" s="152">
        <v>0.7</v>
      </c>
      <c r="AU153" s="25" t="s">
        <v>1732</v>
      </c>
      <c r="AV153" s="25">
        <v>1</v>
      </c>
      <c r="AW153" s="153" t="s">
        <v>1872</v>
      </c>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row>
    <row r="154" spans="1:163" s="5" customFormat="1" ht="168.75">
      <c r="A154" s="298"/>
      <c r="B154" s="221"/>
      <c r="C154" s="216"/>
      <c r="D154" s="212"/>
      <c r="E154" s="263"/>
      <c r="F154" s="153" t="s">
        <v>214</v>
      </c>
      <c r="G154" s="62">
        <f t="shared" si="10"/>
        <v>10</v>
      </c>
      <c r="H154" s="153">
        <v>10</v>
      </c>
      <c r="I154" s="151" t="s">
        <v>673</v>
      </c>
      <c r="J154" s="162" t="s">
        <v>215</v>
      </c>
      <c r="K154" s="61">
        <f t="shared" si="8"/>
        <v>100</v>
      </c>
      <c r="L154" s="153">
        <v>100</v>
      </c>
      <c r="M154" s="153" t="s">
        <v>96</v>
      </c>
      <c r="N154" s="162">
        <v>2</v>
      </c>
      <c r="O154" s="145">
        <f>+AC154+AH154+AO154+AT154+AE154+AJ154+AQ154</f>
        <v>2</v>
      </c>
      <c r="P154" s="3" t="s">
        <v>97</v>
      </c>
      <c r="Q154" s="153" t="s">
        <v>79</v>
      </c>
      <c r="R154" s="153" t="s">
        <v>175</v>
      </c>
      <c r="S154" s="153" t="s">
        <v>80</v>
      </c>
      <c r="T154" s="153" t="s">
        <v>216</v>
      </c>
      <c r="U154" s="153" t="s">
        <v>503</v>
      </c>
      <c r="V154" s="153" t="s">
        <v>12</v>
      </c>
      <c r="W154" s="153" t="s">
        <v>56</v>
      </c>
      <c r="X154" s="153" t="s">
        <v>54</v>
      </c>
      <c r="Y154" s="153" t="s">
        <v>8</v>
      </c>
      <c r="Z154" s="153" t="s">
        <v>50</v>
      </c>
      <c r="AA154" s="153" t="s">
        <v>39</v>
      </c>
      <c r="AB154" s="153">
        <v>0</v>
      </c>
      <c r="AC154" s="153">
        <v>0</v>
      </c>
      <c r="AD154" s="153" t="s">
        <v>798</v>
      </c>
      <c r="AE154" s="61">
        <v>0</v>
      </c>
      <c r="AF154" s="50" t="s">
        <v>983</v>
      </c>
      <c r="AG154" s="153">
        <v>0</v>
      </c>
      <c r="AH154" s="61">
        <v>0.2</v>
      </c>
      <c r="AI154" s="79" t="s">
        <v>1045</v>
      </c>
      <c r="AJ154" s="79">
        <v>0.1</v>
      </c>
      <c r="AK154" s="79" t="s">
        <v>1295</v>
      </c>
      <c r="AL154" s="79">
        <v>0</v>
      </c>
      <c r="AM154" s="79" t="s">
        <v>1429</v>
      </c>
      <c r="AN154" s="153">
        <v>1</v>
      </c>
      <c r="AO154" s="153">
        <v>0</v>
      </c>
      <c r="AP154" s="153" t="s">
        <v>1518</v>
      </c>
      <c r="AQ154" s="25">
        <v>0.7</v>
      </c>
      <c r="AR154" s="25" t="s">
        <v>1601</v>
      </c>
      <c r="AS154" s="25">
        <v>1</v>
      </c>
      <c r="AT154" s="152">
        <v>1</v>
      </c>
      <c r="AU154" s="25" t="s">
        <v>1733</v>
      </c>
      <c r="AV154" s="25"/>
      <c r="AW154" s="153" t="s">
        <v>1873</v>
      </c>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row>
    <row r="155" spans="1:163" s="5" customFormat="1" ht="240" customHeight="1">
      <c r="A155" s="299"/>
      <c r="B155" s="222"/>
      <c r="C155" s="216"/>
      <c r="D155" s="212"/>
      <c r="E155" s="264"/>
      <c r="F155" s="153" t="s">
        <v>217</v>
      </c>
      <c r="G155" s="62">
        <f t="shared" si="10"/>
        <v>10</v>
      </c>
      <c r="H155" s="153">
        <v>10</v>
      </c>
      <c r="I155" s="151" t="s">
        <v>674</v>
      </c>
      <c r="J155" s="162" t="s">
        <v>218</v>
      </c>
      <c r="K155" s="61">
        <f t="shared" si="8"/>
        <v>100</v>
      </c>
      <c r="L155" s="153">
        <v>100</v>
      </c>
      <c r="M155" s="153" t="s">
        <v>96</v>
      </c>
      <c r="N155" s="162">
        <v>28</v>
      </c>
      <c r="O155" s="143">
        <f>+AC155+AH155+AO155+AT155+AE155+AJ155+AQ155+AV155</f>
        <v>28</v>
      </c>
      <c r="P155" s="3" t="s">
        <v>985</v>
      </c>
      <c r="Q155" s="153" t="s">
        <v>79</v>
      </c>
      <c r="R155" s="153" t="s">
        <v>175</v>
      </c>
      <c r="S155" s="153" t="s">
        <v>80</v>
      </c>
      <c r="T155" s="153" t="s">
        <v>219</v>
      </c>
      <c r="U155" s="153" t="s">
        <v>505</v>
      </c>
      <c r="V155" s="153" t="s">
        <v>12</v>
      </c>
      <c r="W155" s="153" t="s">
        <v>56</v>
      </c>
      <c r="X155" s="153" t="s">
        <v>54</v>
      </c>
      <c r="Y155" s="153" t="s">
        <v>8</v>
      </c>
      <c r="Z155" s="153" t="s">
        <v>10</v>
      </c>
      <c r="AA155" s="153" t="s">
        <v>35</v>
      </c>
      <c r="AB155" s="153">
        <v>0</v>
      </c>
      <c r="AC155" s="153">
        <v>0</v>
      </c>
      <c r="AD155" s="153" t="s">
        <v>799</v>
      </c>
      <c r="AE155" s="61">
        <v>4.53</v>
      </c>
      <c r="AF155" s="50" t="s">
        <v>984</v>
      </c>
      <c r="AG155" s="153">
        <v>0</v>
      </c>
      <c r="AH155" s="153">
        <v>0</v>
      </c>
      <c r="AI155" s="79" t="s">
        <v>1147</v>
      </c>
      <c r="AJ155" s="79">
        <v>0.47</v>
      </c>
      <c r="AK155" s="79" t="s">
        <v>85</v>
      </c>
      <c r="AL155" s="79">
        <v>0</v>
      </c>
      <c r="AM155" s="79" t="s">
        <v>1430</v>
      </c>
      <c r="AN155" s="153">
        <v>10</v>
      </c>
      <c r="AO155" s="153">
        <v>0</v>
      </c>
      <c r="AP155" s="153" t="s">
        <v>1519</v>
      </c>
      <c r="AQ155" s="25">
        <v>5</v>
      </c>
      <c r="AR155" s="25" t="s">
        <v>1602</v>
      </c>
      <c r="AS155" s="25">
        <v>18</v>
      </c>
      <c r="AT155" s="152">
        <v>10</v>
      </c>
      <c r="AU155" s="25" t="s">
        <v>1734</v>
      </c>
      <c r="AV155" s="25">
        <v>8</v>
      </c>
      <c r="AW155" s="153" t="s">
        <v>1874</v>
      </c>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row>
    <row r="156" spans="1:163" s="5" customFormat="1" ht="87.75" customHeight="1">
      <c r="A156" s="199" t="s">
        <v>237</v>
      </c>
      <c r="B156" s="251">
        <f>E156</f>
        <v>99.73555555555555</v>
      </c>
      <c r="C156" s="214" t="s">
        <v>220</v>
      </c>
      <c r="D156" s="217">
        <v>100</v>
      </c>
      <c r="E156" s="274">
        <f>(SUM(G156:G161)*D156)/100</f>
        <v>99.73555555555555</v>
      </c>
      <c r="F156" s="175" t="s">
        <v>221</v>
      </c>
      <c r="G156" s="142">
        <f t="shared" si="10"/>
        <v>20</v>
      </c>
      <c r="H156" s="175">
        <v>20</v>
      </c>
      <c r="I156" s="176" t="s">
        <v>675</v>
      </c>
      <c r="J156" s="175" t="s">
        <v>222</v>
      </c>
      <c r="K156" s="175">
        <f t="shared" si="8"/>
        <v>100</v>
      </c>
      <c r="L156" s="176">
        <v>100</v>
      </c>
      <c r="M156" s="81" t="s">
        <v>96</v>
      </c>
      <c r="N156" s="188">
        <v>1</v>
      </c>
      <c r="O156" s="188">
        <f>+AC156+AH156+AO156+AT156+AE156+AJ156+AL156</f>
        <v>1</v>
      </c>
      <c r="P156" s="82" t="s">
        <v>93</v>
      </c>
      <c r="Q156" s="82" t="s">
        <v>77</v>
      </c>
      <c r="R156" s="82" t="s">
        <v>67</v>
      </c>
      <c r="S156" s="82" t="s">
        <v>80</v>
      </c>
      <c r="T156" s="175" t="s">
        <v>223</v>
      </c>
      <c r="U156" s="175" t="s">
        <v>96</v>
      </c>
      <c r="V156" s="82" t="s">
        <v>12</v>
      </c>
      <c r="W156" s="175" t="s">
        <v>13</v>
      </c>
      <c r="X156" s="175" t="s">
        <v>15</v>
      </c>
      <c r="Y156" s="175" t="s">
        <v>61</v>
      </c>
      <c r="Z156" s="175" t="s">
        <v>48</v>
      </c>
      <c r="AA156" s="175" t="s">
        <v>44</v>
      </c>
      <c r="AB156" s="83">
        <v>0</v>
      </c>
      <c r="AC156" s="146">
        <v>0.18</v>
      </c>
      <c r="AD156" s="83" t="s">
        <v>800</v>
      </c>
      <c r="AE156" s="84">
        <v>0.82</v>
      </c>
      <c r="AF156" s="147" t="s">
        <v>892</v>
      </c>
      <c r="AG156" s="84">
        <v>0.2</v>
      </c>
      <c r="AH156" s="84">
        <v>0</v>
      </c>
      <c r="AI156" s="85" t="s">
        <v>1132</v>
      </c>
      <c r="AJ156" s="84">
        <v>0</v>
      </c>
      <c r="AK156" s="85" t="s">
        <v>1296</v>
      </c>
      <c r="AL156" s="84">
        <v>0</v>
      </c>
      <c r="AM156" s="144" t="s">
        <v>1431</v>
      </c>
      <c r="AN156" s="84">
        <v>0.4</v>
      </c>
      <c r="AO156" s="84">
        <v>0</v>
      </c>
      <c r="AP156" s="84" t="s">
        <v>1496</v>
      </c>
      <c r="AQ156" s="86">
        <v>0</v>
      </c>
      <c r="AR156" s="86" t="s">
        <v>1709</v>
      </c>
      <c r="AS156" s="86">
        <v>0.4</v>
      </c>
      <c r="AT156" s="86">
        <v>0</v>
      </c>
      <c r="AU156" s="88" t="s">
        <v>1771</v>
      </c>
      <c r="AV156" s="86">
        <v>0</v>
      </c>
      <c r="AW156" s="175" t="s">
        <v>1927</v>
      </c>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row>
    <row r="157" spans="1:163" s="5" customFormat="1" ht="81" customHeight="1">
      <c r="A157" s="200"/>
      <c r="B157" s="252"/>
      <c r="C157" s="214"/>
      <c r="D157" s="217"/>
      <c r="E157" s="275"/>
      <c r="F157" s="175" t="s">
        <v>224</v>
      </c>
      <c r="G157" s="142">
        <f>(K157*H157)/100</f>
        <v>13</v>
      </c>
      <c r="H157" s="175">
        <v>13</v>
      </c>
      <c r="I157" s="176" t="s">
        <v>676</v>
      </c>
      <c r="J157" s="175" t="s">
        <v>225</v>
      </c>
      <c r="K157" s="175">
        <f t="shared" si="8"/>
        <v>100</v>
      </c>
      <c r="L157" s="176">
        <v>100</v>
      </c>
      <c r="M157" s="81" t="s">
        <v>96</v>
      </c>
      <c r="N157" s="81">
        <v>0.7</v>
      </c>
      <c r="O157" s="81">
        <f>+AC157+AH157+AO157+AT157+AE157+AJ157+AV157</f>
        <v>0.7</v>
      </c>
      <c r="P157" s="82" t="s">
        <v>93</v>
      </c>
      <c r="Q157" s="82" t="s">
        <v>77</v>
      </c>
      <c r="R157" s="82" t="s">
        <v>67</v>
      </c>
      <c r="S157" s="82" t="s">
        <v>82</v>
      </c>
      <c r="T157" s="175" t="s">
        <v>223</v>
      </c>
      <c r="U157" s="175" t="s">
        <v>96</v>
      </c>
      <c r="V157" s="82" t="s">
        <v>12</v>
      </c>
      <c r="W157" s="175" t="s">
        <v>13</v>
      </c>
      <c r="X157" s="175" t="s">
        <v>15</v>
      </c>
      <c r="Y157" s="175" t="s">
        <v>61</v>
      </c>
      <c r="Z157" s="175" t="s">
        <v>50</v>
      </c>
      <c r="AA157" s="175" t="s">
        <v>44</v>
      </c>
      <c r="AB157" s="83" t="s">
        <v>85</v>
      </c>
      <c r="AC157" s="83">
        <v>0</v>
      </c>
      <c r="AD157" s="83" t="s">
        <v>801</v>
      </c>
      <c r="AE157" s="83">
        <v>0</v>
      </c>
      <c r="AF157" s="148" t="s">
        <v>893</v>
      </c>
      <c r="AG157" s="83"/>
      <c r="AH157" s="83">
        <v>0</v>
      </c>
      <c r="AI157" s="85" t="s">
        <v>893</v>
      </c>
      <c r="AJ157" s="85">
        <v>0</v>
      </c>
      <c r="AK157" s="85" t="s">
        <v>1297</v>
      </c>
      <c r="AL157" s="85">
        <v>0</v>
      </c>
      <c r="AM157" s="144" t="s">
        <v>1432</v>
      </c>
      <c r="AN157" s="83"/>
      <c r="AO157" s="83">
        <v>0</v>
      </c>
      <c r="AP157" s="83" t="s">
        <v>1432</v>
      </c>
      <c r="AQ157" s="118">
        <v>0</v>
      </c>
      <c r="AR157" s="118" t="s">
        <v>1710</v>
      </c>
      <c r="AS157" s="86">
        <v>0.7</v>
      </c>
      <c r="AT157" s="110"/>
      <c r="AU157" s="88" t="s">
        <v>1772</v>
      </c>
      <c r="AV157" s="81">
        <v>0.7</v>
      </c>
      <c r="AW157" s="175" t="s">
        <v>1929</v>
      </c>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row>
    <row r="158" spans="1:163" s="5" customFormat="1" ht="81" customHeight="1">
      <c r="A158" s="200"/>
      <c r="B158" s="252"/>
      <c r="C158" s="214"/>
      <c r="D158" s="217"/>
      <c r="E158" s="275"/>
      <c r="F158" s="175" t="s">
        <v>226</v>
      </c>
      <c r="G158" s="142">
        <f>(K158*H158)/100</f>
        <v>17</v>
      </c>
      <c r="H158" s="175">
        <v>17</v>
      </c>
      <c r="I158" s="176" t="s">
        <v>677</v>
      </c>
      <c r="J158" s="175" t="s">
        <v>227</v>
      </c>
      <c r="K158" s="175">
        <f t="shared" si="8"/>
        <v>100</v>
      </c>
      <c r="L158" s="176">
        <v>100</v>
      </c>
      <c r="M158" s="81" t="s">
        <v>96</v>
      </c>
      <c r="N158" s="177" t="s">
        <v>1928</v>
      </c>
      <c r="O158" s="189">
        <f>+AC158+AH158+AO158+AT158+AE158+AJ158+AV158</f>
        <v>1</v>
      </c>
      <c r="P158" s="82" t="s">
        <v>93</v>
      </c>
      <c r="Q158" s="82" t="s">
        <v>77</v>
      </c>
      <c r="R158" s="82" t="s">
        <v>67</v>
      </c>
      <c r="S158" s="82" t="s">
        <v>80</v>
      </c>
      <c r="T158" s="175" t="s">
        <v>228</v>
      </c>
      <c r="U158" s="175" t="s">
        <v>96</v>
      </c>
      <c r="V158" s="82" t="s">
        <v>12</v>
      </c>
      <c r="W158" s="175" t="s">
        <v>13</v>
      </c>
      <c r="X158" s="175" t="s">
        <v>14</v>
      </c>
      <c r="Y158" s="175" t="s">
        <v>61</v>
      </c>
      <c r="Z158" s="175" t="s">
        <v>48</v>
      </c>
      <c r="AA158" s="175" t="s">
        <v>44</v>
      </c>
      <c r="AB158" s="83"/>
      <c r="AC158" s="83">
        <v>0</v>
      </c>
      <c r="AD158" s="83" t="s">
        <v>802</v>
      </c>
      <c r="AE158" s="84">
        <v>0</v>
      </c>
      <c r="AF158" s="147" t="s">
        <v>976</v>
      </c>
      <c r="AG158" s="83"/>
      <c r="AH158" s="83">
        <v>0</v>
      </c>
      <c r="AI158" s="85" t="s">
        <v>1041</v>
      </c>
      <c r="AJ158" s="85">
        <v>0</v>
      </c>
      <c r="AK158" s="85" t="s">
        <v>1298</v>
      </c>
      <c r="AL158" s="85">
        <v>0</v>
      </c>
      <c r="AM158" s="144" t="s">
        <v>1433</v>
      </c>
      <c r="AN158" s="84">
        <v>0.5</v>
      </c>
      <c r="AO158" s="84">
        <v>0</v>
      </c>
      <c r="AP158" s="84" t="s">
        <v>1497</v>
      </c>
      <c r="AQ158" s="86">
        <v>0</v>
      </c>
      <c r="AR158" s="86" t="s">
        <v>1603</v>
      </c>
      <c r="AS158" s="86">
        <v>0.5</v>
      </c>
      <c r="AT158" s="110"/>
      <c r="AU158" s="88" t="s">
        <v>1740</v>
      </c>
      <c r="AV158" s="89">
        <v>1</v>
      </c>
      <c r="AW158" s="175" t="s">
        <v>1930</v>
      </c>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row>
    <row r="159" spans="1:163" s="5" customFormat="1" ht="81" customHeight="1">
      <c r="A159" s="200"/>
      <c r="B159" s="252"/>
      <c r="C159" s="214"/>
      <c r="D159" s="217"/>
      <c r="E159" s="275"/>
      <c r="F159" s="175" t="s">
        <v>229</v>
      </c>
      <c r="G159" s="142">
        <f t="shared" si="10"/>
        <v>16</v>
      </c>
      <c r="H159" s="175">
        <v>16</v>
      </c>
      <c r="I159" s="176" t="s">
        <v>678</v>
      </c>
      <c r="J159" s="175" t="s">
        <v>230</v>
      </c>
      <c r="K159" s="175">
        <f t="shared" si="8"/>
        <v>100</v>
      </c>
      <c r="L159" s="176">
        <v>100</v>
      </c>
      <c r="M159" s="81" t="s">
        <v>96</v>
      </c>
      <c r="N159" s="177" t="s">
        <v>231</v>
      </c>
      <c r="O159" s="81">
        <f>+AC159+AH159+AO159+AT159+AE159+AJ159+AV159</f>
        <v>0.7</v>
      </c>
      <c r="P159" s="82" t="s">
        <v>93</v>
      </c>
      <c r="Q159" s="82" t="s">
        <v>77</v>
      </c>
      <c r="R159" s="82" t="s">
        <v>67</v>
      </c>
      <c r="S159" s="82" t="s">
        <v>82</v>
      </c>
      <c r="T159" s="175" t="s">
        <v>228</v>
      </c>
      <c r="U159" s="175" t="s">
        <v>96</v>
      </c>
      <c r="V159" s="82" t="s">
        <v>12</v>
      </c>
      <c r="W159" s="175" t="s">
        <v>13</v>
      </c>
      <c r="X159" s="175" t="s">
        <v>14</v>
      </c>
      <c r="Y159" s="175" t="s">
        <v>61</v>
      </c>
      <c r="Z159" s="175" t="s">
        <v>50</v>
      </c>
      <c r="AA159" s="175" t="s">
        <v>44</v>
      </c>
      <c r="AB159" s="83"/>
      <c r="AC159" s="83">
        <v>0</v>
      </c>
      <c r="AD159" s="83" t="s">
        <v>801</v>
      </c>
      <c r="AE159" s="84">
        <v>0</v>
      </c>
      <c r="AF159" s="148" t="s">
        <v>977</v>
      </c>
      <c r="AG159" s="83"/>
      <c r="AH159" s="83">
        <v>0</v>
      </c>
      <c r="AI159" s="85" t="s">
        <v>1042</v>
      </c>
      <c r="AJ159" s="85">
        <v>0</v>
      </c>
      <c r="AK159" s="85" t="s">
        <v>1299</v>
      </c>
      <c r="AL159" s="85">
        <v>0</v>
      </c>
      <c r="AM159" s="144" t="s">
        <v>1432</v>
      </c>
      <c r="AN159" s="83"/>
      <c r="AO159" s="83">
        <v>0</v>
      </c>
      <c r="AP159" s="83" t="s">
        <v>1498</v>
      </c>
      <c r="AQ159" s="118">
        <v>0</v>
      </c>
      <c r="AR159" s="118" t="s">
        <v>1604</v>
      </c>
      <c r="AS159" s="86">
        <v>0.7</v>
      </c>
      <c r="AT159" s="110"/>
      <c r="AU159" s="88" t="s">
        <v>1741</v>
      </c>
      <c r="AV159" s="89">
        <v>0.7</v>
      </c>
      <c r="AW159" s="175" t="s">
        <v>1931</v>
      </c>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row>
    <row r="160" spans="1:163" s="78" customFormat="1" ht="81" customHeight="1">
      <c r="A160" s="200"/>
      <c r="B160" s="252"/>
      <c r="C160" s="214"/>
      <c r="D160" s="217"/>
      <c r="E160" s="275"/>
      <c r="F160" s="175" t="s">
        <v>232</v>
      </c>
      <c r="G160" s="179">
        <f t="shared" si="10"/>
        <v>20</v>
      </c>
      <c r="H160" s="175">
        <v>20</v>
      </c>
      <c r="I160" s="176" t="s">
        <v>679</v>
      </c>
      <c r="J160" s="175" t="s">
        <v>233</v>
      </c>
      <c r="K160" s="176">
        <f t="shared" si="8"/>
        <v>100</v>
      </c>
      <c r="L160" s="176">
        <v>100</v>
      </c>
      <c r="M160" s="81" t="s">
        <v>96</v>
      </c>
      <c r="N160" s="81">
        <v>0.7</v>
      </c>
      <c r="O160" s="81">
        <f>+AC160+AH160+AO160+AT160+AE160+AJ160+AV160</f>
        <v>0.7</v>
      </c>
      <c r="P160" s="82" t="s">
        <v>93</v>
      </c>
      <c r="Q160" s="82" t="s">
        <v>77</v>
      </c>
      <c r="R160" s="82" t="s">
        <v>67</v>
      </c>
      <c r="S160" s="82" t="s">
        <v>82</v>
      </c>
      <c r="T160" s="175" t="s">
        <v>234</v>
      </c>
      <c r="U160" s="175" t="s">
        <v>96</v>
      </c>
      <c r="V160" s="82" t="s">
        <v>12</v>
      </c>
      <c r="W160" s="175" t="s">
        <v>13</v>
      </c>
      <c r="X160" s="175" t="s">
        <v>15</v>
      </c>
      <c r="Y160" s="175" t="s">
        <v>61</v>
      </c>
      <c r="Z160" s="175" t="s">
        <v>48</v>
      </c>
      <c r="AA160" s="175" t="s">
        <v>106</v>
      </c>
      <c r="AB160" s="83"/>
      <c r="AC160" s="83">
        <v>0</v>
      </c>
      <c r="AD160" s="83" t="s">
        <v>803</v>
      </c>
      <c r="AE160" s="84">
        <v>0</v>
      </c>
      <c r="AF160" s="83" t="s">
        <v>986</v>
      </c>
      <c r="AG160" s="84">
        <v>0.2</v>
      </c>
      <c r="AH160" s="84">
        <v>0.1</v>
      </c>
      <c r="AI160" s="85" t="s">
        <v>1130</v>
      </c>
      <c r="AJ160" s="85">
        <v>0</v>
      </c>
      <c r="AK160" s="85" t="s">
        <v>1300</v>
      </c>
      <c r="AL160" s="85">
        <v>0</v>
      </c>
      <c r="AM160" s="144" t="s">
        <v>1300</v>
      </c>
      <c r="AN160" s="84">
        <v>0.4</v>
      </c>
      <c r="AO160" s="84">
        <v>0</v>
      </c>
      <c r="AP160" s="84" t="s">
        <v>1499</v>
      </c>
      <c r="AQ160" s="86">
        <v>0</v>
      </c>
      <c r="AR160" s="86" t="s">
        <v>1605</v>
      </c>
      <c r="AS160" s="86">
        <v>0.4</v>
      </c>
      <c r="AT160" s="110"/>
      <c r="AU160" s="88" t="s">
        <v>1820</v>
      </c>
      <c r="AV160" s="81">
        <v>0.6</v>
      </c>
      <c r="AW160" s="175" t="s">
        <v>1880</v>
      </c>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row>
    <row r="161" spans="1:163" s="5" customFormat="1" ht="90">
      <c r="A161" s="201"/>
      <c r="B161" s="253"/>
      <c r="C161" s="214"/>
      <c r="D161" s="217"/>
      <c r="E161" s="276"/>
      <c r="F161" s="175" t="s">
        <v>235</v>
      </c>
      <c r="G161" s="149">
        <f t="shared" si="10"/>
        <v>13.735555555555557</v>
      </c>
      <c r="H161" s="175">
        <v>14</v>
      </c>
      <c r="I161" s="176" t="s">
        <v>680</v>
      </c>
      <c r="J161" s="175" t="s">
        <v>236</v>
      </c>
      <c r="K161" s="149">
        <f t="shared" si="8"/>
        <v>98.11111111111111</v>
      </c>
      <c r="L161" s="176">
        <v>100</v>
      </c>
      <c r="M161" s="81" t="s">
        <v>96</v>
      </c>
      <c r="N161" s="81">
        <v>1</v>
      </c>
      <c r="O161" s="84">
        <f>AVERAGE(AE161,AH161,AO161,AT161,AJ161,AL161,AO161,AQ161,AV161)</f>
        <v>0.9811111111111112</v>
      </c>
      <c r="P161" s="82" t="s">
        <v>93</v>
      </c>
      <c r="Q161" s="82" t="s">
        <v>77</v>
      </c>
      <c r="R161" s="82" t="s">
        <v>67</v>
      </c>
      <c r="S161" s="82" t="s">
        <v>80</v>
      </c>
      <c r="T161" s="175" t="s">
        <v>234</v>
      </c>
      <c r="U161" s="175" t="s">
        <v>96</v>
      </c>
      <c r="V161" s="82" t="s">
        <v>12</v>
      </c>
      <c r="W161" s="175" t="s">
        <v>13</v>
      </c>
      <c r="X161" s="175" t="s">
        <v>15</v>
      </c>
      <c r="Y161" s="175" t="s">
        <v>61</v>
      </c>
      <c r="Z161" s="175" t="s">
        <v>50</v>
      </c>
      <c r="AA161" s="175" t="s">
        <v>44</v>
      </c>
      <c r="AB161" s="83"/>
      <c r="AC161" s="83">
        <v>0</v>
      </c>
      <c r="AD161" s="83" t="s">
        <v>804</v>
      </c>
      <c r="AE161" s="84">
        <v>0.9</v>
      </c>
      <c r="AF161" s="83" t="s">
        <v>987</v>
      </c>
      <c r="AG161" s="83"/>
      <c r="AH161" s="146">
        <v>0.93</v>
      </c>
      <c r="AI161" s="85" t="s">
        <v>1131</v>
      </c>
      <c r="AJ161" s="146">
        <v>1</v>
      </c>
      <c r="AK161" s="85" t="s">
        <v>1301</v>
      </c>
      <c r="AL161" s="146">
        <v>1</v>
      </c>
      <c r="AM161" s="150" t="s">
        <v>1301</v>
      </c>
      <c r="AN161" s="83"/>
      <c r="AO161" s="84">
        <v>1</v>
      </c>
      <c r="AP161" s="83" t="s">
        <v>1301</v>
      </c>
      <c r="AQ161" s="81">
        <v>1</v>
      </c>
      <c r="AR161" s="118" t="s">
        <v>1606</v>
      </c>
      <c r="AS161" s="86">
        <v>0.7</v>
      </c>
      <c r="AT161" s="84">
        <v>1</v>
      </c>
      <c r="AU161" s="88" t="s">
        <v>1606</v>
      </c>
      <c r="AV161" s="81">
        <v>1</v>
      </c>
      <c r="AW161" s="175" t="s">
        <v>1606</v>
      </c>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row>
    <row r="162" spans="1:163" s="5" customFormat="1" ht="176.25" customHeight="1">
      <c r="A162" s="297" t="s">
        <v>251</v>
      </c>
      <c r="B162" s="268">
        <f>E162</f>
        <v>100</v>
      </c>
      <c r="C162" s="216" t="s">
        <v>220</v>
      </c>
      <c r="D162" s="212">
        <v>100</v>
      </c>
      <c r="E162" s="220">
        <f>(SUM(G162:G167)*D162)/100</f>
        <v>100</v>
      </c>
      <c r="F162" s="95" t="s">
        <v>238</v>
      </c>
      <c r="G162" s="30">
        <f t="shared" si="10"/>
        <v>40</v>
      </c>
      <c r="H162" s="95">
        <v>40</v>
      </c>
      <c r="I162" s="93" t="s">
        <v>681</v>
      </c>
      <c r="J162" s="162" t="s">
        <v>239</v>
      </c>
      <c r="K162" s="95">
        <v>100</v>
      </c>
      <c r="L162" s="95">
        <v>100</v>
      </c>
      <c r="M162" s="95" t="s">
        <v>96</v>
      </c>
      <c r="N162" s="162">
        <v>8</v>
      </c>
      <c r="O162" s="6">
        <f>+AC162+AE162+AH162+AJ162+AO162+AQ162+AV162</f>
        <v>16</v>
      </c>
      <c r="P162" s="3" t="s">
        <v>97</v>
      </c>
      <c r="Q162" s="95" t="s">
        <v>77</v>
      </c>
      <c r="R162" s="3" t="s">
        <v>65</v>
      </c>
      <c r="S162" s="3" t="s">
        <v>80</v>
      </c>
      <c r="T162" s="95" t="s">
        <v>243</v>
      </c>
      <c r="U162" s="95" t="s">
        <v>520</v>
      </c>
      <c r="V162" s="3" t="s">
        <v>12</v>
      </c>
      <c r="W162" s="95" t="s">
        <v>13</v>
      </c>
      <c r="X162" s="95" t="s">
        <v>15</v>
      </c>
      <c r="Y162" s="95" t="s">
        <v>61</v>
      </c>
      <c r="Z162" s="95" t="s">
        <v>50</v>
      </c>
      <c r="AA162" s="95" t="s">
        <v>44</v>
      </c>
      <c r="AB162" s="6">
        <v>2</v>
      </c>
      <c r="AC162" s="6">
        <v>5</v>
      </c>
      <c r="AD162" s="6" t="s">
        <v>805</v>
      </c>
      <c r="AE162" s="6">
        <v>3</v>
      </c>
      <c r="AF162" s="43" t="s">
        <v>895</v>
      </c>
      <c r="AG162" s="6">
        <v>2</v>
      </c>
      <c r="AH162" s="6">
        <v>1</v>
      </c>
      <c r="AI162" s="79" t="s">
        <v>1088</v>
      </c>
      <c r="AJ162" s="79">
        <v>4</v>
      </c>
      <c r="AK162" s="79" t="s">
        <v>1302</v>
      </c>
      <c r="AL162" s="79">
        <v>0</v>
      </c>
      <c r="AM162" s="79" t="s">
        <v>1434</v>
      </c>
      <c r="AN162" s="6">
        <v>2</v>
      </c>
      <c r="AO162" s="6">
        <v>1</v>
      </c>
      <c r="AP162" s="6" t="s">
        <v>1458</v>
      </c>
      <c r="AQ162" s="12">
        <v>1</v>
      </c>
      <c r="AR162" s="12" t="s">
        <v>1607</v>
      </c>
      <c r="AS162" s="12">
        <v>2</v>
      </c>
      <c r="AT162" s="11"/>
      <c r="AU162" s="25" t="s">
        <v>1735</v>
      </c>
      <c r="AV162" s="25">
        <v>1</v>
      </c>
      <c r="AW162" s="95" t="s">
        <v>1875</v>
      </c>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row>
    <row r="163" spans="1:163" s="5" customFormat="1" ht="101.25">
      <c r="A163" s="298"/>
      <c r="B163" s="269"/>
      <c r="C163" s="216"/>
      <c r="D163" s="212"/>
      <c r="E163" s="221"/>
      <c r="F163" s="95" t="s">
        <v>241</v>
      </c>
      <c r="G163" s="30">
        <f t="shared" si="10"/>
        <v>15</v>
      </c>
      <c r="H163" s="95">
        <v>15</v>
      </c>
      <c r="I163" s="93" t="s">
        <v>682</v>
      </c>
      <c r="J163" s="162" t="s">
        <v>242</v>
      </c>
      <c r="K163" s="95">
        <f aca="true" t="shared" si="11" ref="K163:K178">(O163*L163)/N163</f>
        <v>100</v>
      </c>
      <c r="L163" s="95">
        <v>100</v>
      </c>
      <c r="M163" s="95" t="s">
        <v>96</v>
      </c>
      <c r="N163" s="162">
        <v>1</v>
      </c>
      <c r="O163" s="6">
        <f>+AC163+AE163+AH163+AJ163+AT163</f>
        <v>1</v>
      </c>
      <c r="P163" s="3" t="s">
        <v>97</v>
      </c>
      <c r="Q163" s="95" t="s">
        <v>77</v>
      </c>
      <c r="R163" s="3" t="s">
        <v>65</v>
      </c>
      <c r="S163" s="3" t="s">
        <v>80</v>
      </c>
      <c r="T163" s="95" t="s">
        <v>243</v>
      </c>
      <c r="U163" s="95" t="s">
        <v>520</v>
      </c>
      <c r="V163" s="3" t="s">
        <v>12</v>
      </c>
      <c r="W163" s="95" t="s">
        <v>13</v>
      </c>
      <c r="X163" s="95" t="s">
        <v>15</v>
      </c>
      <c r="Y163" s="95" t="s">
        <v>61</v>
      </c>
      <c r="Z163" s="95" t="s">
        <v>50</v>
      </c>
      <c r="AA163" s="95" t="s">
        <v>44</v>
      </c>
      <c r="AB163" s="6">
        <v>0</v>
      </c>
      <c r="AC163" s="6">
        <v>0</v>
      </c>
      <c r="AD163" s="6" t="s">
        <v>806</v>
      </c>
      <c r="AE163" s="6">
        <v>0</v>
      </c>
      <c r="AF163" s="6" t="s">
        <v>896</v>
      </c>
      <c r="AG163" s="6">
        <v>0</v>
      </c>
      <c r="AH163" s="6">
        <v>0</v>
      </c>
      <c r="AI163" s="79" t="s">
        <v>1048</v>
      </c>
      <c r="AJ163" s="79">
        <v>0</v>
      </c>
      <c r="AK163" s="79" t="s">
        <v>1303</v>
      </c>
      <c r="AL163" s="79">
        <v>0</v>
      </c>
      <c r="AM163" s="79" t="s">
        <v>1435</v>
      </c>
      <c r="AN163" s="6">
        <v>0</v>
      </c>
      <c r="AO163" s="6">
        <v>0</v>
      </c>
      <c r="AP163" s="6" t="s">
        <v>1459</v>
      </c>
      <c r="AQ163" s="12">
        <v>0</v>
      </c>
      <c r="AR163" s="12" t="s">
        <v>1608</v>
      </c>
      <c r="AS163" s="12">
        <v>1</v>
      </c>
      <c r="AT163" s="11">
        <v>1</v>
      </c>
      <c r="AU163" s="25" t="s">
        <v>1736</v>
      </c>
      <c r="AV163" s="25"/>
      <c r="AW163" s="95" t="s">
        <v>1876</v>
      </c>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row>
    <row r="164" spans="1:163" s="5" customFormat="1" ht="348.75">
      <c r="A164" s="298"/>
      <c r="B164" s="269"/>
      <c r="C164" s="216"/>
      <c r="D164" s="212"/>
      <c r="E164" s="221"/>
      <c r="F164" s="95" t="s">
        <v>244</v>
      </c>
      <c r="G164" s="30">
        <f t="shared" si="10"/>
        <v>10</v>
      </c>
      <c r="H164" s="95">
        <v>10</v>
      </c>
      <c r="I164" s="93" t="s">
        <v>683</v>
      </c>
      <c r="J164" s="162" t="s">
        <v>245</v>
      </c>
      <c r="K164" s="95">
        <v>100</v>
      </c>
      <c r="L164" s="95">
        <v>100</v>
      </c>
      <c r="M164" s="95" t="s">
        <v>96</v>
      </c>
      <c r="N164" s="162">
        <v>2</v>
      </c>
      <c r="O164" s="6">
        <f>+AC164+AE164+AH164+AJ164+AO164</f>
        <v>3</v>
      </c>
      <c r="P164" s="3" t="s">
        <v>97</v>
      </c>
      <c r="Q164" s="95" t="s">
        <v>77</v>
      </c>
      <c r="R164" s="3" t="s">
        <v>65</v>
      </c>
      <c r="S164" s="3" t="s">
        <v>80</v>
      </c>
      <c r="T164" s="95" t="s">
        <v>243</v>
      </c>
      <c r="U164" s="95" t="s">
        <v>520</v>
      </c>
      <c r="V164" s="3" t="s">
        <v>12</v>
      </c>
      <c r="W164" s="95" t="s">
        <v>13</v>
      </c>
      <c r="X164" s="95" t="s">
        <v>15</v>
      </c>
      <c r="Y164" s="95" t="s">
        <v>61</v>
      </c>
      <c r="Z164" s="95" t="s">
        <v>50</v>
      </c>
      <c r="AA164" s="95" t="s">
        <v>44</v>
      </c>
      <c r="AB164" s="6">
        <v>0</v>
      </c>
      <c r="AC164" s="6">
        <v>1</v>
      </c>
      <c r="AD164" s="6" t="s">
        <v>807</v>
      </c>
      <c r="AE164" s="6">
        <v>0</v>
      </c>
      <c r="AF164" s="6" t="s">
        <v>897</v>
      </c>
      <c r="AG164" s="6">
        <v>1</v>
      </c>
      <c r="AH164" s="6">
        <v>1</v>
      </c>
      <c r="AI164" s="79" t="s">
        <v>1049</v>
      </c>
      <c r="AJ164" s="79">
        <v>0</v>
      </c>
      <c r="AK164" s="79" t="s">
        <v>1304</v>
      </c>
      <c r="AL164" s="79">
        <v>0</v>
      </c>
      <c r="AM164" s="79" t="s">
        <v>1436</v>
      </c>
      <c r="AN164" s="6">
        <v>0</v>
      </c>
      <c r="AO164" s="6">
        <v>1</v>
      </c>
      <c r="AP164" s="6" t="s">
        <v>1460</v>
      </c>
      <c r="AQ164" s="12">
        <v>0</v>
      </c>
      <c r="AR164" s="12" t="s">
        <v>1609</v>
      </c>
      <c r="AS164" s="12">
        <v>1</v>
      </c>
      <c r="AT164" s="11"/>
      <c r="AU164" s="25" t="s">
        <v>1609</v>
      </c>
      <c r="AV164" s="25"/>
      <c r="AW164" s="95" t="s">
        <v>1609</v>
      </c>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row>
    <row r="165" spans="1:163" s="5" customFormat="1" ht="120.75" customHeight="1">
      <c r="A165" s="298"/>
      <c r="B165" s="269"/>
      <c r="C165" s="216"/>
      <c r="D165" s="212"/>
      <c r="E165" s="221"/>
      <c r="F165" s="216" t="s">
        <v>246</v>
      </c>
      <c r="G165" s="30">
        <v>15</v>
      </c>
      <c r="H165" s="95">
        <v>15</v>
      </c>
      <c r="I165" s="93" t="s">
        <v>684</v>
      </c>
      <c r="J165" s="162" t="s">
        <v>247</v>
      </c>
      <c r="K165" s="93">
        <f t="shared" si="11"/>
        <v>141.66666666666666</v>
      </c>
      <c r="L165" s="95">
        <v>100</v>
      </c>
      <c r="M165" s="95" t="s">
        <v>96</v>
      </c>
      <c r="N165" s="162">
        <v>12</v>
      </c>
      <c r="O165" s="172">
        <f>+AC165+AE165+AH165+AL165+AO165+AT165+AV165+AJ165</f>
        <v>17</v>
      </c>
      <c r="P165" s="3" t="s">
        <v>97</v>
      </c>
      <c r="Q165" s="95" t="s">
        <v>77</v>
      </c>
      <c r="R165" s="3" t="s">
        <v>65</v>
      </c>
      <c r="S165" s="3" t="s">
        <v>80</v>
      </c>
      <c r="T165" s="95" t="s">
        <v>243</v>
      </c>
      <c r="U165" s="95" t="s">
        <v>520</v>
      </c>
      <c r="V165" s="3" t="s">
        <v>12</v>
      </c>
      <c r="W165" s="95" t="s">
        <v>13</v>
      </c>
      <c r="X165" s="95" t="s">
        <v>15</v>
      </c>
      <c r="Y165" s="95" t="s">
        <v>61</v>
      </c>
      <c r="Z165" s="95" t="s">
        <v>50</v>
      </c>
      <c r="AA165" s="95" t="s">
        <v>44</v>
      </c>
      <c r="AB165" s="6">
        <v>3</v>
      </c>
      <c r="AC165" s="6">
        <v>5</v>
      </c>
      <c r="AD165" s="6" t="s">
        <v>808</v>
      </c>
      <c r="AE165" s="73">
        <v>1</v>
      </c>
      <c r="AF165" s="43" t="s">
        <v>898</v>
      </c>
      <c r="AG165" s="6">
        <v>3</v>
      </c>
      <c r="AH165" s="6">
        <v>2</v>
      </c>
      <c r="AI165" s="79" t="s">
        <v>1089</v>
      </c>
      <c r="AJ165" s="79">
        <v>1</v>
      </c>
      <c r="AK165" s="79" t="s">
        <v>1305</v>
      </c>
      <c r="AL165" s="79">
        <v>2</v>
      </c>
      <c r="AM165" s="79" t="s">
        <v>1437</v>
      </c>
      <c r="AN165" s="6">
        <v>3</v>
      </c>
      <c r="AO165" s="6">
        <v>2</v>
      </c>
      <c r="AP165" s="6" t="s">
        <v>1461</v>
      </c>
      <c r="AQ165" s="12">
        <v>0</v>
      </c>
      <c r="AR165" s="12" t="s">
        <v>1610</v>
      </c>
      <c r="AS165" s="12">
        <v>3</v>
      </c>
      <c r="AT165" s="11">
        <v>3</v>
      </c>
      <c r="AU165" s="25" t="s">
        <v>1737</v>
      </c>
      <c r="AV165" s="25">
        <v>1</v>
      </c>
      <c r="AW165" s="95" t="s">
        <v>1877</v>
      </c>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row>
    <row r="166" spans="1:163" s="5" customFormat="1" ht="338.25" customHeight="1">
      <c r="A166" s="298"/>
      <c r="B166" s="269"/>
      <c r="C166" s="216"/>
      <c r="D166" s="212"/>
      <c r="E166" s="221"/>
      <c r="F166" s="216"/>
      <c r="G166" s="30">
        <f t="shared" si="10"/>
        <v>10</v>
      </c>
      <c r="H166" s="95">
        <v>10</v>
      </c>
      <c r="I166" s="93" t="s">
        <v>685</v>
      </c>
      <c r="J166" s="162" t="s">
        <v>248</v>
      </c>
      <c r="K166" s="95">
        <v>100</v>
      </c>
      <c r="L166" s="95">
        <v>100</v>
      </c>
      <c r="M166" s="95" t="s">
        <v>96</v>
      </c>
      <c r="N166" s="161">
        <v>0.407</v>
      </c>
      <c r="O166" s="161">
        <f>+AC166+AE166+AH166+AJ166+AL166+AN166+AQ166+AT166+AV166</f>
        <v>0.5522999999999999</v>
      </c>
      <c r="P166" s="3" t="s">
        <v>93</v>
      </c>
      <c r="Q166" s="95" t="s">
        <v>77</v>
      </c>
      <c r="R166" s="3" t="s">
        <v>65</v>
      </c>
      <c r="S166" s="3" t="s">
        <v>82</v>
      </c>
      <c r="T166" s="95" t="s">
        <v>243</v>
      </c>
      <c r="U166" s="95" t="s">
        <v>520</v>
      </c>
      <c r="V166" s="3" t="s">
        <v>12</v>
      </c>
      <c r="W166" s="95" t="s">
        <v>13</v>
      </c>
      <c r="X166" s="95" t="s">
        <v>15</v>
      </c>
      <c r="Y166" s="95" t="s">
        <v>61</v>
      </c>
      <c r="Z166" s="95" t="s">
        <v>50</v>
      </c>
      <c r="AA166" s="95" t="s">
        <v>44</v>
      </c>
      <c r="AB166" s="6">
        <v>0</v>
      </c>
      <c r="AC166" s="71">
        <v>0.027</v>
      </c>
      <c r="AD166" s="6" t="s">
        <v>809</v>
      </c>
      <c r="AE166" s="71">
        <v>0.119</v>
      </c>
      <c r="AF166" s="6" t="s">
        <v>899</v>
      </c>
      <c r="AG166" s="6">
        <v>0</v>
      </c>
      <c r="AH166" s="71">
        <v>0.057</v>
      </c>
      <c r="AI166" s="79" t="s">
        <v>1090</v>
      </c>
      <c r="AJ166" s="171">
        <v>0.017</v>
      </c>
      <c r="AK166" s="79" t="s">
        <v>1306</v>
      </c>
      <c r="AL166" s="171">
        <v>0.046</v>
      </c>
      <c r="AM166" s="79" t="s">
        <v>1438</v>
      </c>
      <c r="AN166" s="98">
        <v>0.113</v>
      </c>
      <c r="AO166" s="171">
        <v>0.113</v>
      </c>
      <c r="AP166" s="6" t="s">
        <v>1462</v>
      </c>
      <c r="AQ166" s="98">
        <v>0.06</v>
      </c>
      <c r="AR166" s="12" t="s">
        <v>1611</v>
      </c>
      <c r="AS166" s="26">
        <v>0.05</v>
      </c>
      <c r="AT166" s="80">
        <v>0.056</v>
      </c>
      <c r="AU166" s="25" t="s">
        <v>1738</v>
      </c>
      <c r="AV166" s="80">
        <v>0.0573</v>
      </c>
      <c r="AW166" s="95" t="s">
        <v>1878</v>
      </c>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row>
    <row r="167" spans="1:163" s="5" customFormat="1" ht="225">
      <c r="A167" s="299"/>
      <c r="B167" s="270"/>
      <c r="C167" s="216"/>
      <c r="D167" s="212"/>
      <c r="E167" s="222"/>
      <c r="F167" s="95" t="s">
        <v>249</v>
      </c>
      <c r="G167" s="30">
        <v>10</v>
      </c>
      <c r="H167" s="95">
        <v>10</v>
      </c>
      <c r="I167" s="93" t="s">
        <v>686</v>
      </c>
      <c r="J167" s="162" t="s">
        <v>250</v>
      </c>
      <c r="K167" s="95">
        <v>100</v>
      </c>
      <c r="L167" s="95">
        <v>100</v>
      </c>
      <c r="M167" s="95" t="s">
        <v>96</v>
      </c>
      <c r="N167" s="162">
        <v>3</v>
      </c>
      <c r="O167" s="6">
        <f>+AC167+AH167+AJ167+AL167+AO167+AT167</f>
        <v>7</v>
      </c>
      <c r="P167" s="3" t="s">
        <v>97</v>
      </c>
      <c r="Q167" s="95" t="s">
        <v>77</v>
      </c>
      <c r="R167" s="3" t="s">
        <v>65</v>
      </c>
      <c r="S167" s="3" t="s">
        <v>82</v>
      </c>
      <c r="T167" s="95" t="s">
        <v>243</v>
      </c>
      <c r="U167" s="95" t="s">
        <v>520</v>
      </c>
      <c r="V167" s="3" t="s">
        <v>12</v>
      </c>
      <c r="W167" s="95" t="s">
        <v>13</v>
      </c>
      <c r="X167" s="95" t="s">
        <v>15</v>
      </c>
      <c r="Y167" s="95" t="s">
        <v>61</v>
      </c>
      <c r="Z167" s="95" t="s">
        <v>50</v>
      </c>
      <c r="AA167" s="95" t="s">
        <v>44</v>
      </c>
      <c r="AB167" s="6">
        <v>0</v>
      </c>
      <c r="AC167" s="6">
        <v>1</v>
      </c>
      <c r="AD167" s="6" t="s">
        <v>810</v>
      </c>
      <c r="AE167" s="6">
        <v>0</v>
      </c>
      <c r="AF167" s="6" t="s">
        <v>900</v>
      </c>
      <c r="AG167" s="6">
        <v>1</v>
      </c>
      <c r="AH167" s="6">
        <v>2</v>
      </c>
      <c r="AI167" s="79" t="s">
        <v>1091</v>
      </c>
      <c r="AJ167" s="79">
        <v>1</v>
      </c>
      <c r="AK167" s="79" t="s">
        <v>1307</v>
      </c>
      <c r="AL167" s="79">
        <v>1</v>
      </c>
      <c r="AM167" s="79" t="s">
        <v>1439</v>
      </c>
      <c r="AN167" s="6">
        <v>1</v>
      </c>
      <c r="AO167" s="6">
        <v>1</v>
      </c>
      <c r="AP167" s="6" t="s">
        <v>1463</v>
      </c>
      <c r="AQ167" s="12">
        <v>0</v>
      </c>
      <c r="AR167" s="12" t="s">
        <v>1612</v>
      </c>
      <c r="AS167" s="12">
        <v>1</v>
      </c>
      <c r="AT167" s="11">
        <v>1</v>
      </c>
      <c r="AU167" s="25" t="s">
        <v>1739</v>
      </c>
      <c r="AV167" s="25"/>
      <c r="AW167" s="95" t="s">
        <v>1879</v>
      </c>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row>
    <row r="168" spans="1:163" s="5" customFormat="1" ht="112.5">
      <c r="A168" s="199" t="s">
        <v>252</v>
      </c>
      <c r="B168" s="259">
        <f>E168</f>
        <v>100</v>
      </c>
      <c r="C168" s="214" t="s">
        <v>253</v>
      </c>
      <c r="D168" s="217">
        <v>100</v>
      </c>
      <c r="E168" s="206">
        <f>(SUM(G168:G171)*D168)/100</f>
        <v>100</v>
      </c>
      <c r="F168" s="175" t="s">
        <v>254</v>
      </c>
      <c r="G168" s="142">
        <f t="shared" si="10"/>
        <v>50</v>
      </c>
      <c r="H168" s="176">
        <v>50</v>
      </c>
      <c r="I168" s="176" t="s">
        <v>687</v>
      </c>
      <c r="J168" s="175" t="s">
        <v>255</v>
      </c>
      <c r="K168" s="175">
        <f t="shared" si="11"/>
        <v>100</v>
      </c>
      <c r="L168" s="176">
        <v>100</v>
      </c>
      <c r="M168" s="175" t="s">
        <v>96</v>
      </c>
      <c r="N168" s="175">
        <v>2</v>
      </c>
      <c r="O168" s="83">
        <f>+AC168+AE168+AH168+AJ168+AO168</f>
        <v>2</v>
      </c>
      <c r="P168" s="82" t="s">
        <v>97</v>
      </c>
      <c r="Q168" s="82" t="s">
        <v>77</v>
      </c>
      <c r="R168" s="82" t="s">
        <v>68</v>
      </c>
      <c r="S168" s="82" t="s">
        <v>80</v>
      </c>
      <c r="T168" s="175" t="s">
        <v>240</v>
      </c>
      <c r="U168" s="175" t="s">
        <v>96</v>
      </c>
      <c r="V168" s="82" t="s">
        <v>12</v>
      </c>
      <c r="W168" s="175" t="s">
        <v>56</v>
      </c>
      <c r="X168" s="175" t="s">
        <v>14</v>
      </c>
      <c r="Y168" s="175" t="s">
        <v>61</v>
      </c>
      <c r="Z168" s="175" t="s">
        <v>27</v>
      </c>
      <c r="AA168" s="175" t="s">
        <v>43</v>
      </c>
      <c r="AB168" s="83"/>
      <c r="AC168" s="83">
        <v>0</v>
      </c>
      <c r="AD168" s="83" t="s">
        <v>811</v>
      </c>
      <c r="AE168" s="83">
        <v>0</v>
      </c>
      <c r="AF168" s="83" t="s">
        <v>811</v>
      </c>
      <c r="AG168" s="83">
        <v>1</v>
      </c>
      <c r="AH168" s="83">
        <v>1</v>
      </c>
      <c r="AI168" s="85" t="s">
        <v>1445</v>
      </c>
      <c r="AJ168" s="85">
        <v>0</v>
      </c>
      <c r="AK168" s="85" t="s">
        <v>811</v>
      </c>
      <c r="AL168" s="85">
        <v>0</v>
      </c>
      <c r="AM168" s="144" t="s">
        <v>811</v>
      </c>
      <c r="AN168" s="83">
        <v>1</v>
      </c>
      <c r="AO168" s="83">
        <v>1</v>
      </c>
      <c r="AP168" s="83" t="s">
        <v>1495</v>
      </c>
      <c r="AQ168" s="118">
        <v>0</v>
      </c>
      <c r="AR168" s="118" t="s">
        <v>811</v>
      </c>
      <c r="AS168" s="118"/>
      <c r="AT168" s="110"/>
      <c r="AU168" s="88" t="s">
        <v>1711</v>
      </c>
      <c r="AV168" s="88"/>
      <c r="AW168" s="175" t="s">
        <v>1711</v>
      </c>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row>
    <row r="169" spans="1:163" s="5" customFormat="1" ht="90">
      <c r="A169" s="200"/>
      <c r="B169" s="260"/>
      <c r="C169" s="214"/>
      <c r="D169" s="217"/>
      <c r="E169" s="207"/>
      <c r="F169" s="175" t="s">
        <v>256</v>
      </c>
      <c r="G169" s="176">
        <f t="shared" si="10"/>
        <v>20</v>
      </c>
      <c r="H169" s="176">
        <v>20</v>
      </c>
      <c r="I169" s="176" t="s">
        <v>688</v>
      </c>
      <c r="J169" s="175" t="s">
        <v>257</v>
      </c>
      <c r="K169" s="176">
        <f t="shared" si="11"/>
        <v>100</v>
      </c>
      <c r="L169" s="176">
        <v>100</v>
      </c>
      <c r="M169" s="175" t="s">
        <v>96</v>
      </c>
      <c r="N169" s="175">
        <v>9</v>
      </c>
      <c r="O169" s="83">
        <f>+AC169+AE169+AH169+AJ169+AL169+AQ169</f>
        <v>9</v>
      </c>
      <c r="P169" s="82" t="s">
        <v>97</v>
      </c>
      <c r="Q169" s="82" t="s">
        <v>77</v>
      </c>
      <c r="R169" s="82" t="s">
        <v>68</v>
      </c>
      <c r="S169" s="82" t="s">
        <v>80</v>
      </c>
      <c r="T169" s="175" t="s">
        <v>240</v>
      </c>
      <c r="U169" s="175" t="s">
        <v>96</v>
      </c>
      <c r="V169" s="82" t="s">
        <v>12</v>
      </c>
      <c r="W169" s="175" t="s">
        <v>56</v>
      </c>
      <c r="X169" s="175" t="s">
        <v>15</v>
      </c>
      <c r="Y169" s="175" t="s">
        <v>61</v>
      </c>
      <c r="Z169" s="175" t="s">
        <v>27</v>
      </c>
      <c r="AA169" s="175" t="s">
        <v>43</v>
      </c>
      <c r="AB169" s="83"/>
      <c r="AC169" s="83">
        <v>1</v>
      </c>
      <c r="AD169" s="83" t="s">
        <v>812</v>
      </c>
      <c r="AE169" s="83">
        <v>1</v>
      </c>
      <c r="AF169" s="83" t="s">
        <v>1119</v>
      </c>
      <c r="AG169" s="83">
        <v>3</v>
      </c>
      <c r="AH169" s="83">
        <v>4</v>
      </c>
      <c r="AI169" s="85" t="s">
        <v>1118</v>
      </c>
      <c r="AJ169" s="85">
        <v>0</v>
      </c>
      <c r="AK169" s="85" t="s">
        <v>811</v>
      </c>
      <c r="AL169" s="85">
        <v>2</v>
      </c>
      <c r="AM169" s="144" t="s">
        <v>811</v>
      </c>
      <c r="AN169" s="83">
        <v>3</v>
      </c>
      <c r="AO169" s="83">
        <v>0</v>
      </c>
      <c r="AP169" s="83" t="s">
        <v>811</v>
      </c>
      <c r="AQ169" s="118">
        <v>1</v>
      </c>
      <c r="AR169" s="118" t="s">
        <v>1637</v>
      </c>
      <c r="AS169" s="118">
        <v>3</v>
      </c>
      <c r="AT169" s="110"/>
      <c r="AU169" s="88" t="s">
        <v>811</v>
      </c>
      <c r="AV169" s="88"/>
      <c r="AW169" s="175" t="s">
        <v>1711</v>
      </c>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row>
    <row r="170" spans="1:163" s="5" customFormat="1" ht="88.5" customHeight="1">
      <c r="A170" s="200"/>
      <c r="B170" s="260"/>
      <c r="C170" s="214"/>
      <c r="D170" s="217"/>
      <c r="E170" s="207"/>
      <c r="F170" s="175" t="s">
        <v>258</v>
      </c>
      <c r="G170" s="142">
        <f t="shared" si="10"/>
        <v>20</v>
      </c>
      <c r="H170" s="176">
        <v>20</v>
      </c>
      <c r="I170" s="176" t="s">
        <v>689</v>
      </c>
      <c r="J170" s="175" t="s">
        <v>259</v>
      </c>
      <c r="K170" s="175">
        <f t="shared" si="11"/>
        <v>100</v>
      </c>
      <c r="L170" s="176">
        <v>100</v>
      </c>
      <c r="M170" s="175" t="s">
        <v>96</v>
      </c>
      <c r="N170" s="175">
        <v>1</v>
      </c>
      <c r="O170" s="83">
        <v>1</v>
      </c>
      <c r="P170" s="82" t="s">
        <v>97</v>
      </c>
      <c r="Q170" s="82" t="s">
        <v>77</v>
      </c>
      <c r="R170" s="82" t="s">
        <v>68</v>
      </c>
      <c r="S170" s="82" t="s">
        <v>80</v>
      </c>
      <c r="T170" s="175" t="s">
        <v>240</v>
      </c>
      <c r="U170" s="175" t="s">
        <v>96</v>
      </c>
      <c r="V170" s="82" t="s">
        <v>12</v>
      </c>
      <c r="W170" s="175" t="s">
        <v>56</v>
      </c>
      <c r="X170" s="175" t="s">
        <v>14</v>
      </c>
      <c r="Y170" s="175" t="s">
        <v>61</v>
      </c>
      <c r="Z170" s="175" t="s">
        <v>27</v>
      </c>
      <c r="AA170" s="175" t="s">
        <v>43</v>
      </c>
      <c r="AB170" s="83"/>
      <c r="AC170" s="83">
        <v>0</v>
      </c>
      <c r="AD170" s="83" t="s">
        <v>811</v>
      </c>
      <c r="AE170" s="83">
        <v>0</v>
      </c>
      <c r="AF170" s="83" t="s">
        <v>894</v>
      </c>
      <c r="AG170" s="83"/>
      <c r="AH170" s="83">
        <v>0</v>
      </c>
      <c r="AI170" s="85" t="s">
        <v>894</v>
      </c>
      <c r="AJ170" s="85">
        <v>0</v>
      </c>
      <c r="AK170" s="85" t="s">
        <v>811</v>
      </c>
      <c r="AL170" s="85"/>
      <c r="AM170" s="144" t="s">
        <v>811</v>
      </c>
      <c r="AN170" s="83">
        <v>1</v>
      </c>
      <c r="AO170" s="83">
        <v>0</v>
      </c>
      <c r="AP170" s="83" t="s">
        <v>811</v>
      </c>
      <c r="AQ170" s="118">
        <v>0</v>
      </c>
      <c r="AR170" s="118" t="s">
        <v>811</v>
      </c>
      <c r="AS170" s="118"/>
      <c r="AT170" s="110"/>
      <c r="AU170" s="88" t="s">
        <v>811</v>
      </c>
      <c r="AV170" s="88"/>
      <c r="AW170" s="175" t="s">
        <v>1932</v>
      </c>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row>
    <row r="171" spans="1:163" s="5" customFormat="1" ht="88.5" customHeight="1">
      <c r="A171" s="201"/>
      <c r="B171" s="261"/>
      <c r="C171" s="214"/>
      <c r="D171" s="217"/>
      <c r="E171" s="208"/>
      <c r="F171" s="175" t="s">
        <v>260</v>
      </c>
      <c r="G171" s="142">
        <f t="shared" si="10"/>
        <v>10</v>
      </c>
      <c r="H171" s="176">
        <v>10</v>
      </c>
      <c r="I171" s="176" t="s">
        <v>690</v>
      </c>
      <c r="J171" s="175" t="s">
        <v>261</v>
      </c>
      <c r="K171" s="175">
        <f t="shared" si="11"/>
        <v>100</v>
      </c>
      <c r="L171" s="176">
        <v>100</v>
      </c>
      <c r="M171" s="175" t="s">
        <v>96</v>
      </c>
      <c r="N171" s="81">
        <v>0.05</v>
      </c>
      <c r="O171" s="81">
        <f>+AC171+AE171+AH171+AJ171+AV171</f>
        <v>0.05</v>
      </c>
      <c r="P171" s="82" t="s">
        <v>93</v>
      </c>
      <c r="Q171" s="82" t="s">
        <v>77</v>
      </c>
      <c r="R171" s="82" t="s">
        <v>68</v>
      </c>
      <c r="S171" s="82" t="s">
        <v>80</v>
      </c>
      <c r="T171" s="175" t="s">
        <v>240</v>
      </c>
      <c r="U171" s="175" t="s">
        <v>96</v>
      </c>
      <c r="V171" s="82" t="s">
        <v>12</v>
      </c>
      <c r="W171" s="175" t="s">
        <v>56</v>
      </c>
      <c r="X171" s="175" t="s">
        <v>54</v>
      </c>
      <c r="Y171" s="175" t="s">
        <v>61</v>
      </c>
      <c r="Z171" s="175" t="s">
        <v>27</v>
      </c>
      <c r="AA171" s="175" t="s">
        <v>44</v>
      </c>
      <c r="AB171" s="83"/>
      <c r="AC171" s="83">
        <v>0</v>
      </c>
      <c r="AD171" s="83" t="s">
        <v>811</v>
      </c>
      <c r="AE171" s="83">
        <v>0</v>
      </c>
      <c r="AF171" s="83" t="s">
        <v>811</v>
      </c>
      <c r="AG171" s="83"/>
      <c r="AH171" s="83">
        <v>0</v>
      </c>
      <c r="AI171" s="85" t="s">
        <v>811</v>
      </c>
      <c r="AJ171" s="85">
        <v>0</v>
      </c>
      <c r="AK171" s="85" t="s">
        <v>811</v>
      </c>
      <c r="AL171" s="85">
        <v>0</v>
      </c>
      <c r="AM171" s="144" t="s">
        <v>811</v>
      </c>
      <c r="AN171" s="83"/>
      <c r="AO171" s="83">
        <v>0</v>
      </c>
      <c r="AP171" s="83" t="s">
        <v>811</v>
      </c>
      <c r="AQ171" s="118">
        <v>0</v>
      </c>
      <c r="AR171" s="118" t="s">
        <v>811</v>
      </c>
      <c r="AS171" s="118">
        <v>5</v>
      </c>
      <c r="AT171" s="110"/>
      <c r="AU171" s="88" t="s">
        <v>811</v>
      </c>
      <c r="AV171" s="81">
        <v>0.05</v>
      </c>
      <c r="AW171" s="175" t="s">
        <v>1933</v>
      </c>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row>
    <row r="172" spans="1:163" s="5" customFormat="1" ht="202.5">
      <c r="A172" s="297" t="s">
        <v>262</v>
      </c>
      <c r="B172" s="268">
        <f>(E172+E175)</f>
        <v>100</v>
      </c>
      <c r="C172" s="216" t="s">
        <v>263</v>
      </c>
      <c r="D172" s="212">
        <v>40</v>
      </c>
      <c r="E172" s="220">
        <f>(SUM(G172:G174)*D172)/100</f>
        <v>40</v>
      </c>
      <c r="F172" s="95" t="s">
        <v>264</v>
      </c>
      <c r="G172" s="30">
        <f t="shared" si="10"/>
        <v>33</v>
      </c>
      <c r="H172" s="95">
        <v>33</v>
      </c>
      <c r="I172" s="93" t="s">
        <v>691</v>
      </c>
      <c r="J172" s="162" t="s">
        <v>265</v>
      </c>
      <c r="K172" s="95">
        <f t="shared" si="11"/>
        <v>100</v>
      </c>
      <c r="L172" s="93">
        <v>100</v>
      </c>
      <c r="M172" s="95" t="s">
        <v>96</v>
      </c>
      <c r="N172" s="164">
        <v>8</v>
      </c>
      <c r="O172" s="6">
        <f>+AC172+AE172+AH172+AJ172+AL172+AQ172</f>
        <v>8</v>
      </c>
      <c r="P172" s="3" t="s">
        <v>97</v>
      </c>
      <c r="Q172" s="3" t="s">
        <v>78</v>
      </c>
      <c r="R172" s="3" t="s">
        <v>63</v>
      </c>
      <c r="S172" s="3" t="s">
        <v>80</v>
      </c>
      <c r="T172" s="95" t="s">
        <v>266</v>
      </c>
      <c r="U172" s="95" t="s">
        <v>96</v>
      </c>
      <c r="V172" s="3" t="s">
        <v>12</v>
      </c>
      <c r="W172" s="95" t="s">
        <v>13</v>
      </c>
      <c r="X172" s="95" t="s">
        <v>14</v>
      </c>
      <c r="Y172" s="95" t="s">
        <v>60</v>
      </c>
      <c r="Z172" s="95" t="s">
        <v>50</v>
      </c>
      <c r="AA172" s="95" t="s">
        <v>45</v>
      </c>
      <c r="AB172" s="6">
        <v>2</v>
      </c>
      <c r="AC172" s="6">
        <v>2</v>
      </c>
      <c r="AD172" s="6" t="s">
        <v>813</v>
      </c>
      <c r="AE172" s="6">
        <v>1</v>
      </c>
      <c r="AF172" s="43" t="s">
        <v>858</v>
      </c>
      <c r="AG172" s="6">
        <v>2</v>
      </c>
      <c r="AH172" s="6">
        <v>1</v>
      </c>
      <c r="AI172" s="79" t="s">
        <v>1013</v>
      </c>
      <c r="AJ172" s="6">
        <v>1</v>
      </c>
      <c r="AK172" s="79" t="s">
        <v>1308</v>
      </c>
      <c r="AL172" s="79">
        <v>1</v>
      </c>
      <c r="AM172" s="132" t="s">
        <v>1440</v>
      </c>
      <c r="AN172" s="6">
        <v>2</v>
      </c>
      <c r="AO172" s="6">
        <v>0</v>
      </c>
      <c r="AP172" s="6" t="s">
        <v>1471</v>
      </c>
      <c r="AQ172" s="12">
        <v>2</v>
      </c>
      <c r="AR172" s="12" t="s">
        <v>1704</v>
      </c>
      <c r="AS172" s="12">
        <v>2</v>
      </c>
      <c r="AT172" s="11"/>
      <c r="AU172" s="21" t="s">
        <v>1726</v>
      </c>
      <c r="AV172" s="21"/>
      <c r="AW172" s="11" t="s">
        <v>1726</v>
      </c>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row>
    <row r="173" spans="1:163" s="5" customFormat="1" ht="202.5">
      <c r="A173" s="298"/>
      <c r="B173" s="269"/>
      <c r="C173" s="216"/>
      <c r="D173" s="212"/>
      <c r="E173" s="221"/>
      <c r="F173" s="95" t="s">
        <v>267</v>
      </c>
      <c r="G173" s="30">
        <f t="shared" si="10"/>
        <v>33</v>
      </c>
      <c r="H173" s="95">
        <v>33</v>
      </c>
      <c r="I173" s="93" t="s">
        <v>692</v>
      </c>
      <c r="J173" s="162" t="s">
        <v>268</v>
      </c>
      <c r="K173" s="95">
        <f t="shared" si="11"/>
        <v>100</v>
      </c>
      <c r="L173" s="93">
        <v>100</v>
      </c>
      <c r="M173" s="95" t="s">
        <v>96</v>
      </c>
      <c r="N173" s="164">
        <v>10</v>
      </c>
      <c r="O173" s="6">
        <f>+AC173+AE173+AH173+AJ173+AO173+AT173</f>
        <v>10</v>
      </c>
      <c r="P173" s="3" t="s">
        <v>97</v>
      </c>
      <c r="Q173" s="3" t="s">
        <v>78</v>
      </c>
      <c r="R173" s="3" t="s">
        <v>63</v>
      </c>
      <c r="S173" s="3" t="s">
        <v>80</v>
      </c>
      <c r="T173" s="95" t="s">
        <v>266</v>
      </c>
      <c r="U173" s="95" t="s">
        <v>96</v>
      </c>
      <c r="V173" s="3" t="s">
        <v>12</v>
      </c>
      <c r="W173" s="95" t="s">
        <v>13</v>
      </c>
      <c r="X173" s="95" t="s">
        <v>14</v>
      </c>
      <c r="Y173" s="95" t="s">
        <v>60</v>
      </c>
      <c r="Z173" s="95" t="s">
        <v>50</v>
      </c>
      <c r="AA173" s="95" t="s">
        <v>45</v>
      </c>
      <c r="AB173" s="6">
        <v>2</v>
      </c>
      <c r="AC173" s="6">
        <v>2</v>
      </c>
      <c r="AD173" s="6" t="s">
        <v>814</v>
      </c>
      <c r="AE173" s="55">
        <v>2</v>
      </c>
      <c r="AF173" s="43" t="s">
        <v>859</v>
      </c>
      <c r="AG173" s="6">
        <v>3</v>
      </c>
      <c r="AH173" s="6">
        <v>1</v>
      </c>
      <c r="AI173" s="79" t="s">
        <v>1014</v>
      </c>
      <c r="AJ173" s="6">
        <v>2</v>
      </c>
      <c r="AK173" s="79" t="s">
        <v>1309</v>
      </c>
      <c r="AL173" s="79">
        <v>0</v>
      </c>
      <c r="AM173" s="79" t="s">
        <v>1441</v>
      </c>
      <c r="AN173" s="6">
        <v>3</v>
      </c>
      <c r="AO173" s="6">
        <v>1</v>
      </c>
      <c r="AP173" s="6" t="s">
        <v>1472</v>
      </c>
      <c r="AQ173" s="12">
        <v>0</v>
      </c>
      <c r="AR173" s="12" t="s">
        <v>1705</v>
      </c>
      <c r="AS173" s="12">
        <v>2</v>
      </c>
      <c r="AT173" s="11">
        <v>2</v>
      </c>
      <c r="AU173" s="25" t="s">
        <v>1727</v>
      </c>
      <c r="AV173" s="25"/>
      <c r="AW173" s="95" t="s">
        <v>1726</v>
      </c>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row>
    <row r="174" spans="1:163" s="5" customFormat="1" ht="159.75" customHeight="1">
      <c r="A174" s="298"/>
      <c r="B174" s="269"/>
      <c r="C174" s="216"/>
      <c r="D174" s="212"/>
      <c r="E174" s="222"/>
      <c r="F174" s="95" t="s">
        <v>269</v>
      </c>
      <c r="G174" s="30">
        <f t="shared" si="10"/>
        <v>34</v>
      </c>
      <c r="H174" s="95">
        <v>34</v>
      </c>
      <c r="I174" s="93" t="s">
        <v>693</v>
      </c>
      <c r="J174" s="162" t="s">
        <v>270</v>
      </c>
      <c r="K174" s="95">
        <f t="shared" si="11"/>
        <v>100</v>
      </c>
      <c r="L174" s="93">
        <v>100</v>
      </c>
      <c r="M174" s="95" t="s">
        <v>96</v>
      </c>
      <c r="N174" s="164">
        <v>10</v>
      </c>
      <c r="O174" s="6">
        <f>+AC174+AE174+AH174+AJ174+AL174+AO174+AQ174</f>
        <v>10</v>
      </c>
      <c r="P174" s="3" t="s">
        <v>97</v>
      </c>
      <c r="Q174" s="3" t="s">
        <v>78</v>
      </c>
      <c r="R174" s="3" t="s">
        <v>63</v>
      </c>
      <c r="S174" s="3" t="s">
        <v>80</v>
      </c>
      <c r="T174" s="95" t="s">
        <v>266</v>
      </c>
      <c r="U174" s="95" t="s">
        <v>96</v>
      </c>
      <c r="V174" s="3" t="s">
        <v>12</v>
      </c>
      <c r="W174" s="95" t="s">
        <v>13</v>
      </c>
      <c r="X174" s="95" t="s">
        <v>14</v>
      </c>
      <c r="Y174" s="95" t="s">
        <v>60</v>
      </c>
      <c r="Z174" s="95" t="s">
        <v>50</v>
      </c>
      <c r="AA174" s="95" t="s">
        <v>45</v>
      </c>
      <c r="AB174" s="6">
        <v>1</v>
      </c>
      <c r="AC174" s="6">
        <v>1</v>
      </c>
      <c r="AD174" s="6" t="s">
        <v>815</v>
      </c>
      <c r="AE174" s="56">
        <v>3</v>
      </c>
      <c r="AF174" s="43" t="s">
        <v>860</v>
      </c>
      <c r="AG174" s="6">
        <v>3</v>
      </c>
      <c r="AH174" s="6">
        <v>0</v>
      </c>
      <c r="AI174" s="79" t="s">
        <v>1015</v>
      </c>
      <c r="AJ174" s="6">
        <v>1</v>
      </c>
      <c r="AK174" s="79" t="s">
        <v>1310</v>
      </c>
      <c r="AL174" s="79">
        <v>1</v>
      </c>
      <c r="AM174" s="79" t="s">
        <v>1442</v>
      </c>
      <c r="AN174" s="6">
        <v>3</v>
      </c>
      <c r="AO174" s="6">
        <v>1</v>
      </c>
      <c r="AP174" s="6" t="s">
        <v>1473</v>
      </c>
      <c r="AQ174" s="12">
        <v>3</v>
      </c>
      <c r="AR174" s="12" t="s">
        <v>1706</v>
      </c>
      <c r="AS174" s="12">
        <v>3</v>
      </c>
      <c r="AT174" s="11"/>
      <c r="AU174" s="21" t="s">
        <v>1726</v>
      </c>
      <c r="AV174" s="21"/>
      <c r="AW174" s="11" t="s">
        <v>1726</v>
      </c>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row>
    <row r="175" spans="1:163" s="5" customFormat="1" ht="113.25" customHeight="1">
      <c r="A175" s="298"/>
      <c r="B175" s="269"/>
      <c r="C175" s="216" t="s">
        <v>271</v>
      </c>
      <c r="D175" s="212">
        <v>60</v>
      </c>
      <c r="E175" s="220">
        <f>(SUM(G175:G178)*D175)/100</f>
        <v>60</v>
      </c>
      <c r="F175" s="95" t="s">
        <v>272</v>
      </c>
      <c r="G175" s="30">
        <f t="shared" si="10"/>
        <v>25</v>
      </c>
      <c r="H175" s="95">
        <v>25</v>
      </c>
      <c r="I175" s="93" t="s">
        <v>694</v>
      </c>
      <c r="J175" s="162" t="s">
        <v>273</v>
      </c>
      <c r="K175" s="95">
        <f t="shared" si="11"/>
        <v>100</v>
      </c>
      <c r="L175" s="93">
        <v>100</v>
      </c>
      <c r="M175" s="95" t="s">
        <v>96</v>
      </c>
      <c r="N175" s="164">
        <v>20</v>
      </c>
      <c r="O175" s="6">
        <f>+AC175+AE175+AH175+AJ175+AQ175</f>
        <v>20</v>
      </c>
      <c r="P175" s="3" t="s">
        <v>97</v>
      </c>
      <c r="Q175" s="3" t="s">
        <v>78</v>
      </c>
      <c r="R175" s="3" t="s">
        <v>63</v>
      </c>
      <c r="S175" s="3" t="s">
        <v>80</v>
      </c>
      <c r="T175" s="95" t="s">
        <v>266</v>
      </c>
      <c r="U175" s="95" t="s">
        <v>96</v>
      </c>
      <c r="V175" s="3" t="s">
        <v>12</v>
      </c>
      <c r="W175" s="95" t="s">
        <v>13</v>
      </c>
      <c r="X175" s="95" t="s">
        <v>14</v>
      </c>
      <c r="Y175" s="95" t="s">
        <v>61</v>
      </c>
      <c r="Z175" s="95" t="s">
        <v>50</v>
      </c>
      <c r="AA175" s="95" t="s">
        <v>11</v>
      </c>
      <c r="AB175" s="6">
        <v>5</v>
      </c>
      <c r="AC175" s="6">
        <v>5</v>
      </c>
      <c r="AD175" s="6" t="s">
        <v>816</v>
      </c>
      <c r="AE175" s="56">
        <v>0</v>
      </c>
      <c r="AF175" s="43" t="s">
        <v>861</v>
      </c>
      <c r="AG175" s="6">
        <v>5</v>
      </c>
      <c r="AH175" s="6">
        <v>5</v>
      </c>
      <c r="AI175" s="6" t="s">
        <v>1010</v>
      </c>
      <c r="AJ175" s="6">
        <v>5</v>
      </c>
      <c r="AK175" s="6" t="s">
        <v>1311</v>
      </c>
      <c r="AL175" s="6">
        <v>0</v>
      </c>
      <c r="AM175" s="6" t="s">
        <v>1443</v>
      </c>
      <c r="AN175" s="6">
        <v>5</v>
      </c>
      <c r="AO175" s="6">
        <v>0</v>
      </c>
      <c r="AP175" s="6" t="s">
        <v>1474</v>
      </c>
      <c r="AQ175" s="12">
        <v>5</v>
      </c>
      <c r="AR175" s="12" t="s">
        <v>1707</v>
      </c>
      <c r="AS175" s="12">
        <v>5</v>
      </c>
      <c r="AT175" s="11">
        <v>0</v>
      </c>
      <c r="AU175" s="21" t="s">
        <v>1726</v>
      </c>
      <c r="AV175" s="21"/>
      <c r="AW175" s="11" t="s">
        <v>1726</v>
      </c>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row>
    <row r="176" spans="1:163" s="5" customFormat="1" ht="129" customHeight="1">
      <c r="A176" s="298"/>
      <c r="B176" s="269"/>
      <c r="C176" s="216"/>
      <c r="D176" s="212"/>
      <c r="E176" s="221"/>
      <c r="F176" s="95" t="s">
        <v>274</v>
      </c>
      <c r="G176" s="30">
        <f t="shared" si="10"/>
        <v>25</v>
      </c>
      <c r="H176" s="95">
        <v>25</v>
      </c>
      <c r="I176" s="93" t="s">
        <v>695</v>
      </c>
      <c r="J176" s="162" t="s">
        <v>275</v>
      </c>
      <c r="K176" s="95">
        <f t="shared" si="11"/>
        <v>100</v>
      </c>
      <c r="L176" s="93">
        <v>100</v>
      </c>
      <c r="M176" s="95" t="s">
        <v>96</v>
      </c>
      <c r="N176" s="164">
        <v>20</v>
      </c>
      <c r="O176" s="6">
        <f>+AC176+AE176+AH176+AJ176+AL176+AO176+AQ176+AT176+AV176</f>
        <v>20</v>
      </c>
      <c r="P176" s="3" t="s">
        <v>97</v>
      </c>
      <c r="Q176" s="3" t="s">
        <v>78</v>
      </c>
      <c r="R176" s="3" t="s">
        <v>63</v>
      </c>
      <c r="S176" s="3" t="s">
        <v>80</v>
      </c>
      <c r="T176" s="95" t="s">
        <v>266</v>
      </c>
      <c r="U176" s="95" t="s">
        <v>96</v>
      </c>
      <c r="V176" s="3" t="s">
        <v>12</v>
      </c>
      <c r="W176" s="95" t="s">
        <v>13</v>
      </c>
      <c r="X176" s="95" t="s">
        <v>14</v>
      </c>
      <c r="Y176" s="95" t="s">
        <v>61</v>
      </c>
      <c r="Z176" s="95" t="s">
        <v>50</v>
      </c>
      <c r="AA176" s="95" t="s">
        <v>11</v>
      </c>
      <c r="AB176" s="6">
        <v>5</v>
      </c>
      <c r="AC176" s="6">
        <v>5</v>
      </c>
      <c r="AD176" s="6" t="s">
        <v>817</v>
      </c>
      <c r="AE176" s="56">
        <v>4</v>
      </c>
      <c r="AF176" s="43" t="s">
        <v>862</v>
      </c>
      <c r="AG176" s="6">
        <v>5</v>
      </c>
      <c r="AH176" s="6">
        <v>1</v>
      </c>
      <c r="AI176" s="6" t="s">
        <v>1011</v>
      </c>
      <c r="AJ176" s="6">
        <v>2</v>
      </c>
      <c r="AK176" s="6" t="s">
        <v>1312</v>
      </c>
      <c r="AL176" s="6">
        <v>2</v>
      </c>
      <c r="AM176" s="6" t="s">
        <v>1444</v>
      </c>
      <c r="AN176" s="6">
        <v>5</v>
      </c>
      <c r="AO176" s="6">
        <v>1</v>
      </c>
      <c r="AP176" s="6" t="s">
        <v>1475</v>
      </c>
      <c r="AQ176" s="12">
        <v>2</v>
      </c>
      <c r="AR176" s="12" t="s">
        <v>1708</v>
      </c>
      <c r="AS176" s="12">
        <v>5</v>
      </c>
      <c r="AT176" s="11">
        <v>2</v>
      </c>
      <c r="AU176" s="25" t="s">
        <v>1728</v>
      </c>
      <c r="AV176" s="25">
        <v>1</v>
      </c>
      <c r="AW176" s="95" t="s">
        <v>1881</v>
      </c>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row>
    <row r="177" spans="1:163" s="5" customFormat="1" ht="168" customHeight="1">
      <c r="A177" s="298"/>
      <c r="B177" s="269"/>
      <c r="C177" s="216"/>
      <c r="D177" s="212"/>
      <c r="E177" s="221"/>
      <c r="F177" s="95" t="s">
        <v>276</v>
      </c>
      <c r="G177" s="30">
        <f t="shared" si="10"/>
        <v>25</v>
      </c>
      <c r="H177" s="95">
        <v>25</v>
      </c>
      <c r="I177" s="93" t="s">
        <v>696</v>
      </c>
      <c r="J177" s="162" t="s">
        <v>277</v>
      </c>
      <c r="K177" s="95">
        <f t="shared" si="11"/>
        <v>100</v>
      </c>
      <c r="L177" s="93">
        <v>100</v>
      </c>
      <c r="M177" s="95" t="s">
        <v>96</v>
      </c>
      <c r="N177" s="164">
        <v>5</v>
      </c>
      <c r="O177" s="6">
        <f>+AC177+AE177+AH177+AJ177+AO177+AV177</f>
        <v>5</v>
      </c>
      <c r="P177" s="3" t="s">
        <v>97</v>
      </c>
      <c r="Q177" s="3" t="s">
        <v>78</v>
      </c>
      <c r="R177" s="3" t="s">
        <v>63</v>
      </c>
      <c r="S177" s="3" t="s">
        <v>80</v>
      </c>
      <c r="T177" s="95" t="s">
        <v>266</v>
      </c>
      <c r="U177" s="95" t="s">
        <v>96</v>
      </c>
      <c r="V177" s="3" t="s">
        <v>12</v>
      </c>
      <c r="W177" s="95" t="s">
        <v>13</v>
      </c>
      <c r="X177" s="95" t="s">
        <v>14</v>
      </c>
      <c r="Y177" s="95" t="s">
        <v>61</v>
      </c>
      <c r="Z177" s="95" t="s">
        <v>50</v>
      </c>
      <c r="AA177" s="95" t="s">
        <v>11</v>
      </c>
      <c r="AB177" s="28">
        <v>1</v>
      </c>
      <c r="AC177" s="28">
        <v>1</v>
      </c>
      <c r="AD177" s="6" t="s">
        <v>818</v>
      </c>
      <c r="AE177" s="57">
        <v>0</v>
      </c>
      <c r="AF177" s="47" t="s">
        <v>863</v>
      </c>
      <c r="AG177" s="28">
        <v>1</v>
      </c>
      <c r="AH177" s="28">
        <v>1</v>
      </c>
      <c r="AI177" s="28" t="s">
        <v>1012</v>
      </c>
      <c r="AJ177" s="28">
        <v>0</v>
      </c>
      <c r="AK177" s="28" t="s">
        <v>1315</v>
      </c>
      <c r="AL177" s="28">
        <v>0</v>
      </c>
      <c r="AM177" s="28" t="s">
        <v>1441</v>
      </c>
      <c r="AN177" s="28">
        <v>2</v>
      </c>
      <c r="AO177" s="28">
        <v>2</v>
      </c>
      <c r="AP177" s="28" t="s">
        <v>1476</v>
      </c>
      <c r="AQ177" s="42">
        <v>0</v>
      </c>
      <c r="AR177" s="42" t="s">
        <v>1705</v>
      </c>
      <c r="AS177" s="42">
        <v>1</v>
      </c>
      <c r="AT177" s="11">
        <v>0</v>
      </c>
      <c r="AU177" s="21" t="s">
        <v>1729</v>
      </c>
      <c r="AV177" s="21">
        <v>1</v>
      </c>
      <c r="AW177" s="95" t="s">
        <v>1882</v>
      </c>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row>
    <row r="178" spans="1:163" s="5" customFormat="1" ht="113.25" customHeight="1">
      <c r="A178" s="299"/>
      <c r="B178" s="270"/>
      <c r="C178" s="216"/>
      <c r="D178" s="212"/>
      <c r="E178" s="222"/>
      <c r="F178" s="95" t="s">
        <v>278</v>
      </c>
      <c r="G178" s="30">
        <f t="shared" si="10"/>
        <v>25</v>
      </c>
      <c r="H178" s="95">
        <v>25</v>
      </c>
      <c r="I178" s="93" t="s">
        <v>697</v>
      </c>
      <c r="J178" s="162" t="s">
        <v>279</v>
      </c>
      <c r="K178" s="95">
        <f t="shared" si="11"/>
        <v>100</v>
      </c>
      <c r="L178" s="93">
        <v>100</v>
      </c>
      <c r="M178" s="95" t="s">
        <v>96</v>
      </c>
      <c r="N178" s="164">
        <v>5</v>
      </c>
      <c r="O178" s="6">
        <f>+AC178+AE178+AH178+AJ178+AO178+AV178</f>
        <v>5</v>
      </c>
      <c r="P178" s="3" t="s">
        <v>97</v>
      </c>
      <c r="Q178" s="3" t="s">
        <v>78</v>
      </c>
      <c r="R178" s="3" t="s">
        <v>63</v>
      </c>
      <c r="S178" s="3" t="s">
        <v>80</v>
      </c>
      <c r="T178" s="95" t="s">
        <v>266</v>
      </c>
      <c r="U178" s="95" t="s">
        <v>96</v>
      </c>
      <c r="V178" s="3" t="s">
        <v>12</v>
      </c>
      <c r="W178" s="95" t="s">
        <v>13</v>
      </c>
      <c r="X178" s="95" t="s">
        <v>14</v>
      </c>
      <c r="Y178" s="95" t="s">
        <v>61</v>
      </c>
      <c r="Z178" s="95" t="s">
        <v>50</v>
      </c>
      <c r="AA178" s="95" t="s">
        <v>11</v>
      </c>
      <c r="AB178" s="28">
        <v>1</v>
      </c>
      <c r="AC178" s="28">
        <v>1</v>
      </c>
      <c r="AD178" s="6" t="s">
        <v>819</v>
      </c>
      <c r="AE178" s="58">
        <v>1</v>
      </c>
      <c r="AF178" s="47" t="s">
        <v>864</v>
      </c>
      <c r="AG178" s="28">
        <v>1</v>
      </c>
      <c r="AH178" s="28">
        <v>0</v>
      </c>
      <c r="AI178" s="28" t="s">
        <v>1316</v>
      </c>
      <c r="AJ178" s="28">
        <v>0</v>
      </c>
      <c r="AK178" s="28">
        <v>0</v>
      </c>
      <c r="AL178" s="28">
        <v>0</v>
      </c>
      <c r="AM178" s="28" t="s">
        <v>1441</v>
      </c>
      <c r="AN178" s="28">
        <v>2</v>
      </c>
      <c r="AO178" s="28">
        <v>2</v>
      </c>
      <c r="AP178" s="28" t="s">
        <v>1477</v>
      </c>
      <c r="AQ178" s="42">
        <v>0</v>
      </c>
      <c r="AR178" s="42" t="s">
        <v>1705</v>
      </c>
      <c r="AS178" s="42">
        <v>1</v>
      </c>
      <c r="AT178" s="11">
        <v>0</v>
      </c>
      <c r="AU178" s="21" t="s">
        <v>1729</v>
      </c>
      <c r="AV178" s="21">
        <v>1</v>
      </c>
      <c r="AW178" s="95" t="s">
        <v>1883</v>
      </c>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row>
    <row r="179" spans="1:44" ht="15">
      <c r="A179" s="190" t="s">
        <v>1995</v>
      </c>
      <c r="B179" s="191">
        <f>AVERAGE(B3:B178)</f>
        <v>93.2235917803249</v>
      </c>
      <c r="C179" s="65"/>
      <c r="D179" s="66"/>
      <c r="E179" s="66"/>
      <c r="F179" s="65"/>
      <c r="G179" s="67"/>
      <c r="H179" s="63"/>
      <c r="I179" s="68"/>
      <c r="J179" s="63"/>
      <c r="K179" s="65"/>
      <c r="L179" s="65"/>
      <c r="M179" s="65"/>
      <c r="N179" s="63"/>
      <c r="O179" s="173"/>
      <c r="P179" s="63"/>
      <c r="Q179" s="65"/>
      <c r="R179" s="65"/>
      <c r="S179" s="65"/>
      <c r="T179" s="65"/>
      <c r="U179" s="65"/>
      <c r="V179" s="65"/>
      <c r="W179" s="65"/>
      <c r="X179" s="65"/>
      <c r="Y179" s="65"/>
      <c r="Z179" s="65"/>
      <c r="AA179" s="65"/>
      <c r="AB179" s="65"/>
      <c r="AC179" s="63"/>
      <c r="AD179" s="65"/>
      <c r="AE179" s="65"/>
      <c r="AF179" s="65"/>
      <c r="AG179" s="65"/>
      <c r="AH179" s="65"/>
      <c r="AI179" s="65"/>
      <c r="AJ179" s="65"/>
      <c r="AK179" s="65"/>
      <c r="AL179" s="65"/>
      <c r="AM179" s="65"/>
      <c r="AN179" s="65"/>
      <c r="AO179" s="65" t="s">
        <v>85</v>
      </c>
      <c r="AP179" s="65"/>
      <c r="AQ179" s="65"/>
      <c r="AR179" s="65"/>
    </row>
    <row r="180" spans="1:39" ht="15">
      <c r="A180" s="63"/>
      <c r="B180" s="64"/>
      <c r="C180" s="65"/>
      <c r="D180" s="66"/>
      <c r="E180" s="66"/>
      <c r="F180" s="65"/>
      <c r="G180" s="67"/>
      <c r="H180" s="63"/>
      <c r="I180" s="68"/>
      <c r="J180" s="63"/>
      <c r="K180" s="65"/>
      <c r="L180" s="65"/>
      <c r="M180" s="65"/>
      <c r="N180" s="63"/>
      <c r="O180" s="173"/>
      <c r="P180" s="63"/>
      <c r="Q180" s="65"/>
      <c r="R180" s="65"/>
      <c r="S180" s="65"/>
      <c r="T180" s="65"/>
      <c r="U180" s="65"/>
      <c r="V180" s="65"/>
      <c r="W180" s="65"/>
      <c r="X180" s="65"/>
      <c r="Y180" s="65"/>
      <c r="Z180" s="65"/>
      <c r="AA180" s="65"/>
      <c r="AB180" s="65"/>
      <c r="AC180" s="63"/>
      <c r="AD180" s="65"/>
      <c r="AE180" s="65"/>
      <c r="AF180" s="65"/>
      <c r="AG180" s="65"/>
      <c r="AH180" s="65"/>
      <c r="AI180" s="65"/>
      <c r="AJ180" s="65"/>
      <c r="AK180" s="65"/>
      <c r="AL180" s="65"/>
      <c r="AM180" s="65"/>
    </row>
    <row r="181" spans="1:39" ht="15">
      <c r="A181" s="63"/>
      <c r="B181" s="64"/>
      <c r="C181" s="65"/>
      <c r="D181" s="66"/>
      <c r="E181" s="66"/>
      <c r="F181" s="65"/>
      <c r="G181" s="67"/>
      <c r="H181" s="63"/>
      <c r="I181" s="68"/>
      <c r="J181" s="63"/>
      <c r="K181" s="65"/>
      <c r="L181" s="65"/>
      <c r="M181" s="65"/>
      <c r="N181" s="63"/>
      <c r="O181" s="173"/>
      <c r="P181" s="63"/>
      <c r="Q181" s="65"/>
      <c r="R181" s="65"/>
      <c r="S181" s="65"/>
      <c r="T181" s="65"/>
      <c r="U181" s="65"/>
      <c r="V181" s="65"/>
      <c r="W181" s="65"/>
      <c r="X181" s="65"/>
      <c r="Y181" s="65"/>
      <c r="Z181" s="65"/>
      <c r="AA181" s="65"/>
      <c r="AB181" s="65"/>
      <c r="AC181" s="63"/>
      <c r="AD181" s="65"/>
      <c r="AE181" s="65"/>
      <c r="AF181" s="65"/>
      <c r="AG181" s="65"/>
      <c r="AH181" s="65"/>
      <c r="AI181" s="65"/>
      <c r="AJ181" s="65"/>
      <c r="AK181" s="65"/>
      <c r="AL181" s="65"/>
      <c r="AM181" s="65"/>
    </row>
    <row r="182" spans="1:39" ht="15">
      <c r="A182" s="63"/>
      <c r="B182" s="64"/>
      <c r="C182" s="65"/>
      <c r="D182" s="66"/>
      <c r="E182" s="66"/>
      <c r="F182" s="65"/>
      <c r="G182" s="67"/>
      <c r="H182" s="63"/>
      <c r="I182" s="68"/>
      <c r="J182" s="63"/>
      <c r="K182" s="65"/>
      <c r="L182" s="65"/>
      <c r="M182" s="65"/>
      <c r="N182" s="63"/>
      <c r="O182" s="173"/>
      <c r="P182" s="63"/>
      <c r="Q182" s="65"/>
      <c r="R182" s="65"/>
      <c r="S182" s="65"/>
      <c r="T182" s="65"/>
      <c r="U182" s="65"/>
      <c r="V182" s="65"/>
      <c r="W182" s="65"/>
      <c r="X182" s="65"/>
      <c r="Y182" s="65"/>
      <c r="Z182" s="65"/>
      <c r="AA182" s="65"/>
      <c r="AB182" s="65"/>
      <c r="AC182" s="63"/>
      <c r="AD182" s="65"/>
      <c r="AE182" s="65"/>
      <c r="AF182" s="65"/>
      <c r="AG182" s="65"/>
      <c r="AH182" s="65"/>
      <c r="AI182" s="65"/>
      <c r="AJ182" s="65"/>
      <c r="AK182" s="65"/>
      <c r="AL182" s="65"/>
      <c r="AM182" s="65"/>
    </row>
    <row r="183" spans="1:39" ht="15">
      <c r="A183" s="63"/>
      <c r="B183" s="64"/>
      <c r="C183" s="65"/>
      <c r="D183" s="66"/>
      <c r="E183" s="66"/>
      <c r="F183" s="65"/>
      <c r="G183" s="67"/>
      <c r="H183" s="63"/>
      <c r="I183" s="68"/>
      <c r="J183" s="63"/>
      <c r="K183" s="65"/>
      <c r="L183" s="65"/>
      <c r="M183" s="65"/>
      <c r="N183" s="63"/>
      <c r="O183" s="173"/>
      <c r="P183" s="63"/>
      <c r="Q183" s="65"/>
      <c r="R183" s="65"/>
      <c r="S183" s="65"/>
      <c r="T183" s="65"/>
      <c r="U183" s="65"/>
      <c r="V183" s="65"/>
      <c r="W183" s="65"/>
      <c r="X183" s="65"/>
      <c r="Y183" s="65"/>
      <c r="Z183" s="65"/>
      <c r="AA183" s="65"/>
      <c r="AB183" s="65"/>
      <c r="AC183" s="63"/>
      <c r="AD183" s="65"/>
      <c r="AE183" s="65"/>
      <c r="AF183" s="65"/>
      <c r="AG183" s="65"/>
      <c r="AH183" s="65"/>
      <c r="AI183" s="65"/>
      <c r="AJ183" s="65"/>
      <c r="AK183" s="65"/>
      <c r="AL183" s="65"/>
      <c r="AM183" s="65"/>
    </row>
    <row r="184" spans="1:39" ht="15">
      <c r="A184" s="63"/>
      <c r="B184" s="64"/>
      <c r="C184" s="65"/>
      <c r="D184" s="66"/>
      <c r="E184" s="66"/>
      <c r="F184" s="65"/>
      <c r="G184" s="67"/>
      <c r="H184" s="63"/>
      <c r="I184" s="68"/>
      <c r="J184" s="63"/>
      <c r="K184" s="65"/>
      <c r="L184" s="65"/>
      <c r="M184" s="65"/>
      <c r="N184" s="63"/>
      <c r="O184" s="173"/>
      <c r="P184" s="63"/>
      <c r="Q184" s="65"/>
      <c r="R184" s="65"/>
      <c r="S184" s="65"/>
      <c r="T184" s="65"/>
      <c r="U184" s="65"/>
      <c r="V184" s="65"/>
      <c r="W184" s="65"/>
      <c r="X184" s="65"/>
      <c r="Y184" s="65"/>
      <c r="Z184" s="65"/>
      <c r="AA184" s="65"/>
      <c r="AB184" s="65"/>
      <c r="AC184" s="63"/>
      <c r="AD184" s="65"/>
      <c r="AE184" s="65"/>
      <c r="AF184" s="65"/>
      <c r="AG184" s="65"/>
      <c r="AH184" s="65"/>
      <c r="AI184" s="65"/>
      <c r="AJ184" s="65"/>
      <c r="AK184" s="65"/>
      <c r="AL184" s="65"/>
      <c r="AM184" s="65"/>
    </row>
    <row r="185" spans="1:39" ht="15">
      <c r="A185" s="63"/>
      <c r="B185" s="64"/>
      <c r="C185" s="65"/>
      <c r="D185" s="66"/>
      <c r="E185" s="66"/>
      <c r="F185" s="65"/>
      <c r="G185" s="67"/>
      <c r="H185" s="63"/>
      <c r="I185" s="68"/>
      <c r="J185" s="63"/>
      <c r="K185" s="65"/>
      <c r="L185" s="65"/>
      <c r="M185" s="65"/>
      <c r="N185" s="63"/>
      <c r="O185" s="173"/>
      <c r="P185" s="63"/>
      <c r="Q185" s="65"/>
      <c r="R185" s="65"/>
      <c r="S185" s="65"/>
      <c r="T185" s="65"/>
      <c r="U185" s="65"/>
      <c r="V185" s="65"/>
      <c r="W185" s="65"/>
      <c r="X185" s="65"/>
      <c r="Y185" s="65"/>
      <c r="Z185" s="65"/>
      <c r="AA185" s="65"/>
      <c r="AB185" s="65"/>
      <c r="AC185" s="63"/>
      <c r="AD185" s="65"/>
      <c r="AE185" s="65"/>
      <c r="AF185" s="65"/>
      <c r="AG185" s="65"/>
      <c r="AH185" s="65"/>
      <c r="AI185" s="65"/>
      <c r="AJ185" s="65"/>
      <c r="AK185" s="65"/>
      <c r="AL185" s="65"/>
      <c r="AM185" s="65"/>
    </row>
    <row r="186" spans="1:39" ht="15">
      <c r="A186" s="63"/>
      <c r="B186" s="64"/>
      <c r="C186" s="65"/>
      <c r="D186" s="66"/>
      <c r="E186" s="66"/>
      <c r="F186" s="65"/>
      <c r="G186" s="67"/>
      <c r="H186" s="63"/>
      <c r="I186" s="68"/>
      <c r="J186" s="63"/>
      <c r="K186" s="65"/>
      <c r="L186" s="65"/>
      <c r="M186" s="65"/>
      <c r="N186" s="63"/>
      <c r="O186" s="173"/>
      <c r="P186" s="63"/>
      <c r="Q186" s="65"/>
      <c r="R186" s="65"/>
      <c r="S186" s="65"/>
      <c r="T186" s="65"/>
      <c r="U186" s="65"/>
      <c r="V186" s="65"/>
      <c r="W186" s="65"/>
      <c r="X186" s="65"/>
      <c r="Y186" s="65"/>
      <c r="Z186" s="65"/>
      <c r="AA186" s="65"/>
      <c r="AB186" s="65"/>
      <c r="AC186" s="63"/>
      <c r="AD186" s="65"/>
      <c r="AE186" s="65"/>
      <c r="AF186" s="65"/>
      <c r="AG186" s="65"/>
      <c r="AH186" s="65"/>
      <c r="AI186" s="65"/>
      <c r="AJ186" s="65"/>
      <c r="AK186" s="65"/>
      <c r="AL186" s="65"/>
      <c r="AM186" s="65"/>
    </row>
    <row r="187" spans="1:39" ht="15">
      <c r="A187" s="63"/>
      <c r="B187" s="64"/>
      <c r="C187" s="65"/>
      <c r="D187" s="66"/>
      <c r="E187" s="66"/>
      <c r="F187" s="65"/>
      <c r="G187" s="67"/>
      <c r="H187" s="63"/>
      <c r="I187" s="68"/>
      <c r="J187" s="63"/>
      <c r="K187" s="65"/>
      <c r="L187" s="65"/>
      <c r="M187" s="65"/>
      <c r="N187" s="63"/>
      <c r="O187" s="173"/>
      <c r="P187" s="63"/>
      <c r="Q187" s="65"/>
      <c r="R187" s="65"/>
      <c r="S187" s="65"/>
      <c r="T187" s="65"/>
      <c r="U187" s="65"/>
      <c r="V187" s="65"/>
      <c r="W187" s="65"/>
      <c r="X187" s="65"/>
      <c r="Y187" s="65"/>
      <c r="Z187" s="65"/>
      <c r="AA187" s="65"/>
      <c r="AB187" s="65"/>
      <c r="AC187" s="63"/>
      <c r="AD187" s="65"/>
      <c r="AE187" s="65"/>
      <c r="AF187" s="65"/>
      <c r="AG187" s="65"/>
      <c r="AH187" s="65"/>
      <c r="AI187" s="65"/>
      <c r="AJ187" s="65"/>
      <c r="AK187" s="65"/>
      <c r="AL187" s="65"/>
      <c r="AM187" s="65"/>
    </row>
    <row r="188" spans="1:39" ht="15">
      <c r="A188" s="63"/>
      <c r="B188" s="64"/>
      <c r="C188" s="65"/>
      <c r="D188" s="66"/>
      <c r="E188" s="66"/>
      <c r="F188" s="65"/>
      <c r="G188" s="67"/>
      <c r="H188" s="63"/>
      <c r="I188" s="68"/>
      <c r="J188" s="63"/>
      <c r="K188" s="65"/>
      <c r="L188" s="65"/>
      <c r="M188" s="65"/>
      <c r="N188" s="63"/>
      <c r="O188" s="173"/>
      <c r="P188" s="63"/>
      <c r="Q188" s="65"/>
      <c r="R188" s="65"/>
      <c r="S188" s="65"/>
      <c r="T188" s="65"/>
      <c r="U188" s="65"/>
      <c r="V188" s="65"/>
      <c r="W188" s="65"/>
      <c r="X188" s="65"/>
      <c r="Y188" s="65"/>
      <c r="Z188" s="65"/>
      <c r="AA188" s="65"/>
      <c r="AB188" s="65"/>
      <c r="AC188" s="63"/>
      <c r="AD188" s="65"/>
      <c r="AE188" s="65"/>
      <c r="AF188" s="65"/>
      <c r="AG188" s="65"/>
      <c r="AH188" s="65"/>
      <c r="AI188" s="65"/>
      <c r="AJ188" s="65"/>
      <c r="AK188" s="65"/>
      <c r="AL188" s="65"/>
      <c r="AM188" s="65"/>
    </row>
    <row r="189" spans="1:39" ht="15">
      <c r="A189" s="63"/>
      <c r="B189" s="64"/>
      <c r="C189" s="65"/>
      <c r="D189" s="66"/>
      <c r="E189" s="66"/>
      <c r="F189" s="65"/>
      <c r="G189" s="67"/>
      <c r="H189" s="63"/>
      <c r="I189" s="68"/>
      <c r="J189" s="63"/>
      <c r="K189" s="65"/>
      <c r="L189" s="65"/>
      <c r="M189" s="65"/>
      <c r="N189" s="63"/>
      <c r="O189" s="173"/>
      <c r="P189" s="63"/>
      <c r="Q189" s="65"/>
      <c r="R189" s="65"/>
      <c r="S189" s="65"/>
      <c r="T189" s="65"/>
      <c r="U189" s="65"/>
      <c r="V189" s="65"/>
      <c r="W189" s="65"/>
      <c r="X189" s="65"/>
      <c r="Y189" s="65"/>
      <c r="Z189" s="65"/>
      <c r="AA189" s="65"/>
      <c r="AB189" s="65"/>
      <c r="AC189" s="63"/>
      <c r="AD189" s="65"/>
      <c r="AE189" s="65"/>
      <c r="AF189" s="65"/>
      <c r="AG189" s="65"/>
      <c r="AH189" s="65"/>
      <c r="AI189" s="65"/>
      <c r="AJ189" s="65"/>
      <c r="AK189" s="65"/>
      <c r="AL189" s="65"/>
      <c r="AM189" s="65"/>
    </row>
    <row r="190" spans="1:39" ht="15">
      <c r="A190" s="63"/>
      <c r="B190" s="64"/>
      <c r="C190" s="65"/>
      <c r="D190" s="66"/>
      <c r="E190" s="66"/>
      <c r="F190" s="65"/>
      <c r="G190" s="67"/>
      <c r="H190" s="63"/>
      <c r="I190" s="68"/>
      <c r="J190" s="63"/>
      <c r="K190" s="65"/>
      <c r="L190" s="65"/>
      <c r="M190" s="65"/>
      <c r="N190" s="63"/>
      <c r="O190" s="173"/>
      <c r="P190" s="63"/>
      <c r="Q190" s="65"/>
      <c r="R190" s="65"/>
      <c r="S190" s="65"/>
      <c r="T190" s="65"/>
      <c r="U190" s="65"/>
      <c r="V190" s="65"/>
      <c r="W190" s="65"/>
      <c r="X190" s="65"/>
      <c r="Y190" s="65"/>
      <c r="Z190" s="65"/>
      <c r="AA190" s="65"/>
      <c r="AB190" s="65"/>
      <c r="AC190" s="63"/>
      <c r="AD190" s="65"/>
      <c r="AE190" s="65"/>
      <c r="AF190" s="65"/>
      <c r="AG190" s="65"/>
      <c r="AH190" s="65"/>
      <c r="AI190" s="65"/>
      <c r="AJ190" s="65"/>
      <c r="AK190" s="65"/>
      <c r="AL190" s="65"/>
      <c r="AM190" s="65"/>
    </row>
    <row r="191" spans="1:39" ht="15">
      <c r="A191" s="63"/>
      <c r="B191" s="64"/>
      <c r="C191" s="65"/>
      <c r="D191" s="66"/>
      <c r="E191" s="66"/>
      <c r="F191" s="65"/>
      <c r="G191" s="67"/>
      <c r="H191" s="63"/>
      <c r="I191" s="68"/>
      <c r="J191" s="63"/>
      <c r="K191" s="65"/>
      <c r="L191" s="65"/>
      <c r="M191" s="65"/>
      <c r="N191" s="63"/>
      <c r="O191" s="173"/>
      <c r="P191" s="63"/>
      <c r="Q191" s="65"/>
      <c r="R191" s="65"/>
      <c r="S191" s="65"/>
      <c r="T191" s="65"/>
      <c r="U191" s="65"/>
      <c r="V191" s="65"/>
      <c r="W191" s="65"/>
      <c r="X191" s="65"/>
      <c r="Y191" s="65"/>
      <c r="Z191" s="65"/>
      <c r="AA191" s="65"/>
      <c r="AB191" s="65"/>
      <c r="AC191" s="63"/>
      <c r="AD191" s="65"/>
      <c r="AE191" s="65"/>
      <c r="AF191" s="65"/>
      <c r="AG191" s="65"/>
      <c r="AH191" s="65"/>
      <c r="AI191" s="65"/>
      <c r="AJ191" s="65"/>
      <c r="AK191" s="65"/>
      <c r="AL191" s="65"/>
      <c r="AM191" s="65"/>
    </row>
    <row r="192" spans="1:39" ht="12" customHeight="1">
      <c r="A192" s="63"/>
      <c r="B192" s="64"/>
      <c r="C192" s="65"/>
      <c r="D192" s="66"/>
      <c r="E192" s="66"/>
      <c r="F192" s="65"/>
      <c r="G192" s="67"/>
      <c r="H192" s="63"/>
      <c r="I192" s="68"/>
      <c r="J192" s="63"/>
      <c r="K192" s="65"/>
      <c r="L192" s="65"/>
      <c r="M192" s="65"/>
      <c r="N192" s="63"/>
      <c r="O192" s="173"/>
      <c r="P192" s="63"/>
      <c r="Q192" s="65"/>
      <c r="R192" s="65"/>
      <c r="S192" s="65"/>
      <c r="T192" s="65"/>
      <c r="U192" s="65"/>
      <c r="V192" s="65"/>
      <c r="W192" s="65"/>
      <c r="X192" s="65"/>
      <c r="Y192" s="65"/>
      <c r="Z192" s="65"/>
      <c r="AA192" s="65"/>
      <c r="AB192" s="65"/>
      <c r="AC192" s="63"/>
      <c r="AD192" s="65"/>
      <c r="AE192" s="65"/>
      <c r="AF192" s="65"/>
      <c r="AG192" s="65"/>
      <c r="AH192" s="65"/>
      <c r="AI192" s="65"/>
      <c r="AJ192" s="65"/>
      <c r="AK192" s="65"/>
      <c r="AL192" s="65"/>
      <c r="AM192" s="65"/>
    </row>
    <row r="193" spans="1:39" ht="15">
      <c r="A193" s="63"/>
      <c r="B193" s="64"/>
      <c r="C193" s="65"/>
      <c r="D193" s="66"/>
      <c r="E193" s="66"/>
      <c r="F193" s="65"/>
      <c r="G193" s="67"/>
      <c r="H193" s="63"/>
      <c r="I193" s="68"/>
      <c r="J193" s="63"/>
      <c r="K193" s="65"/>
      <c r="L193" s="65"/>
      <c r="M193" s="65"/>
      <c r="N193" s="63"/>
      <c r="O193" s="173"/>
      <c r="P193" s="63"/>
      <c r="Q193" s="65"/>
      <c r="R193" s="65"/>
      <c r="S193" s="65"/>
      <c r="T193" s="65"/>
      <c r="U193" s="65"/>
      <c r="V193" s="65"/>
      <c r="W193" s="65"/>
      <c r="X193" s="65"/>
      <c r="Y193" s="65"/>
      <c r="Z193" s="65"/>
      <c r="AA193" s="65"/>
      <c r="AB193" s="65"/>
      <c r="AC193" s="63"/>
      <c r="AD193" s="65"/>
      <c r="AE193" s="65"/>
      <c r="AF193" s="65"/>
      <c r="AG193" s="65"/>
      <c r="AH193" s="65"/>
      <c r="AI193" s="65"/>
      <c r="AJ193" s="65"/>
      <c r="AK193" s="65"/>
      <c r="AL193" s="65"/>
      <c r="AM193" s="65"/>
    </row>
    <row r="194" spans="1:39" ht="15">
      <c r="A194" s="63"/>
      <c r="B194" s="64"/>
      <c r="C194" s="65"/>
      <c r="D194" s="66"/>
      <c r="E194" s="66"/>
      <c r="F194" s="65"/>
      <c r="G194" s="67"/>
      <c r="H194" s="63"/>
      <c r="I194" s="68"/>
      <c r="J194" s="63"/>
      <c r="K194" s="65"/>
      <c r="L194" s="65"/>
      <c r="M194" s="65"/>
      <c r="N194" s="63"/>
      <c r="O194" s="173"/>
      <c r="P194" s="63"/>
      <c r="Q194" s="65"/>
      <c r="R194" s="65"/>
      <c r="S194" s="65"/>
      <c r="T194" s="65"/>
      <c r="U194" s="65"/>
      <c r="V194" s="65"/>
      <c r="W194" s="65"/>
      <c r="X194" s="65"/>
      <c r="Y194" s="65"/>
      <c r="Z194" s="65"/>
      <c r="AA194" s="65"/>
      <c r="AB194" s="65"/>
      <c r="AC194" s="63"/>
      <c r="AD194" s="65"/>
      <c r="AE194" s="65"/>
      <c r="AF194" s="65"/>
      <c r="AG194" s="65"/>
      <c r="AH194" s="65"/>
      <c r="AI194" s="65"/>
      <c r="AJ194" s="65"/>
      <c r="AK194" s="65"/>
      <c r="AL194" s="65"/>
      <c r="AM194" s="65"/>
    </row>
    <row r="195" spans="1:39" ht="15">
      <c r="A195" s="63"/>
      <c r="B195" s="64"/>
      <c r="C195" s="65"/>
      <c r="D195" s="66"/>
      <c r="E195" s="66"/>
      <c r="F195" s="65"/>
      <c r="G195" s="67"/>
      <c r="H195" s="63"/>
      <c r="I195" s="68"/>
      <c r="J195" s="63"/>
      <c r="K195" s="65"/>
      <c r="L195" s="65"/>
      <c r="M195" s="65"/>
      <c r="N195" s="63"/>
      <c r="O195" s="173"/>
      <c r="P195" s="63"/>
      <c r="Q195" s="65"/>
      <c r="R195" s="65"/>
      <c r="S195" s="65"/>
      <c r="T195" s="65"/>
      <c r="U195" s="65"/>
      <c r="V195" s="65"/>
      <c r="W195" s="65"/>
      <c r="X195" s="65"/>
      <c r="Y195" s="65"/>
      <c r="Z195" s="65"/>
      <c r="AA195" s="65"/>
      <c r="AB195" s="65"/>
      <c r="AC195" s="63"/>
      <c r="AD195" s="65"/>
      <c r="AE195" s="65"/>
      <c r="AF195" s="65"/>
      <c r="AG195" s="65"/>
      <c r="AH195" s="65"/>
      <c r="AI195" s="65"/>
      <c r="AJ195" s="65"/>
      <c r="AK195" s="65"/>
      <c r="AL195" s="65"/>
      <c r="AM195" s="65"/>
    </row>
    <row r="196" spans="1:39" ht="15">
      <c r="A196" s="63"/>
      <c r="B196" s="64"/>
      <c r="C196" s="65"/>
      <c r="D196" s="66"/>
      <c r="E196" s="66"/>
      <c r="F196" s="65"/>
      <c r="G196" s="67"/>
      <c r="H196" s="63"/>
      <c r="I196" s="68"/>
      <c r="J196" s="63"/>
      <c r="K196" s="65"/>
      <c r="L196" s="65"/>
      <c r="M196" s="65"/>
      <c r="N196" s="63"/>
      <c r="O196" s="173"/>
      <c r="P196" s="63"/>
      <c r="Q196" s="65"/>
      <c r="R196" s="65"/>
      <c r="S196" s="65"/>
      <c r="T196" s="65"/>
      <c r="U196" s="65"/>
      <c r="V196" s="65"/>
      <c r="W196" s="65"/>
      <c r="X196" s="65"/>
      <c r="Y196" s="65"/>
      <c r="Z196" s="65"/>
      <c r="AA196" s="65"/>
      <c r="AB196" s="65"/>
      <c r="AC196" s="63"/>
      <c r="AD196" s="65"/>
      <c r="AE196" s="65"/>
      <c r="AF196" s="65"/>
      <c r="AG196" s="65"/>
      <c r="AH196" s="65"/>
      <c r="AI196" s="65"/>
      <c r="AJ196" s="65"/>
      <c r="AK196" s="65"/>
      <c r="AL196" s="65"/>
      <c r="AM196" s="65"/>
    </row>
    <row r="197" spans="1:39" ht="15">
      <c r="A197" s="63"/>
      <c r="B197" s="64"/>
      <c r="C197" s="65"/>
      <c r="D197" s="66"/>
      <c r="E197" s="66"/>
      <c r="F197" s="65"/>
      <c r="G197" s="67"/>
      <c r="H197" s="63"/>
      <c r="I197" s="68"/>
      <c r="J197" s="63"/>
      <c r="K197" s="65"/>
      <c r="L197" s="65"/>
      <c r="M197" s="65"/>
      <c r="N197" s="63"/>
      <c r="O197" s="173"/>
      <c r="P197" s="63"/>
      <c r="Q197" s="65"/>
      <c r="R197" s="65"/>
      <c r="S197" s="65"/>
      <c r="T197" s="65"/>
      <c r="U197" s="65"/>
      <c r="V197" s="65"/>
      <c r="W197" s="65"/>
      <c r="X197" s="65"/>
      <c r="Y197" s="65"/>
      <c r="Z197" s="65"/>
      <c r="AA197" s="65"/>
      <c r="AB197" s="65"/>
      <c r="AC197" s="63"/>
      <c r="AD197" s="65"/>
      <c r="AE197" s="65"/>
      <c r="AF197" s="65"/>
      <c r="AG197" s="65"/>
      <c r="AH197" s="65"/>
      <c r="AI197" s="65"/>
      <c r="AJ197" s="65"/>
      <c r="AK197" s="65"/>
      <c r="AL197" s="65"/>
      <c r="AM197" s="65"/>
    </row>
    <row r="198" spans="1:39" ht="15">
      <c r="A198" s="63"/>
      <c r="B198" s="64"/>
      <c r="C198" s="65"/>
      <c r="D198" s="66"/>
      <c r="E198" s="66"/>
      <c r="F198" s="65"/>
      <c r="G198" s="67"/>
      <c r="H198" s="63"/>
      <c r="I198" s="68"/>
      <c r="J198" s="63"/>
      <c r="K198" s="65"/>
      <c r="L198" s="65"/>
      <c r="M198" s="65"/>
      <c r="N198" s="63"/>
      <c r="O198" s="173"/>
      <c r="P198" s="63"/>
      <c r="Q198" s="65"/>
      <c r="R198" s="65"/>
      <c r="S198" s="65"/>
      <c r="T198" s="65"/>
      <c r="U198" s="65"/>
      <c r="V198" s="65"/>
      <c r="W198" s="65"/>
      <c r="X198" s="65"/>
      <c r="Y198" s="65"/>
      <c r="Z198" s="65"/>
      <c r="AA198" s="65"/>
      <c r="AB198" s="65"/>
      <c r="AC198" s="63"/>
      <c r="AD198" s="65"/>
      <c r="AE198" s="65"/>
      <c r="AF198" s="65"/>
      <c r="AG198" s="65"/>
      <c r="AH198" s="65"/>
      <c r="AI198" s="65"/>
      <c r="AJ198" s="65"/>
      <c r="AK198" s="65"/>
      <c r="AL198" s="65"/>
      <c r="AM198" s="65"/>
    </row>
    <row r="199" spans="1:39" ht="15">
      <c r="A199" s="63"/>
      <c r="B199" s="64"/>
      <c r="C199" s="65"/>
      <c r="D199" s="66"/>
      <c r="E199" s="66"/>
      <c r="F199" s="65"/>
      <c r="G199" s="67"/>
      <c r="H199" s="63"/>
      <c r="I199" s="68"/>
      <c r="J199" s="63"/>
      <c r="K199" s="65"/>
      <c r="L199" s="65"/>
      <c r="M199" s="65"/>
      <c r="N199" s="63"/>
      <c r="O199" s="173"/>
      <c r="P199" s="63"/>
      <c r="Q199" s="65"/>
      <c r="R199" s="65"/>
      <c r="S199" s="65"/>
      <c r="T199" s="65"/>
      <c r="U199" s="65"/>
      <c r="V199" s="65"/>
      <c r="W199" s="65"/>
      <c r="X199" s="65"/>
      <c r="Y199" s="65"/>
      <c r="Z199" s="65"/>
      <c r="AA199" s="65"/>
      <c r="AB199" s="65"/>
      <c r="AC199" s="63"/>
      <c r="AD199" s="65"/>
      <c r="AE199" s="65"/>
      <c r="AF199" s="65"/>
      <c r="AG199" s="65"/>
      <c r="AH199" s="65"/>
      <c r="AI199" s="65"/>
      <c r="AJ199" s="65"/>
      <c r="AK199" s="65"/>
      <c r="AL199" s="65"/>
      <c r="AM199" s="65"/>
    </row>
    <row r="200" spans="1:39" ht="15">
      <c r="A200" s="63"/>
      <c r="B200" s="64"/>
      <c r="C200" s="65"/>
      <c r="D200" s="66"/>
      <c r="E200" s="66"/>
      <c r="F200" s="65"/>
      <c r="G200" s="67"/>
      <c r="H200" s="63"/>
      <c r="I200" s="68"/>
      <c r="J200" s="63"/>
      <c r="K200" s="65"/>
      <c r="L200" s="65"/>
      <c r="M200" s="65"/>
      <c r="N200" s="63"/>
      <c r="O200" s="173"/>
      <c r="P200" s="63"/>
      <c r="Q200" s="65"/>
      <c r="R200" s="65"/>
      <c r="S200" s="65"/>
      <c r="T200" s="65"/>
      <c r="U200" s="65"/>
      <c r="V200" s="65"/>
      <c r="W200" s="65"/>
      <c r="X200" s="65"/>
      <c r="Y200" s="65"/>
      <c r="Z200" s="65"/>
      <c r="AA200" s="65"/>
      <c r="AB200" s="65"/>
      <c r="AC200" s="63"/>
      <c r="AD200" s="65"/>
      <c r="AE200" s="65"/>
      <c r="AF200" s="65"/>
      <c r="AG200" s="65"/>
      <c r="AH200" s="65"/>
      <c r="AI200" s="65"/>
      <c r="AJ200" s="65"/>
      <c r="AK200" s="65"/>
      <c r="AL200" s="65"/>
      <c r="AM200" s="65"/>
    </row>
    <row r="201" spans="1:39" ht="15">
      <c r="A201" s="63"/>
      <c r="B201" s="64"/>
      <c r="C201" s="65"/>
      <c r="D201" s="66"/>
      <c r="E201" s="66"/>
      <c r="F201" s="65"/>
      <c r="G201" s="67"/>
      <c r="H201" s="63"/>
      <c r="I201" s="68"/>
      <c r="J201" s="63"/>
      <c r="K201" s="65"/>
      <c r="L201" s="65"/>
      <c r="M201" s="65"/>
      <c r="N201" s="63"/>
      <c r="O201" s="173"/>
      <c r="P201" s="63"/>
      <c r="Q201" s="65"/>
      <c r="R201" s="65"/>
      <c r="S201" s="65"/>
      <c r="T201" s="65"/>
      <c r="U201" s="65"/>
      <c r="V201" s="65"/>
      <c r="W201" s="65"/>
      <c r="X201" s="65"/>
      <c r="Y201" s="65"/>
      <c r="Z201" s="65"/>
      <c r="AA201" s="65"/>
      <c r="AB201" s="65"/>
      <c r="AC201" s="63"/>
      <c r="AD201" s="65"/>
      <c r="AE201" s="65"/>
      <c r="AF201" s="65"/>
      <c r="AG201" s="65"/>
      <c r="AH201" s="65"/>
      <c r="AI201" s="65"/>
      <c r="AJ201" s="65"/>
      <c r="AK201" s="65"/>
      <c r="AL201" s="65"/>
      <c r="AM201" s="65"/>
    </row>
    <row r="202" spans="1:39" ht="15">
      <c r="A202" s="63"/>
      <c r="B202" s="64"/>
      <c r="C202" s="65"/>
      <c r="D202" s="66"/>
      <c r="E202" s="66"/>
      <c r="F202" s="65"/>
      <c r="G202" s="67"/>
      <c r="H202" s="63"/>
      <c r="I202" s="68"/>
      <c r="J202" s="63"/>
      <c r="K202" s="65"/>
      <c r="L202" s="65"/>
      <c r="M202" s="65"/>
      <c r="N202" s="63"/>
      <c r="O202" s="173"/>
      <c r="P202" s="63"/>
      <c r="Q202" s="65"/>
      <c r="R202" s="65"/>
      <c r="S202" s="65"/>
      <c r="T202" s="65"/>
      <c r="U202" s="65"/>
      <c r="V202" s="65"/>
      <c r="W202" s="65"/>
      <c r="X202" s="65"/>
      <c r="Y202" s="65"/>
      <c r="Z202" s="65"/>
      <c r="AA202" s="65"/>
      <c r="AB202" s="65"/>
      <c r="AC202" s="63"/>
      <c r="AD202" s="65"/>
      <c r="AE202" s="65"/>
      <c r="AF202" s="65"/>
      <c r="AG202" s="65"/>
      <c r="AH202" s="65"/>
      <c r="AI202" s="65"/>
      <c r="AJ202" s="65"/>
      <c r="AK202" s="65"/>
      <c r="AL202" s="65"/>
      <c r="AM202" s="65"/>
    </row>
    <row r="203" spans="1:39" ht="15">
      <c r="A203" s="63"/>
      <c r="B203" s="64"/>
      <c r="C203" s="65"/>
      <c r="D203" s="66"/>
      <c r="E203" s="66"/>
      <c r="F203" s="65"/>
      <c r="G203" s="67"/>
      <c r="H203" s="63"/>
      <c r="I203" s="68"/>
      <c r="J203" s="63"/>
      <c r="K203" s="65"/>
      <c r="L203" s="65"/>
      <c r="M203" s="65"/>
      <c r="N203" s="63"/>
      <c r="O203" s="173"/>
      <c r="P203" s="63"/>
      <c r="Q203" s="65"/>
      <c r="R203" s="65"/>
      <c r="S203" s="65"/>
      <c r="T203" s="65"/>
      <c r="U203" s="65"/>
      <c r="V203" s="65"/>
      <c r="W203" s="65"/>
      <c r="X203" s="65"/>
      <c r="Y203" s="65"/>
      <c r="Z203" s="65"/>
      <c r="AA203" s="65"/>
      <c r="AB203" s="65"/>
      <c r="AC203" s="63"/>
      <c r="AD203" s="65"/>
      <c r="AE203" s="65"/>
      <c r="AF203" s="65"/>
      <c r="AG203" s="65"/>
      <c r="AH203" s="65"/>
      <c r="AI203" s="65"/>
      <c r="AJ203" s="65"/>
      <c r="AK203" s="65"/>
      <c r="AL203" s="65"/>
      <c r="AM203" s="65"/>
    </row>
    <row r="204" spans="1:39" ht="15">
      <c r="A204" s="63"/>
      <c r="B204" s="64"/>
      <c r="C204" s="65"/>
      <c r="D204" s="66"/>
      <c r="E204" s="66"/>
      <c r="F204" s="65"/>
      <c r="G204" s="67"/>
      <c r="H204" s="63"/>
      <c r="I204" s="68"/>
      <c r="J204" s="63"/>
      <c r="K204" s="65"/>
      <c r="L204" s="65"/>
      <c r="M204" s="65"/>
      <c r="N204" s="63"/>
      <c r="O204" s="173"/>
      <c r="P204" s="63"/>
      <c r="Q204" s="65"/>
      <c r="R204" s="65"/>
      <c r="S204" s="65"/>
      <c r="T204" s="65"/>
      <c r="U204" s="65"/>
      <c r="V204" s="65"/>
      <c r="W204" s="65"/>
      <c r="X204" s="65"/>
      <c r="Y204" s="65"/>
      <c r="Z204" s="65"/>
      <c r="AA204" s="65"/>
      <c r="AB204" s="65"/>
      <c r="AC204" s="63"/>
      <c r="AD204" s="65"/>
      <c r="AE204" s="65"/>
      <c r="AF204" s="65"/>
      <c r="AG204" s="65"/>
      <c r="AH204" s="65"/>
      <c r="AI204" s="65"/>
      <c r="AJ204" s="65"/>
      <c r="AK204" s="65"/>
      <c r="AL204" s="65"/>
      <c r="AM204" s="65"/>
    </row>
    <row r="205" spans="1:39" ht="15">
      <c r="A205" s="63"/>
      <c r="B205" s="64"/>
      <c r="C205" s="65"/>
      <c r="D205" s="66"/>
      <c r="E205" s="66"/>
      <c r="F205" s="65"/>
      <c r="G205" s="67"/>
      <c r="H205" s="63"/>
      <c r="I205" s="68"/>
      <c r="J205" s="63"/>
      <c r="K205" s="65"/>
      <c r="L205" s="65"/>
      <c r="M205" s="65"/>
      <c r="N205" s="63"/>
      <c r="O205" s="173"/>
      <c r="P205" s="63"/>
      <c r="Q205" s="65"/>
      <c r="R205" s="65"/>
      <c r="S205" s="65"/>
      <c r="T205" s="65"/>
      <c r="U205" s="65"/>
      <c r="V205" s="65"/>
      <c r="W205" s="65"/>
      <c r="X205" s="65"/>
      <c r="Y205" s="65"/>
      <c r="Z205" s="65"/>
      <c r="AA205" s="65"/>
      <c r="AB205" s="65"/>
      <c r="AC205" s="63"/>
      <c r="AD205" s="65"/>
      <c r="AE205" s="65"/>
      <c r="AF205" s="65"/>
      <c r="AG205" s="65"/>
      <c r="AH205" s="65"/>
      <c r="AI205" s="65"/>
      <c r="AJ205" s="65"/>
      <c r="AK205" s="65"/>
      <c r="AL205" s="65"/>
      <c r="AM205" s="65"/>
    </row>
    <row r="206" spans="1:39" ht="15">
      <c r="A206" s="63"/>
      <c r="B206" s="64"/>
      <c r="C206" s="65"/>
      <c r="D206" s="66"/>
      <c r="E206" s="66"/>
      <c r="F206" s="65"/>
      <c r="G206" s="67"/>
      <c r="H206" s="63"/>
      <c r="I206" s="68"/>
      <c r="J206" s="63"/>
      <c r="K206" s="65"/>
      <c r="L206" s="65"/>
      <c r="M206" s="65"/>
      <c r="N206" s="63"/>
      <c r="O206" s="173"/>
      <c r="P206" s="63"/>
      <c r="Q206" s="65"/>
      <c r="R206" s="65"/>
      <c r="S206" s="65"/>
      <c r="T206" s="65"/>
      <c r="U206" s="65"/>
      <c r="V206" s="65"/>
      <c r="W206" s="65"/>
      <c r="X206" s="65"/>
      <c r="Y206" s="65"/>
      <c r="Z206" s="65"/>
      <c r="AA206" s="65"/>
      <c r="AB206" s="65"/>
      <c r="AC206" s="63"/>
      <c r="AD206" s="65"/>
      <c r="AE206" s="65"/>
      <c r="AF206" s="65"/>
      <c r="AG206" s="65"/>
      <c r="AH206" s="65"/>
      <c r="AI206" s="65"/>
      <c r="AJ206" s="65"/>
      <c r="AK206" s="65"/>
      <c r="AL206" s="65"/>
      <c r="AM206" s="65"/>
    </row>
    <row r="207" spans="1:39" ht="15">
      <c r="A207" s="63"/>
      <c r="B207" s="64"/>
      <c r="C207" s="65"/>
      <c r="D207" s="66"/>
      <c r="E207" s="66"/>
      <c r="F207" s="65"/>
      <c r="G207" s="67"/>
      <c r="H207" s="63"/>
      <c r="I207" s="68"/>
      <c r="J207" s="63"/>
      <c r="K207" s="65"/>
      <c r="L207" s="65"/>
      <c r="M207" s="65"/>
      <c r="N207" s="63"/>
      <c r="O207" s="173"/>
      <c r="P207" s="63"/>
      <c r="Q207" s="65"/>
      <c r="R207" s="65"/>
      <c r="S207" s="65"/>
      <c r="T207" s="65"/>
      <c r="U207" s="65"/>
      <c r="V207" s="65"/>
      <c r="W207" s="65"/>
      <c r="X207" s="65"/>
      <c r="Y207" s="65"/>
      <c r="Z207" s="65"/>
      <c r="AA207" s="65"/>
      <c r="AB207" s="65"/>
      <c r="AC207" s="63"/>
      <c r="AD207" s="65"/>
      <c r="AE207" s="65"/>
      <c r="AF207" s="65"/>
      <c r="AG207" s="65"/>
      <c r="AH207" s="65"/>
      <c r="AI207" s="65"/>
      <c r="AJ207" s="65"/>
      <c r="AK207" s="65"/>
      <c r="AL207" s="65"/>
      <c r="AM207" s="65"/>
    </row>
    <row r="208" spans="1:39" ht="15">
      <c r="A208" s="63"/>
      <c r="B208" s="64"/>
      <c r="C208" s="65"/>
      <c r="D208" s="66"/>
      <c r="E208" s="66"/>
      <c r="F208" s="65"/>
      <c r="G208" s="67"/>
      <c r="H208" s="63"/>
      <c r="I208" s="68"/>
      <c r="J208" s="63"/>
      <c r="K208" s="65"/>
      <c r="L208" s="65"/>
      <c r="M208" s="65"/>
      <c r="N208" s="63"/>
      <c r="O208" s="173"/>
      <c r="P208" s="63"/>
      <c r="Q208" s="65"/>
      <c r="R208" s="65"/>
      <c r="S208" s="65"/>
      <c r="T208" s="65"/>
      <c r="U208" s="65"/>
      <c r="V208" s="65"/>
      <c r="W208" s="65"/>
      <c r="X208" s="65"/>
      <c r="Y208" s="65"/>
      <c r="Z208" s="65"/>
      <c r="AA208" s="65"/>
      <c r="AB208" s="65"/>
      <c r="AC208" s="63"/>
      <c r="AD208" s="65"/>
      <c r="AE208" s="65"/>
      <c r="AF208" s="65"/>
      <c r="AG208" s="65"/>
      <c r="AH208" s="65"/>
      <c r="AI208" s="65"/>
      <c r="AJ208" s="65"/>
      <c r="AK208" s="65"/>
      <c r="AL208" s="65"/>
      <c r="AM208" s="65"/>
    </row>
    <row r="209" spans="1:39" ht="15">
      <c r="A209" s="63"/>
      <c r="B209" s="64"/>
      <c r="C209" s="65"/>
      <c r="D209" s="66"/>
      <c r="E209" s="66"/>
      <c r="F209" s="65"/>
      <c r="G209" s="67"/>
      <c r="H209" s="63"/>
      <c r="I209" s="68"/>
      <c r="J209" s="63"/>
      <c r="K209" s="65"/>
      <c r="L209" s="65"/>
      <c r="M209" s="65"/>
      <c r="N209" s="63"/>
      <c r="O209" s="173"/>
      <c r="P209" s="63"/>
      <c r="Q209" s="65"/>
      <c r="R209" s="65"/>
      <c r="S209" s="65"/>
      <c r="T209" s="65"/>
      <c r="U209" s="65"/>
      <c r="V209" s="65"/>
      <c r="W209" s="65"/>
      <c r="X209" s="65"/>
      <c r="Y209" s="65"/>
      <c r="Z209" s="65"/>
      <c r="AA209" s="65"/>
      <c r="AB209" s="65"/>
      <c r="AC209" s="63"/>
      <c r="AD209" s="65"/>
      <c r="AE209" s="65"/>
      <c r="AF209" s="65"/>
      <c r="AG209" s="65"/>
      <c r="AH209" s="65"/>
      <c r="AI209" s="65"/>
      <c r="AJ209" s="65"/>
      <c r="AK209" s="65"/>
      <c r="AL209" s="65"/>
      <c r="AM209" s="65"/>
    </row>
    <row r="210" spans="1:39" ht="15">
      <c r="A210" s="63"/>
      <c r="B210" s="64"/>
      <c r="C210" s="65"/>
      <c r="D210" s="66"/>
      <c r="E210" s="66"/>
      <c r="F210" s="65"/>
      <c r="G210" s="67"/>
      <c r="H210" s="63"/>
      <c r="I210" s="68"/>
      <c r="J210" s="63"/>
      <c r="K210" s="65"/>
      <c r="L210" s="65"/>
      <c r="M210" s="65"/>
      <c r="N210" s="63"/>
      <c r="O210" s="173"/>
      <c r="P210" s="63"/>
      <c r="Q210" s="65"/>
      <c r="R210" s="65"/>
      <c r="S210" s="65"/>
      <c r="T210" s="65"/>
      <c r="U210" s="65"/>
      <c r="V210" s="65"/>
      <c r="W210" s="65"/>
      <c r="X210" s="65"/>
      <c r="Y210" s="65"/>
      <c r="Z210" s="65"/>
      <c r="AA210" s="65"/>
      <c r="AB210" s="65"/>
      <c r="AC210" s="63"/>
      <c r="AD210" s="65"/>
      <c r="AE210" s="65"/>
      <c r="AF210" s="65"/>
      <c r="AG210" s="65"/>
      <c r="AH210" s="65"/>
      <c r="AI210" s="65"/>
      <c r="AJ210" s="65"/>
      <c r="AK210" s="65"/>
      <c r="AL210" s="65"/>
      <c r="AM210" s="65"/>
    </row>
    <row r="211" spans="1:39" ht="15">
      <c r="A211" s="63"/>
      <c r="B211" s="64"/>
      <c r="C211" s="65"/>
      <c r="D211" s="66"/>
      <c r="E211" s="66"/>
      <c r="F211" s="65"/>
      <c r="G211" s="67"/>
      <c r="H211" s="63"/>
      <c r="I211" s="68"/>
      <c r="J211" s="63"/>
      <c r="K211" s="65"/>
      <c r="L211" s="65"/>
      <c r="M211" s="65"/>
      <c r="N211" s="63"/>
      <c r="O211" s="173"/>
      <c r="P211" s="63"/>
      <c r="Q211" s="65"/>
      <c r="R211" s="65"/>
      <c r="S211" s="65"/>
      <c r="T211" s="65"/>
      <c r="U211" s="65"/>
      <c r="V211" s="65"/>
      <c r="W211" s="65"/>
      <c r="X211" s="65"/>
      <c r="Y211" s="65"/>
      <c r="Z211" s="65"/>
      <c r="AA211" s="65"/>
      <c r="AB211" s="65"/>
      <c r="AC211" s="63"/>
      <c r="AD211" s="65"/>
      <c r="AE211" s="65"/>
      <c r="AF211" s="65"/>
      <c r="AG211" s="65"/>
      <c r="AH211" s="65"/>
      <c r="AI211" s="65"/>
      <c r="AJ211" s="65"/>
      <c r="AK211" s="65"/>
      <c r="AL211" s="65"/>
      <c r="AM211" s="65"/>
    </row>
    <row r="212" spans="1:39" ht="15">
      <c r="A212" s="63"/>
      <c r="B212" s="64"/>
      <c r="C212" s="65"/>
      <c r="D212" s="66"/>
      <c r="E212" s="66"/>
      <c r="F212" s="65"/>
      <c r="G212" s="67"/>
      <c r="H212" s="63"/>
      <c r="I212" s="68"/>
      <c r="J212" s="63"/>
      <c r="K212" s="65"/>
      <c r="L212" s="65"/>
      <c r="M212" s="65"/>
      <c r="N212" s="63"/>
      <c r="O212" s="173"/>
      <c r="P212" s="63"/>
      <c r="Q212" s="65"/>
      <c r="R212" s="65"/>
      <c r="S212" s="65"/>
      <c r="T212" s="65"/>
      <c r="U212" s="65"/>
      <c r="V212" s="65"/>
      <c r="W212" s="65"/>
      <c r="X212" s="65"/>
      <c r="Y212" s="65"/>
      <c r="Z212" s="65"/>
      <c r="AA212" s="65"/>
      <c r="AB212" s="65"/>
      <c r="AC212" s="63"/>
      <c r="AD212" s="65"/>
      <c r="AE212" s="65"/>
      <c r="AF212" s="65"/>
      <c r="AG212" s="65"/>
      <c r="AH212" s="65"/>
      <c r="AI212" s="65"/>
      <c r="AJ212" s="65"/>
      <c r="AK212" s="65"/>
      <c r="AL212" s="65"/>
      <c r="AM212" s="65"/>
    </row>
    <row r="213" spans="1:39" ht="15">
      <c r="A213" s="63"/>
      <c r="B213" s="64"/>
      <c r="C213" s="65"/>
      <c r="D213" s="66"/>
      <c r="E213" s="66"/>
      <c r="F213" s="65"/>
      <c r="G213" s="67"/>
      <c r="H213" s="63"/>
      <c r="I213" s="68"/>
      <c r="J213" s="63"/>
      <c r="K213" s="65"/>
      <c r="L213" s="65"/>
      <c r="M213" s="65"/>
      <c r="N213" s="63"/>
      <c r="O213" s="173"/>
      <c r="P213" s="63"/>
      <c r="Q213" s="65"/>
      <c r="R213" s="65"/>
      <c r="S213" s="65"/>
      <c r="T213" s="65"/>
      <c r="U213" s="65"/>
      <c r="V213" s="65"/>
      <c r="W213" s="65"/>
      <c r="X213" s="65"/>
      <c r="Y213" s="65"/>
      <c r="Z213" s="65"/>
      <c r="AA213" s="65"/>
      <c r="AB213" s="65"/>
      <c r="AC213" s="63"/>
      <c r="AD213" s="65"/>
      <c r="AE213" s="65"/>
      <c r="AF213" s="65"/>
      <c r="AG213" s="65"/>
      <c r="AH213" s="65"/>
      <c r="AI213" s="65"/>
      <c r="AJ213" s="65"/>
      <c r="AK213" s="65"/>
      <c r="AL213" s="65"/>
      <c r="AM213" s="65"/>
    </row>
    <row r="214" spans="1:39" ht="15">
      <c r="A214" s="63"/>
      <c r="B214" s="64"/>
      <c r="C214" s="65"/>
      <c r="D214" s="66"/>
      <c r="E214" s="66"/>
      <c r="F214" s="65"/>
      <c r="G214" s="67"/>
      <c r="H214" s="63"/>
      <c r="I214" s="68"/>
      <c r="J214" s="63"/>
      <c r="K214" s="65"/>
      <c r="L214" s="65"/>
      <c r="M214" s="65"/>
      <c r="N214" s="63"/>
      <c r="O214" s="173"/>
      <c r="P214" s="63"/>
      <c r="Q214" s="65"/>
      <c r="R214" s="65"/>
      <c r="S214" s="65"/>
      <c r="T214" s="65"/>
      <c r="U214" s="65"/>
      <c r="V214" s="65"/>
      <c r="W214" s="65"/>
      <c r="X214" s="65"/>
      <c r="Y214" s="65"/>
      <c r="Z214" s="65"/>
      <c r="AA214" s="65"/>
      <c r="AB214" s="65"/>
      <c r="AC214" s="63"/>
      <c r="AD214" s="65"/>
      <c r="AE214" s="65"/>
      <c r="AF214" s="65"/>
      <c r="AG214" s="65"/>
      <c r="AH214" s="65"/>
      <c r="AI214" s="65"/>
      <c r="AJ214" s="65"/>
      <c r="AK214" s="65"/>
      <c r="AL214" s="65"/>
      <c r="AM214" s="65"/>
    </row>
    <row r="215" spans="1:39" ht="15">
      <c r="A215" s="63"/>
      <c r="B215" s="64"/>
      <c r="C215" s="65"/>
      <c r="D215" s="66"/>
      <c r="E215" s="66"/>
      <c r="F215" s="65"/>
      <c r="G215" s="67"/>
      <c r="H215" s="63"/>
      <c r="I215" s="68"/>
      <c r="J215" s="63"/>
      <c r="K215" s="65"/>
      <c r="L215" s="65"/>
      <c r="M215" s="65"/>
      <c r="N215" s="63"/>
      <c r="O215" s="173"/>
      <c r="P215" s="63"/>
      <c r="Q215" s="65"/>
      <c r="R215" s="65"/>
      <c r="S215" s="65"/>
      <c r="T215" s="65"/>
      <c r="U215" s="65"/>
      <c r="V215" s="65"/>
      <c r="W215" s="65"/>
      <c r="X215" s="65"/>
      <c r="Y215" s="65"/>
      <c r="Z215" s="65"/>
      <c r="AA215" s="65"/>
      <c r="AB215" s="65"/>
      <c r="AC215" s="63"/>
      <c r="AD215" s="65"/>
      <c r="AE215" s="65"/>
      <c r="AF215" s="65"/>
      <c r="AG215" s="65"/>
      <c r="AH215" s="65"/>
      <c r="AI215" s="65"/>
      <c r="AJ215" s="65"/>
      <c r="AK215" s="65"/>
      <c r="AL215" s="65"/>
      <c r="AM215" s="65"/>
    </row>
    <row r="216" spans="1:39" ht="15">
      <c r="A216" s="63"/>
      <c r="B216" s="64"/>
      <c r="C216" s="65"/>
      <c r="D216" s="66"/>
      <c r="E216" s="66"/>
      <c r="F216" s="65"/>
      <c r="G216" s="67"/>
      <c r="H216" s="63"/>
      <c r="I216" s="68"/>
      <c r="J216" s="63"/>
      <c r="K216" s="65"/>
      <c r="L216" s="65"/>
      <c r="M216" s="65"/>
      <c r="N216" s="63"/>
      <c r="O216" s="173"/>
      <c r="P216" s="63"/>
      <c r="Q216" s="65"/>
      <c r="R216" s="65"/>
      <c r="S216" s="65"/>
      <c r="T216" s="65"/>
      <c r="U216" s="65"/>
      <c r="V216" s="65"/>
      <c r="W216" s="65"/>
      <c r="X216" s="65"/>
      <c r="Y216" s="65"/>
      <c r="Z216" s="65"/>
      <c r="AA216" s="65"/>
      <c r="AB216" s="65"/>
      <c r="AC216" s="63"/>
      <c r="AD216" s="65"/>
      <c r="AE216" s="65"/>
      <c r="AF216" s="65"/>
      <c r="AG216" s="65"/>
      <c r="AH216" s="65"/>
      <c r="AI216" s="65"/>
      <c r="AJ216" s="65"/>
      <c r="AK216" s="65"/>
      <c r="AL216" s="65"/>
      <c r="AM216" s="65"/>
    </row>
    <row r="217" spans="1:39" ht="15">
      <c r="A217" s="63"/>
      <c r="B217" s="64"/>
      <c r="C217" s="65"/>
      <c r="D217" s="66"/>
      <c r="E217" s="66"/>
      <c r="F217" s="65"/>
      <c r="G217" s="67"/>
      <c r="H217" s="63"/>
      <c r="I217" s="68"/>
      <c r="J217" s="63"/>
      <c r="K217" s="65"/>
      <c r="L217" s="65"/>
      <c r="M217" s="65"/>
      <c r="N217" s="63"/>
      <c r="O217" s="173"/>
      <c r="P217" s="63"/>
      <c r="Q217" s="65"/>
      <c r="R217" s="65"/>
      <c r="S217" s="65"/>
      <c r="T217" s="65"/>
      <c r="U217" s="65"/>
      <c r="V217" s="65"/>
      <c r="W217" s="65"/>
      <c r="X217" s="65"/>
      <c r="Y217" s="65"/>
      <c r="Z217" s="65"/>
      <c r="AA217" s="65"/>
      <c r="AB217" s="65"/>
      <c r="AC217" s="63"/>
      <c r="AD217" s="65"/>
      <c r="AE217" s="65"/>
      <c r="AF217" s="65"/>
      <c r="AG217" s="65"/>
      <c r="AH217" s="65"/>
      <c r="AI217" s="65"/>
      <c r="AJ217" s="65"/>
      <c r="AK217" s="65"/>
      <c r="AL217" s="65"/>
      <c r="AM217" s="65"/>
    </row>
    <row r="218" spans="1:39" ht="15">
      <c r="A218" s="63"/>
      <c r="B218" s="64"/>
      <c r="C218" s="65"/>
      <c r="D218" s="66"/>
      <c r="E218" s="66"/>
      <c r="F218" s="65"/>
      <c r="G218" s="67"/>
      <c r="H218" s="63"/>
      <c r="I218" s="68"/>
      <c r="J218" s="63"/>
      <c r="K218" s="65"/>
      <c r="L218" s="65"/>
      <c r="M218" s="65"/>
      <c r="N218" s="63"/>
      <c r="O218" s="173"/>
      <c r="P218" s="63"/>
      <c r="Q218" s="65"/>
      <c r="R218" s="65"/>
      <c r="S218" s="65"/>
      <c r="T218" s="65"/>
      <c r="U218" s="65"/>
      <c r="V218" s="65"/>
      <c r="W218" s="65"/>
      <c r="X218" s="65"/>
      <c r="Y218" s="65"/>
      <c r="Z218" s="65"/>
      <c r="AA218" s="65"/>
      <c r="AB218" s="65"/>
      <c r="AC218" s="63"/>
      <c r="AD218" s="65"/>
      <c r="AE218" s="65"/>
      <c r="AF218" s="65"/>
      <c r="AG218" s="65"/>
      <c r="AH218" s="65"/>
      <c r="AI218" s="65"/>
      <c r="AJ218" s="65"/>
      <c r="AK218" s="65"/>
      <c r="AL218" s="65"/>
      <c r="AM218" s="65"/>
    </row>
    <row r="219" spans="1:39" ht="15">
      <c r="A219" s="63"/>
      <c r="B219" s="64"/>
      <c r="C219" s="65"/>
      <c r="D219" s="66"/>
      <c r="E219" s="66"/>
      <c r="F219" s="65"/>
      <c r="G219" s="67"/>
      <c r="H219" s="63"/>
      <c r="I219" s="68"/>
      <c r="J219" s="63"/>
      <c r="K219" s="65"/>
      <c r="L219" s="65"/>
      <c r="M219" s="65"/>
      <c r="N219" s="63"/>
      <c r="O219" s="173"/>
      <c r="P219" s="63"/>
      <c r="Q219" s="65"/>
      <c r="R219" s="65"/>
      <c r="S219" s="65"/>
      <c r="T219" s="65"/>
      <c r="U219" s="65"/>
      <c r="V219" s="65"/>
      <c r="W219" s="65"/>
      <c r="X219" s="65"/>
      <c r="Y219" s="65"/>
      <c r="Z219" s="65"/>
      <c r="AA219" s="65"/>
      <c r="AB219" s="65"/>
      <c r="AC219" s="63"/>
      <c r="AD219" s="65"/>
      <c r="AE219" s="65"/>
      <c r="AF219" s="65"/>
      <c r="AG219" s="65"/>
      <c r="AH219" s="65"/>
      <c r="AI219" s="65"/>
      <c r="AJ219" s="65"/>
      <c r="AK219" s="65"/>
      <c r="AL219" s="65"/>
      <c r="AM219" s="65"/>
    </row>
    <row r="220" spans="1:39" ht="15">
      <c r="A220" s="63"/>
      <c r="B220" s="64"/>
      <c r="C220" s="65"/>
      <c r="D220" s="66"/>
      <c r="E220" s="66"/>
      <c r="F220" s="65"/>
      <c r="G220" s="67"/>
      <c r="H220" s="63"/>
      <c r="I220" s="68"/>
      <c r="J220" s="63"/>
      <c r="K220" s="65"/>
      <c r="L220" s="65"/>
      <c r="M220" s="65"/>
      <c r="N220" s="63"/>
      <c r="O220" s="173"/>
      <c r="P220" s="63"/>
      <c r="Q220" s="65"/>
      <c r="R220" s="65"/>
      <c r="S220" s="65"/>
      <c r="T220" s="65"/>
      <c r="U220" s="65"/>
      <c r="V220" s="65"/>
      <c r="W220" s="65"/>
      <c r="X220" s="65"/>
      <c r="Y220" s="65"/>
      <c r="Z220" s="65"/>
      <c r="AA220" s="65"/>
      <c r="AB220" s="65"/>
      <c r="AC220" s="63"/>
      <c r="AD220" s="65"/>
      <c r="AE220" s="65"/>
      <c r="AF220" s="65"/>
      <c r="AG220" s="65"/>
      <c r="AH220" s="65"/>
      <c r="AI220" s="65"/>
      <c r="AJ220" s="65"/>
      <c r="AK220" s="65"/>
      <c r="AL220" s="65"/>
      <c r="AM220" s="65"/>
    </row>
    <row r="221" spans="1:39" ht="15">
      <c r="A221" s="63"/>
      <c r="B221" s="64"/>
      <c r="C221" s="65"/>
      <c r="D221" s="66"/>
      <c r="E221" s="66"/>
      <c r="F221" s="65"/>
      <c r="G221" s="67"/>
      <c r="H221" s="63"/>
      <c r="I221" s="68"/>
      <c r="J221" s="63"/>
      <c r="K221" s="65"/>
      <c r="L221" s="65"/>
      <c r="M221" s="65"/>
      <c r="N221" s="63"/>
      <c r="O221" s="173"/>
      <c r="P221" s="63"/>
      <c r="Q221" s="65"/>
      <c r="R221" s="65"/>
      <c r="S221" s="65"/>
      <c r="T221" s="65"/>
      <c r="U221" s="65"/>
      <c r="V221" s="65"/>
      <c r="W221" s="65"/>
      <c r="X221" s="65"/>
      <c r="Y221" s="65"/>
      <c r="Z221" s="65"/>
      <c r="AA221" s="65"/>
      <c r="AB221" s="65"/>
      <c r="AC221" s="63"/>
      <c r="AD221" s="65"/>
      <c r="AE221" s="65"/>
      <c r="AF221" s="65"/>
      <c r="AG221" s="65"/>
      <c r="AH221" s="65"/>
      <c r="AI221" s="65"/>
      <c r="AJ221" s="65"/>
      <c r="AK221" s="65"/>
      <c r="AL221" s="65"/>
      <c r="AM221" s="65"/>
    </row>
    <row r="222" spans="1:39" ht="15">
      <c r="A222" s="63"/>
      <c r="B222" s="64"/>
      <c r="C222" s="65"/>
      <c r="D222" s="66"/>
      <c r="E222" s="66"/>
      <c r="F222" s="65"/>
      <c r="G222" s="67"/>
      <c r="H222" s="63"/>
      <c r="I222" s="68"/>
      <c r="J222" s="63"/>
      <c r="K222" s="65"/>
      <c r="L222" s="65"/>
      <c r="M222" s="65"/>
      <c r="N222" s="63"/>
      <c r="O222" s="173"/>
      <c r="P222" s="63"/>
      <c r="Q222" s="65"/>
      <c r="R222" s="65"/>
      <c r="S222" s="65"/>
      <c r="T222" s="65"/>
      <c r="U222" s="65"/>
      <c r="V222" s="65"/>
      <c r="W222" s="65"/>
      <c r="X222" s="65"/>
      <c r="Y222" s="65"/>
      <c r="Z222" s="65"/>
      <c r="AA222" s="65"/>
      <c r="AB222" s="65"/>
      <c r="AC222" s="63"/>
      <c r="AD222" s="65"/>
      <c r="AE222" s="65"/>
      <c r="AF222" s="65"/>
      <c r="AG222" s="65"/>
      <c r="AH222" s="65"/>
      <c r="AI222" s="65"/>
      <c r="AJ222" s="65"/>
      <c r="AK222" s="65"/>
      <c r="AL222" s="65"/>
      <c r="AM222" s="65"/>
    </row>
    <row r="223" spans="1:39" ht="15">
      <c r="A223" s="63"/>
      <c r="B223" s="64"/>
      <c r="C223" s="65"/>
      <c r="D223" s="66"/>
      <c r="E223" s="66"/>
      <c r="F223" s="65"/>
      <c r="G223" s="67"/>
      <c r="H223" s="63"/>
      <c r="I223" s="68"/>
      <c r="J223" s="63"/>
      <c r="K223" s="65"/>
      <c r="L223" s="65"/>
      <c r="M223" s="65"/>
      <c r="N223" s="63"/>
      <c r="O223" s="173"/>
      <c r="P223" s="63"/>
      <c r="Q223" s="65"/>
      <c r="R223" s="65"/>
      <c r="S223" s="65"/>
      <c r="T223" s="65"/>
      <c r="U223" s="65"/>
      <c r="V223" s="65"/>
      <c r="W223" s="65"/>
      <c r="X223" s="65"/>
      <c r="Y223" s="65"/>
      <c r="Z223" s="65"/>
      <c r="AA223" s="65"/>
      <c r="AB223" s="65"/>
      <c r="AC223" s="63"/>
      <c r="AD223" s="65"/>
      <c r="AE223" s="65"/>
      <c r="AF223" s="65"/>
      <c r="AG223" s="65"/>
      <c r="AH223" s="65"/>
      <c r="AI223" s="65"/>
      <c r="AJ223" s="65"/>
      <c r="AK223" s="65"/>
      <c r="AL223" s="65"/>
      <c r="AM223" s="65"/>
    </row>
    <row r="224" spans="1:39" ht="15">
      <c r="A224" s="63"/>
      <c r="B224" s="64"/>
      <c r="C224" s="65"/>
      <c r="D224" s="66"/>
      <c r="E224" s="66"/>
      <c r="F224" s="65"/>
      <c r="G224" s="67"/>
      <c r="H224" s="63"/>
      <c r="I224" s="68"/>
      <c r="J224" s="63"/>
      <c r="K224" s="65"/>
      <c r="L224" s="65"/>
      <c r="M224" s="65"/>
      <c r="N224" s="63"/>
      <c r="O224" s="173"/>
      <c r="P224" s="63"/>
      <c r="Q224" s="65"/>
      <c r="R224" s="65"/>
      <c r="S224" s="65"/>
      <c r="T224" s="65"/>
      <c r="U224" s="65"/>
      <c r="V224" s="65"/>
      <c r="W224" s="65"/>
      <c r="X224" s="65"/>
      <c r="Y224" s="65"/>
      <c r="Z224" s="65"/>
      <c r="AA224" s="65"/>
      <c r="AB224" s="65"/>
      <c r="AC224" s="63"/>
      <c r="AD224" s="65"/>
      <c r="AE224" s="65"/>
      <c r="AF224" s="65"/>
      <c r="AG224" s="65"/>
      <c r="AH224" s="65"/>
      <c r="AI224" s="65"/>
      <c r="AJ224" s="65"/>
      <c r="AK224" s="65"/>
      <c r="AL224" s="65"/>
      <c r="AM224" s="65"/>
    </row>
    <row r="225" spans="1:39" ht="15">
      <c r="A225" s="63"/>
      <c r="B225" s="64"/>
      <c r="C225" s="65"/>
      <c r="D225" s="66"/>
      <c r="E225" s="66"/>
      <c r="F225" s="65"/>
      <c r="G225" s="67"/>
      <c r="H225" s="63"/>
      <c r="I225" s="68"/>
      <c r="J225" s="63"/>
      <c r="K225" s="65"/>
      <c r="L225" s="65"/>
      <c r="M225" s="65"/>
      <c r="N225" s="63"/>
      <c r="O225" s="173"/>
      <c r="P225" s="63"/>
      <c r="Q225" s="65"/>
      <c r="R225" s="65"/>
      <c r="S225" s="65"/>
      <c r="T225" s="65"/>
      <c r="U225" s="65"/>
      <c r="V225" s="65"/>
      <c r="W225" s="65"/>
      <c r="X225" s="65"/>
      <c r="Y225" s="65"/>
      <c r="Z225" s="65"/>
      <c r="AA225" s="65"/>
      <c r="AB225" s="65"/>
      <c r="AC225" s="63"/>
      <c r="AD225" s="65"/>
      <c r="AE225" s="65"/>
      <c r="AF225" s="65"/>
      <c r="AG225" s="65"/>
      <c r="AH225" s="65"/>
      <c r="AI225" s="65"/>
      <c r="AJ225" s="65"/>
      <c r="AK225" s="65"/>
      <c r="AL225" s="65"/>
      <c r="AM225" s="65"/>
    </row>
    <row r="226" spans="1:39" ht="15">
      <c r="A226" s="63"/>
      <c r="B226" s="64"/>
      <c r="C226" s="65"/>
      <c r="D226" s="66"/>
      <c r="E226" s="66"/>
      <c r="F226" s="65"/>
      <c r="G226" s="67"/>
      <c r="H226" s="63"/>
      <c r="I226" s="68"/>
      <c r="J226" s="63"/>
      <c r="K226" s="65"/>
      <c r="L226" s="65"/>
      <c r="M226" s="65"/>
      <c r="N226" s="63"/>
      <c r="O226" s="173"/>
      <c r="P226" s="63"/>
      <c r="Q226" s="65"/>
      <c r="R226" s="65"/>
      <c r="S226" s="65"/>
      <c r="T226" s="65"/>
      <c r="U226" s="65"/>
      <c r="V226" s="65"/>
      <c r="W226" s="65"/>
      <c r="X226" s="65"/>
      <c r="Y226" s="65"/>
      <c r="Z226" s="65"/>
      <c r="AA226" s="65"/>
      <c r="AB226" s="65"/>
      <c r="AC226" s="63"/>
      <c r="AD226" s="65"/>
      <c r="AE226" s="65"/>
      <c r="AF226" s="65"/>
      <c r="AG226" s="65"/>
      <c r="AH226" s="65"/>
      <c r="AI226" s="65"/>
      <c r="AJ226" s="65"/>
      <c r="AK226" s="65"/>
      <c r="AL226" s="65"/>
      <c r="AM226" s="65"/>
    </row>
    <row r="227" spans="1:39" ht="15">
      <c r="A227" s="63"/>
      <c r="B227" s="64"/>
      <c r="C227" s="65"/>
      <c r="D227" s="66"/>
      <c r="E227" s="66"/>
      <c r="F227" s="65"/>
      <c r="G227" s="67"/>
      <c r="H227" s="63"/>
      <c r="I227" s="68"/>
      <c r="J227" s="63"/>
      <c r="K227" s="65"/>
      <c r="L227" s="65"/>
      <c r="M227" s="65"/>
      <c r="N227" s="63"/>
      <c r="O227" s="173"/>
      <c r="P227" s="63"/>
      <c r="Q227" s="65"/>
      <c r="R227" s="65"/>
      <c r="S227" s="65"/>
      <c r="T227" s="65"/>
      <c r="U227" s="65"/>
      <c r="V227" s="65"/>
      <c r="W227" s="65"/>
      <c r="X227" s="65"/>
      <c r="Y227" s="65"/>
      <c r="Z227" s="65"/>
      <c r="AA227" s="65"/>
      <c r="AB227" s="65"/>
      <c r="AC227" s="63"/>
      <c r="AD227" s="65"/>
      <c r="AE227" s="65"/>
      <c r="AF227" s="65"/>
      <c r="AG227" s="65"/>
      <c r="AH227" s="65"/>
      <c r="AI227" s="65"/>
      <c r="AJ227" s="65"/>
      <c r="AK227" s="65"/>
      <c r="AL227" s="65"/>
      <c r="AM227" s="65"/>
    </row>
    <row r="228" spans="1:39" ht="15">
      <c r="A228" s="63"/>
      <c r="B228" s="64"/>
      <c r="C228" s="65"/>
      <c r="D228" s="66"/>
      <c r="E228" s="66"/>
      <c r="F228" s="65"/>
      <c r="G228" s="67"/>
      <c r="H228" s="63"/>
      <c r="I228" s="68"/>
      <c r="J228" s="63"/>
      <c r="K228" s="65"/>
      <c r="L228" s="65"/>
      <c r="M228" s="65"/>
      <c r="N228" s="63"/>
      <c r="O228" s="173"/>
      <c r="P228" s="63"/>
      <c r="Q228" s="65"/>
      <c r="R228" s="65"/>
      <c r="S228" s="65"/>
      <c r="T228" s="65"/>
      <c r="U228" s="65"/>
      <c r="V228" s="65"/>
      <c r="W228" s="65"/>
      <c r="X228" s="65"/>
      <c r="Y228" s="65"/>
      <c r="Z228" s="65"/>
      <c r="AA228" s="65"/>
      <c r="AB228" s="65"/>
      <c r="AC228" s="63"/>
      <c r="AD228" s="65"/>
      <c r="AE228" s="65"/>
      <c r="AF228" s="65"/>
      <c r="AG228" s="65"/>
      <c r="AH228" s="65"/>
      <c r="AI228" s="65"/>
      <c r="AJ228" s="65"/>
      <c r="AK228" s="65"/>
      <c r="AL228" s="65"/>
      <c r="AM228" s="65"/>
    </row>
    <row r="229" spans="1:39" ht="15">
      <c r="A229" s="63"/>
      <c r="B229" s="64"/>
      <c r="C229" s="65"/>
      <c r="D229" s="66"/>
      <c r="E229" s="66"/>
      <c r="F229" s="65"/>
      <c r="G229" s="67"/>
      <c r="H229" s="63"/>
      <c r="I229" s="68"/>
      <c r="J229" s="63"/>
      <c r="K229" s="65"/>
      <c r="L229" s="65"/>
      <c r="M229" s="65"/>
      <c r="N229" s="63"/>
      <c r="O229" s="173"/>
      <c r="P229" s="63"/>
      <c r="Q229" s="65"/>
      <c r="R229" s="65"/>
      <c r="S229" s="65"/>
      <c r="T229" s="65"/>
      <c r="U229" s="65"/>
      <c r="V229" s="65"/>
      <c r="W229" s="65"/>
      <c r="X229" s="65"/>
      <c r="Y229" s="65"/>
      <c r="Z229" s="65"/>
      <c r="AA229" s="65"/>
      <c r="AB229" s="65"/>
      <c r="AC229" s="63"/>
      <c r="AD229" s="65"/>
      <c r="AE229" s="65"/>
      <c r="AF229" s="65"/>
      <c r="AG229" s="65"/>
      <c r="AH229" s="65"/>
      <c r="AI229" s="65"/>
      <c r="AJ229" s="65"/>
      <c r="AK229" s="65"/>
      <c r="AL229" s="65"/>
      <c r="AM229" s="65"/>
    </row>
    <row r="230" spans="1:39" ht="15">
      <c r="A230" s="63"/>
      <c r="B230" s="64"/>
      <c r="C230" s="65"/>
      <c r="D230" s="66"/>
      <c r="E230" s="66"/>
      <c r="F230" s="65"/>
      <c r="G230" s="67"/>
      <c r="H230" s="63"/>
      <c r="I230" s="68"/>
      <c r="J230" s="63"/>
      <c r="K230" s="65"/>
      <c r="L230" s="65"/>
      <c r="M230" s="65"/>
      <c r="N230" s="63"/>
      <c r="O230" s="173"/>
      <c r="P230" s="63"/>
      <c r="Q230" s="65"/>
      <c r="R230" s="65"/>
      <c r="S230" s="65"/>
      <c r="T230" s="65"/>
      <c r="U230" s="65"/>
      <c r="V230" s="65"/>
      <c r="W230" s="65"/>
      <c r="X230" s="65"/>
      <c r="Y230" s="65"/>
      <c r="Z230" s="65"/>
      <c r="AA230" s="65"/>
      <c r="AB230" s="65"/>
      <c r="AC230" s="63"/>
      <c r="AD230" s="65"/>
      <c r="AE230" s="65"/>
      <c r="AF230" s="65"/>
      <c r="AG230" s="65"/>
      <c r="AH230" s="65"/>
      <c r="AI230" s="65"/>
      <c r="AJ230" s="65"/>
      <c r="AK230" s="65"/>
      <c r="AL230" s="65"/>
      <c r="AM230" s="65"/>
    </row>
    <row r="231" spans="1:39" ht="15">
      <c r="A231" s="63"/>
      <c r="B231" s="64"/>
      <c r="C231" s="65"/>
      <c r="D231" s="66"/>
      <c r="E231" s="66"/>
      <c r="F231" s="65"/>
      <c r="G231" s="67"/>
      <c r="H231" s="63"/>
      <c r="I231" s="68"/>
      <c r="J231" s="63"/>
      <c r="K231" s="65"/>
      <c r="L231" s="65"/>
      <c r="M231" s="65"/>
      <c r="N231" s="63"/>
      <c r="O231" s="173"/>
      <c r="P231" s="63"/>
      <c r="Q231" s="65"/>
      <c r="R231" s="65"/>
      <c r="S231" s="65"/>
      <c r="T231" s="65"/>
      <c r="U231" s="65"/>
      <c r="V231" s="65"/>
      <c r="W231" s="65"/>
      <c r="X231" s="65"/>
      <c r="Y231" s="65"/>
      <c r="Z231" s="65"/>
      <c r="AA231" s="65"/>
      <c r="AB231" s="65"/>
      <c r="AC231" s="63"/>
      <c r="AD231" s="65"/>
      <c r="AE231" s="65"/>
      <c r="AF231" s="65"/>
      <c r="AG231" s="65"/>
      <c r="AH231" s="65"/>
      <c r="AI231" s="65"/>
      <c r="AJ231" s="65"/>
      <c r="AK231" s="65"/>
      <c r="AL231" s="65"/>
      <c r="AM231" s="65"/>
    </row>
    <row r="232" spans="1:39" ht="15">
      <c r="A232" s="63"/>
      <c r="B232" s="64"/>
      <c r="C232" s="65"/>
      <c r="D232" s="66"/>
      <c r="E232" s="66"/>
      <c r="F232" s="65"/>
      <c r="G232" s="67"/>
      <c r="H232" s="63"/>
      <c r="I232" s="68"/>
      <c r="J232" s="63"/>
      <c r="K232" s="65"/>
      <c r="L232" s="65"/>
      <c r="M232" s="65"/>
      <c r="N232" s="63"/>
      <c r="O232" s="173"/>
      <c r="P232" s="63"/>
      <c r="Q232" s="65"/>
      <c r="R232" s="65"/>
      <c r="S232" s="65"/>
      <c r="T232" s="65"/>
      <c r="U232" s="65"/>
      <c r="V232" s="65"/>
      <c r="W232" s="65"/>
      <c r="X232" s="65"/>
      <c r="Y232" s="65"/>
      <c r="Z232" s="65"/>
      <c r="AA232" s="65"/>
      <c r="AB232" s="65"/>
      <c r="AC232" s="63"/>
      <c r="AD232" s="65"/>
      <c r="AE232" s="65"/>
      <c r="AF232" s="65"/>
      <c r="AG232" s="65"/>
      <c r="AH232" s="65"/>
      <c r="AI232" s="65"/>
      <c r="AJ232" s="65"/>
      <c r="AK232" s="65"/>
      <c r="AL232" s="65"/>
      <c r="AM232" s="65"/>
    </row>
    <row r="233" spans="1:39" ht="15">
      <c r="A233" s="63"/>
      <c r="B233" s="64"/>
      <c r="C233" s="65"/>
      <c r="D233" s="66"/>
      <c r="E233" s="66"/>
      <c r="F233" s="65"/>
      <c r="G233" s="67"/>
      <c r="H233" s="63"/>
      <c r="I233" s="68"/>
      <c r="J233" s="63"/>
      <c r="K233" s="65"/>
      <c r="L233" s="65"/>
      <c r="M233" s="65"/>
      <c r="N233" s="63"/>
      <c r="O233" s="173"/>
      <c r="P233" s="63"/>
      <c r="Q233" s="65"/>
      <c r="R233" s="65"/>
      <c r="S233" s="65"/>
      <c r="T233" s="65"/>
      <c r="U233" s="65"/>
      <c r="V233" s="65"/>
      <c r="W233" s="65"/>
      <c r="X233" s="65"/>
      <c r="Y233" s="65"/>
      <c r="Z233" s="65"/>
      <c r="AA233" s="65"/>
      <c r="AB233" s="65"/>
      <c r="AC233" s="63"/>
      <c r="AD233" s="65"/>
      <c r="AE233" s="65"/>
      <c r="AF233" s="65"/>
      <c r="AG233" s="65"/>
      <c r="AH233" s="65"/>
      <c r="AI233" s="65"/>
      <c r="AJ233" s="65"/>
      <c r="AK233" s="65"/>
      <c r="AL233" s="65"/>
      <c r="AM233" s="65"/>
    </row>
    <row r="234" spans="1:39" ht="15">
      <c r="A234" s="63"/>
      <c r="B234" s="64"/>
      <c r="C234" s="65"/>
      <c r="D234" s="66"/>
      <c r="E234" s="66"/>
      <c r="F234" s="65"/>
      <c r="G234" s="67"/>
      <c r="H234" s="63"/>
      <c r="I234" s="68"/>
      <c r="J234" s="63"/>
      <c r="K234" s="65"/>
      <c r="L234" s="65"/>
      <c r="M234" s="65"/>
      <c r="N234" s="63"/>
      <c r="O234" s="173"/>
      <c r="P234" s="63"/>
      <c r="Q234" s="65"/>
      <c r="R234" s="65"/>
      <c r="S234" s="65"/>
      <c r="T234" s="65"/>
      <c r="U234" s="65"/>
      <c r="V234" s="65"/>
      <c r="W234" s="65"/>
      <c r="X234" s="65"/>
      <c r="Y234" s="65"/>
      <c r="Z234" s="65"/>
      <c r="AA234" s="65"/>
      <c r="AB234" s="65"/>
      <c r="AC234" s="63"/>
      <c r="AD234" s="65"/>
      <c r="AE234" s="65"/>
      <c r="AF234" s="65"/>
      <c r="AG234" s="65"/>
      <c r="AH234" s="65"/>
      <c r="AI234" s="65"/>
      <c r="AJ234" s="65"/>
      <c r="AK234" s="65"/>
      <c r="AL234" s="65"/>
      <c r="AM234" s="65"/>
    </row>
    <row r="235" spans="1:39" ht="15">
      <c r="A235" s="63"/>
      <c r="B235" s="64"/>
      <c r="C235" s="65"/>
      <c r="D235" s="66"/>
      <c r="E235" s="66"/>
      <c r="F235" s="65"/>
      <c r="G235" s="67"/>
      <c r="H235" s="63"/>
      <c r="I235" s="68"/>
      <c r="J235" s="63"/>
      <c r="K235" s="65"/>
      <c r="L235" s="65"/>
      <c r="M235" s="65"/>
      <c r="N235" s="63"/>
      <c r="O235" s="173"/>
      <c r="P235" s="63"/>
      <c r="Q235" s="65"/>
      <c r="R235" s="65"/>
      <c r="S235" s="65"/>
      <c r="T235" s="65"/>
      <c r="U235" s="65"/>
      <c r="V235" s="65"/>
      <c r="W235" s="65"/>
      <c r="X235" s="65"/>
      <c r="Y235" s="65"/>
      <c r="Z235" s="65"/>
      <c r="AA235" s="65"/>
      <c r="AB235" s="65"/>
      <c r="AC235" s="63"/>
      <c r="AD235" s="65"/>
      <c r="AE235" s="65"/>
      <c r="AF235" s="65"/>
      <c r="AG235" s="65"/>
      <c r="AH235" s="65"/>
      <c r="AI235" s="65"/>
      <c r="AJ235" s="65"/>
      <c r="AK235" s="65"/>
      <c r="AL235" s="65"/>
      <c r="AM235" s="65"/>
    </row>
    <row r="236" spans="1:39" ht="15">
      <c r="A236" s="63"/>
      <c r="B236" s="64"/>
      <c r="C236" s="65"/>
      <c r="D236" s="66"/>
      <c r="E236" s="66"/>
      <c r="F236" s="65"/>
      <c r="G236" s="67"/>
      <c r="H236" s="63"/>
      <c r="I236" s="68"/>
      <c r="J236" s="63"/>
      <c r="K236" s="65"/>
      <c r="L236" s="65"/>
      <c r="M236" s="65"/>
      <c r="N236" s="63"/>
      <c r="O236" s="173"/>
      <c r="P236" s="63"/>
      <c r="Q236" s="65"/>
      <c r="R236" s="65"/>
      <c r="S236" s="65"/>
      <c r="T236" s="65"/>
      <c r="U236" s="65"/>
      <c r="V236" s="65"/>
      <c r="W236" s="65"/>
      <c r="X236" s="65"/>
      <c r="Y236" s="65"/>
      <c r="Z236" s="65"/>
      <c r="AA236" s="65"/>
      <c r="AB236" s="65"/>
      <c r="AC236" s="63"/>
      <c r="AD236" s="65"/>
      <c r="AE236" s="65"/>
      <c r="AF236" s="65"/>
      <c r="AG236" s="65"/>
      <c r="AH236" s="65"/>
      <c r="AI236" s="65"/>
      <c r="AJ236" s="65"/>
      <c r="AK236" s="65"/>
      <c r="AL236" s="65"/>
      <c r="AM236" s="65"/>
    </row>
    <row r="237" spans="1:39" ht="15">
      <c r="A237" s="63"/>
      <c r="B237" s="64"/>
      <c r="C237" s="65"/>
      <c r="D237" s="66"/>
      <c r="E237" s="66"/>
      <c r="F237" s="65"/>
      <c r="G237" s="67"/>
      <c r="H237" s="63"/>
      <c r="I237" s="68"/>
      <c r="J237" s="63"/>
      <c r="K237" s="65"/>
      <c r="L237" s="65"/>
      <c r="M237" s="65"/>
      <c r="N237" s="63"/>
      <c r="O237" s="173"/>
      <c r="P237" s="63"/>
      <c r="Q237" s="65"/>
      <c r="R237" s="65"/>
      <c r="S237" s="65"/>
      <c r="T237" s="65"/>
      <c r="U237" s="65"/>
      <c r="V237" s="65"/>
      <c r="W237" s="65"/>
      <c r="X237" s="65"/>
      <c r="Y237" s="65"/>
      <c r="Z237" s="65"/>
      <c r="AA237" s="65"/>
      <c r="AB237" s="65"/>
      <c r="AC237" s="63"/>
      <c r="AD237" s="65"/>
      <c r="AE237" s="65"/>
      <c r="AF237" s="65"/>
      <c r="AG237" s="65"/>
      <c r="AH237" s="65"/>
      <c r="AI237" s="65"/>
      <c r="AJ237" s="65"/>
      <c r="AK237" s="65"/>
      <c r="AL237" s="65"/>
      <c r="AM237" s="65"/>
    </row>
    <row r="238" spans="1:39" ht="15">
      <c r="A238" s="63"/>
      <c r="B238" s="64"/>
      <c r="C238" s="65"/>
      <c r="D238" s="66"/>
      <c r="E238" s="66"/>
      <c r="F238" s="65"/>
      <c r="G238" s="67"/>
      <c r="H238" s="63"/>
      <c r="I238" s="68"/>
      <c r="J238" s="63"/>
      <c r="K238" s="65"/>
      <c r="L238" s="65"/>
      <c r="M238" s="65"/>
      <c r="N238" s="63"/>
      <c r="O238" s="173"/>
      <c r="P238" s="63"/>
      <c r="Q238" s="65"/>
      <c r="R238" s="65"/>
      <c r="S238" s="65"/>
      <c r="T238" s="65"/>
      <c r="U238" s="65"/>
      <c r="V238" s="65"/>
      <c r="W238" s="65"/>
      <c r="X238" s="65"/>
      <c r="Y238" s="65"/>
      <c r="Z238" s="65"/>
      <c r="AA238" s="65"/>
      <c r="AB238" s="65"/>
      <c r="AC238" s="63"/>
      <c r="AD238" s="65"/>
      <c r="AE238" s="65"/>
      <c r="AF238" s="65"/>
      <c r="AG238" s="65"/>
      <c r="AH238" s="65"/>
      <c r="AI238" s="65"/>
      <c r="AJ238" s="65"/>
      <c r="AK238" s="65"/>
      <c r="AL238" s="65"/>
      <c r="AM238" s="65"/>
    </row>
    <row r="239" spans="1:39" ht="15">
      <c r="A239" s="63"/>
      <c r="B239" s="64"/>
      <c r="C239" s="65"/>
      <c r="D239" s="66"/>
      <c r="E239" s="66"/>
      <c r="F239" s="65"/>
      <c r="G239" s="67"/>
      <c r="H239" s="63"/>
      <c r="I239" s="68"/>
      <c r="J239" s="63"/>
      <c r="K239" s="65"/>
      <c r="L239" s="65"/>
      <c r="M239" s="65"/>
      <c r="N239" s="63"/>
      <c r="O239" s="173"/>
      <c r="P239" s="63"/>
      <c r="Q239" s="65"/>
      <c r="R239" s="65"/>
      <c r="S239" s="65"/>
      <c r="T239" s="65"/>
      <c r="U239" s="65"/>
      <c r="V239" s="65"/>
      <c r="W239" s="65"/>
      <c r="X239" s="65"/>
      <c r="Y239" s="65"/>
      <c r="Z239" s="65"/>
      <c r="AA239" s="65"/>
      <c r="AB239" s="65"/>
      <c r="AC239" s="63"/>
      <c r="AD239" s="65"/>
      <c r="AE239" s="65"/>
      <c r="AF239" s="65"/>
      <c r="AG239" s="65"/>
      <c r="AH239" s="65"/>
      <c r="AI239" s="65"/>
      <c r="AJ239" s="65"/>
      <c r="AK239" s="65"/>
      <c r="AL239" s="65"/>
      <c r="AM239" s="65"/>
    </row>
    <row r="240" spans="1:39" ht="15">
      <c r="A240" s="63"/>
      <c r="B240" s="64"/>
      <c r="C240" s="65"/>
      <c r="D240" s="66"/>
      <c r="E240" s="66"/>
      <c r="F240" s="65"/>
      <c r="G240" s="67"/>
      <c r="H240" s="63"/>
      <c r="I240" s="68"/>
      <c r="J240" s="63"/>
      <c r="K240" s="65"/>
      <c r="L240" s="65"/>
      <c r="M240" s="65"/>
      <c r="N240" s="63"/>
      <c r="O240" s="173"/>
      <c r="P240" s="63"/>
      <c r="Q240" s="65"/>
      <c r="R240" s="65"/>
      <c r="S240" s="65"/>
      <c r="T240" s="65"/>
      <c r="U240" s="65"/>
      <c r="V240" s="65"/>
      <c r="W240" s="65"/>
      <c r="X240" s="65"/>
      <c r="Y240" s="65"/>
      <c r="Z240" s="65"/>
      <c r="AA240" s="65"/>
      <c r="AB240" s="65"/>
      <c r="AC240" s="63"/>
      <c r="AD240" s="65"/>
      <c r="AE240" s="65"/>
      <c r="AF240" s="65"/>
      <c r="AG240" s="65"/>
      <c r="AH240" s="65"/>
      <c r="AI240" s="65"/>
      <c r="AJ240" s="65"/>
      <c r="AK240" s="65"/>
      <c r="AL240" s="65"/>
      <c r="AM240" s="65"/>
    </row>
    <row r="241" spans="1:39" ht="15">
      <c r="A241" s="63"/>
      <c r="B241" s="64"/>
      <c r="C241" s="65"/>
      <c r="D241" s="66"/>
      <c r="E241" s="66"/>
      <c r="F241" s="65"/>
      <c r="G241" s="67"/>
      <c r="H241" s="63"/>
      <c r="I241" s="68"/>
      <c r="J241" s="63"/>
      <c r="K241" s="65"/>
      <c r="L241" s="65"/>
      <c r="M241" s="65"/>
      <c r="N241" s="63"/>
      <c r="O241" s="173"/>
      <c r="P241" s="63"/>
      <c r="Q241" s="65"/>
      <c r="R241" s="65"/>
      <c r="S241" s="65"/>
      <c r="T241" s="65"/>
      <c r="U241" s="65"/>
      <c r="V241" s="65"/>
      <c r="W241" s="65"/>
      <c r="X241" s="65"/>
      <c r="Y241" s="65"/>
      <c r="Z241" s="65"/>
      <c r="AA241" s="65"/>
      <c r="AB241" s="65"/>
      <c r="AC241" s="63"/>
      <c r="AD241" s="65"/>
      <c r="AE241" s="65"/>
      <c r="AF241" s="65"/>
      <c r="AG241" s="65"/>
      <c r="AH241" s="65"/>
      <c r="AI241" s="65"/>
      <c r="AJ241" s="65"/>
      <c r="AK241" s="65"/>
      <c r="AL241" s="65"/>
      <c r="AM241" s="65"/>
    </row>
    <row r="242" spans="1:39" ht="15">
      <c r="A242" s="63"/>
      <c r="B242" s="64"/>
      <c r="C242" s="65"/>
      <c r="D242" s="66"/>
      <c r="E242" s="66"/>
      <c r="F242" s="65"/>
      <c r="G242" s="67"/>
      <c r="H242" s="63"/>
      <c r="I242" s="68"/>
      <c r="J242" s="63"/>
      <c r="K242" s="65"/>
      <c r="L242" s="65"/>
      <c r="M242" s="65"/>
      <c r="N242" s="63"/>
      <c r="O242" s="173"/>
      <c r="P242" s="63"/>
      <c r="Q242" s="65"/>
      <c r="R242" s="65"/>
      <c r="S242" s="65"/>
      <c r="T242" s="65"/>
      <c r="U242" s="65"/>
      <c r="V242" s="65"/>
      <c r="W242" s="65"/>
      <c r="X242" s="65"/>
      <c r="Y242" s="65"/>
      <c r="Z242" s="65"/>
      <c r="AA242" s="65"/>
      <c r="AB242" s="65"/>
      <c r="AC242" s="63"/>
      <c r="AD242" s="65"/>
      <c r="AE242" s="65"/>
      <c r="AF242" s="65"/>
      <c r="AG242" s="65"/>
      <c r="AH242" s="65"/>
      <c r="AI242" s="65"/>
      <c r="AJ242" s="65"/>
      <c r="AK242" s="65"/>
      <c r="AL242" s="65"/>
      <c r="AM242" s="65"/>
    </row>
    <row r="243" spans="1:39" ht="15">
      <c r="A243" s="63"/>
      <c r="B243" s="64"/>
      <c r="C243" s="65"/>
      <c r="D243" s="66"/>
      <c r="E243" s="66"/>
      <c r="F243" s="65"/>
      <c r="G243" s="67"/>
      <c r="H243" s="63"/>
      <c r="I243" s="68"/>
      <c r="J243" s="63"/>
      <c r="K243" s="65"/>
      <c r="L243" s="65"/>
      <c r="M243" s="65"/>
      <c r="N243" s="63"/>
      <c r="O243" s="173"/>
      <c r="P243" s="63"/>
      <c r="Q243" s="65"/>
      <c r="R243" s="65"/>
      <c r="S243" s="65"/>
      <c r="T243" s="65"/>
      <c r="U243" s="65"/>
      <c r="V243" s="65"/>
      <c r="W243" s="65"/>
      <c r="X243" s="65"/>
      <c r="Y243" s="65"/>
      <c r="Z243" s="65"/>
      <c r="AA243" s="65"/>
      <c r="AB243" s="65"/>
      <c r="AC243" s="63"/>
      <c r="AD243" s="65"/>
      <c r="AE243" s="65"/>
      <c r="AF243" s="65"/>
      <c r="AG243" s="65"/>
      <c r="AH243" s="65"/>
      <c r="AI243" s="65"/>
      <c r="AJ243" s="65"/>
      <c r="AK243" s="65"/>
      <c r="AL243" s="65"/>
      <c r="AM243" s="65"/>
    </row>
    <row r="244" spans="1:39" ht="15">
      <c r="A244" s="63"/>
      <c r="B244" s="64"/>
      <c r="C244" s="65"/>
      <c r="D244" s="66"/>
      <c r="E244" s="66"/>
      <c r="F244" s="65"/>
      <c r="G244" s="67"/>
      <c r="H244" s="63"/>
      <c r="I244" s="68"/>
      <c r="J244" s="63"/>
      <c r="K244" s="65"/>
      <c r="L244" s="65"/>
      <c r="M244" s="65"/>
      <c r="N244" s="63"/>
      <c r="O244" s="173"/>
      <c r="P244" s="63"/>
      <c r="Q244" s="65"/>
      <c r="R244" s="65"/>
      <c r="S244" s="65"/>
      <c r="T244" s="65"/>
      <c r="U244" s="65"/>
      <c r="V244" s="65"/>
      <c r="W244" s="65"/>
      <c r="X244" s="65"/>
      <c r="Y244" s="65"/>
      <c r="Z244" s="65"/>
      <c r="AA244" s="65"/>
      <c r="AB244" s="65"/>
      <c r="AC244" s="63"/>
      <c r="AD244" s="65"/>
      <c r="AE244" s="65"/>
      <c r="AF244" s="65"/>
      <c r="AG244" s="65"/>
      <c r="AH244" s="65"/>
      <c r="AI244" s="65"/>
      <c r="AJ244" s="65"/>
      <c r="AK244" s="65"/>
      <c r="AL244" s="65"/>
      <c r="AM244" s="65"/>
    </row>
    <row r="245" spans="1:39" ht="15">
      <c r="A245" s="63"/>
      <c r="B245" s="64"/>
      <c r="C245" s="65"/>
      <c r="D245" s="66"/>
      <c r="E245" s="66"/>
      <c r="F245" s="65"/>
      <c r="G245" s="67"/>
      <c r="H245" s="63"/>
      <c r="I245" s="68"/>
      <c r="J245" s="63"/>
      <c r="K245" s="65"/>
      <c r="L245" s="65"/>
      <c r="M245" s="65"/>
      <c r="N245" s="63"/>
      <c r="O245" s="173"/>
      <c r="P245" s="63"/>
      <c r="Q245" s="65"/>
      <c r="R245" s="65"/>
      <c r="S245" s="65"/>
      <c r="T245" s="65"/>
      <c r="U245" s="65"/>
      <c r="V245" s="65"/>
      <c r="W245" s="65"/>
      <c r="X245" s="65"/>
      <c r="Y245" s="65"/>
      <c r="Z245" s="65"/>
      <c r="AA245" s="65"/>
      <c r="AB245" s="65"/>
      <c r="AC245" s="63"/>
      <c r="AD245" s="65"/>
      <c r="AE245" s="65"/>
      <c r="AF245" s="65"/>
      <c r="AG245" s="65"/>
      <c r="AH245" s="65"/>
      <c r="AI245" s="65"/>
      <c r="AJ245" s="65"/>
      <c r="AK245" s="65"/>
      <c r="AL245" s="65"/>
      <c r="AM245" s="65"/>
    </row>
    <row r="246" spans="1:39" ht="15">
      <c r="A246" s="63"/>
      <c r="B246" s="64"/>
      <c r="C246" s="65"/>
      <c r="D246" s="66"/>
      <c r="E246" s="66"/>
      <c r="F246" s="65"/>
      <c r="G246" s="67"/>
      <c r="H246" s="63"/>
      <c r="I246" s="68"/>
      <c r="J246" s="63"/>
      <c r="K246" s="65"/>
      <c r="L246" s="65"/>
      <c r="M246" s="65"/>
      <c r="N246" s="63"/>
      <c r="O246" s="173"/>
      <c r="P246" s="63"/>
      <c r="Q246" s="65"/>
      <c r="R246" s="65"/>
      <c r="S246" s="65"/>
      <c r="T246" s="65"/>
      <c r="U246" s="65"/>
      <c r="V246" s="65"/>
      <c r="W246" s="65"/>
      <c r="X246" s="65"/>
      <c r="Y246" s="65"/>
      <c r="Z246" s="65"/>
      <c r="AA246" s="65"/>
      <c r="AB246" s="65"/>
      <c r="AC246" s="63"/>
      <c r="AD246" s="65"/>
      <c r="AE246" s="65"/>
      <c r="AF246" s="65"/>
      <c r="AG246" s="65"/>
      <c r="AH246" s="65"/>
      <c r="AI246" s="65"/>
      <c r="AJ246" s="65"/>
      <c r="AK246" s="65"/>
      <c r="AL246" s="65"/>
      <c r="AM246" s="65"/>
    </row>
    <row r="247" spans="1:39" ht="15">
      <c r="A247" s="63"/>
      <c r="B247" s="64"/>
      <c r="C247" s="65"/>
      <c r="D247" s="66"/>
      <c r="E247" s="66"/>
      <c r="F247" s="65"/>
      <c r="G247" s="67"/>
      <c r="H247" s="63"/>
      <c r="I247" s="68"/>
      <c r="J247" s="63"/>
      <c r="K247" s="65"/>
      <c r="L247" s="65"/>
      <c r="M247" s="65"/>
      <c r="N247" s="63"/>
      <c r="O247" s="173"/>
      <c r="P247" s="63"/>
      <c r="Q247" s="65"/>
      <c r="R247" s="65"/>
      <c r="S247" s="65"/>
      <c r="T247" s="65"/>
      <c r="U247" s="65"/>
      <c r="V247" s="65"/>
      <c r="W247" s="65"/>
      <c r="X247" s="65"/>
      <c r="Y247" s="65"/>
      <c r="Z247" s="65"/>
      <c r="AA247" s="65"/>
      <c r="AB247" s="65"/>
      <c r="AC247" s="63"/>
      <c r="AD247" s="65"/>
      <c r="AE247" s="65"/>
      <c r="AF247" s="65"/>
      <c r="AG247" s="65"/>
      <c r="AH247" s="65"/>
      <c r="AI247" s="65"/>
      <c r="AJ247" s="65"/>
      <c r="AK247" s="65"/>
      <c r="AL247" s="65"/>
      <c r="AM247" s="65"/>
    </row>
    <row r="248" spans="1:39" ht="15">
      <c r="A248" s="63"/>
      <c r="B248" s="64"/>
      <c r="C248" s="65"/>
      <c r="D248" s="66"/>
      <c r="E248" s="66"/>
      <c r="F248" s="65"/>
      <c r="G248" s="67"/>
      <c r="H248" s="63"/>
      <c r="I248" s="68"/>
      <c r="J248" s="63"/>
      <c r="K248" s="65"/>
      <c r="L248" s="65"/>
      <c r="M248" s="65"/>
      <c r="N248" s="63"/>
      <c r="O248" s="173"/>
      <c r="P248" s="63"/>
      <c r="Q248" s="65"/>
      <c r="R248" s="65"/>
      <c r="S248" s="65"/>
      <c r="T248" s="65"/>
      <c r="U248" s="65"/>
      <c r="V248" s="65"/>
      <c r="W248" s="65"/>
      <c r="X248" s="65"/>
      <c r="Y248" s="65"/>
      <c r="Z248" s="65"/>
      <c r="AA248" s="65"/>
      <c r="AB248" s="65"/>
      <c r="AC248" s="63"/>
      <c r="AD248" s="65"/>
      <c r="AE248" s="65"/>
      <c r="AF248" s="65"/>
      <c r="AG248" s="65"/>
      <c r="AH248" s="65"/>
      <c r="AI248" s="65"/>
      <c r="AJ248" s="65"/>
      <c r="AK248" s="65"/>
      <c r="AL248" s="65"/>
      <c r="AM248" s="65"/>
    </row>
    <row r="249" spans="1:39" ht="15">
      <c r="A249" s="63"/>
      <c r="B249" s="64"/>
      <c r="C249" s="65"/>
      <c r="D249" s="66"/>
      <c r="E249" s="66"/>
      <c r="F249" s="65"/>
      <c r="G249" s="67"/>
      <c r="H249" s="63"/>
      <c r="I249" s="68"/>
      <c r="J249" s="63"/>
      <c r="K249" s="65"/>
      <c r="L249" s="65"/>
      <c r="M249" s="65"/>
      <c r="N249" s="63"/>
      <c r="O249" s="173"/>
      <c r="P249" s="63"/>
      <c r="Q249" s="65"/>
      <c r="R249" s="65"/>
      <c r="S249" s="65"/>
      <c r="T249" s="65"/>
      <c r="U249" s="65"/>
      <c r="V249" s="65"/>
      <c r="W249" s="65"/>
      <c r="X249" s="65"/>
      <c r="Y249" s="65"/>
      <c r="Z249" s="65"/>
      <c r="AA249" s="65"/>
      <c r="AB249" s="65"/>
      <c r="AC249" s="63"/>
      <c r="AD249" s="65"/>
      <c r="AE249" s="65"/>
      <c r="AF249" s="65"/>
      <c r="AG249" s="65"/>
      <c r="AH249" s="65"/>
      <c r="AI249" s="65"/>
      <c r="AJ249" s="65"/>
      <c r="AK249" s="65"/>
      <c r="AL249" s="65"/>
      <c r="AM249" s="65"/>
    </row>
    <row r="250" spans="1:39" ht="15">
      <c r="A250" s="63"/>
      <c r="B250" s="64"/>
      <c r="C250" s="65"/>
      <c r="D250" s="66"/>
      <c r="E250" s="66"/>
      <c r="F250" s="65"/>
      <c r="G250" s="67"/>
      <c r="H250" s="63"/>
      <c r="I250" s="68"/>
      <c r="J250" s="63"/>
      <c r="K250" s="65"/>
      <c r="L250" s="65"/>
      <c r="M250" s="65"/>
      <c r="N250" s="63"/>
      <c r="O250" s="173"/>
      <c r="P250" s="63"/>
      <c r="Q250" s="65"/>
      <c r="R250" s="65"/>
      <c r="S250" s="65"/>
      <c r="T250" s="65"/>
      <c r="U250" s="65"/>
      <c r="V250" s="65"/>
      <c r="W250" s="65"/>
      <c r="X250" s="65"/>
      <c r="Y250" s="65"/>
      <c r="Z250" s="65"/>
      <c r="AA250" s="65"/>
      <c r="AB250" s="65"/>
      <c r="AC250" s="63"/>
      <c r="AD250" s="65"/>
      <c r="AE250" s="65"/>
      <c r="AF250" s="65"/>
      <c r="AG250" s="65"/>
      <c r="AH250" s="65"/>
      <c r="AI250" s="65"/>
      <c r="AJ250" s="65"/>
      <c r="AK250" s="65"/>
      <c r="AL250" s="65"/>
      <c r="AM250" s="65"/>
    </row>
    <row r="251" spans="1:39" ht="15">
      <c r="A251" s="63"/>
      <c r="B251" s="64"/>
      <c r="C251" s="65"/>
      <c r="D251" s="66"/>
      <c r="E251" s="66"/>
      <c r="F251" s="65"/>
      <c r="G251" s="67"/>
      <c r="H251" s="63"/>
      <c r="I251" s="68"/>
      <c r="J251" s="63"/>
      <c r="K251" s="65"/>
      <c r="L251" s="65"/>
      <c r="M251" s="65"/>
      <c r="N251" s="63"/>
      <c r="O251" s="173"/>
      <c r="P251" s="63"/>
      <c r="Q251" s="65"/>
      <c r="R251" s="65"/>
      <c r="S251" s="65"/>
      <c r="T251" s="65"/>
      <c r="U251" s="65"/>
      <c r="V251" s="65"/>
      <c r="W251" s="65"/>
      <c r="X251" s="65"/>
      <c r="Y251" s="65"/>
      <c r="Z251" s="65"/>
      <c r="AA251" s="65"/>
      <c r="AB251" s="65"/>
      <c r="AC251" s="63"/>
      <c r="AD251" s="65"/>
      <c r="AE251" s="65"/>
      <c r="AF251" s="65"/>
      <c r="AG251" s="65"/>
      <c r="AH251" s="65"/>
      <c r="AI251" s="65"/>
      <c r="AJ251" s="65"/>
      <c r="AK251" s="65"/>
      <c r="AL251" s="65"/>
      <c r="AM251" s="65"/>
    </row>
    <row r="252" spans="1:39" ht="15">
      <c r="A252" s="63"/>
      <c r="B252" s="64"/>
      <c r="C252" s="65"/>
      <c r="D252" s="66"/>
      <c r="E252" s="66"/>
      <c r="F252" s="65"/>
      <c r="G252" s="67"/>
      <c r="H252" s="63"/>
      <c r="I252" s="68"/>
      <c r="J252" s="63"/>
      <c r="K252" s="65"/>
      <c r="L252" s="65"/>
      <c r="M252" s="65"/>
      <c r="N252" s="63"/>
      <c r="O252" s="173"/>
      <c r="P252" s="63"/>
      <c r="Q252" s="65"/>
      <c r="R252" s="65"/>
      <c r="S252" s="65"/>
      <c r="T252" s="65"/>
      <c r="U252" s="65"/>
      <c r="V252" s="65"/>
      <c r="W252" s="65"/>
      <c r="X252" s="65"/>
      <c r="Y252" s="65"/>
      <c r="Z252" s="65"/>
      <c r="AA252" s="65"/>
      <c r="AB252" s="65"/>
      <c r="AC252" s="63"/>
      <c r="AD252" s="65"/>
      <c r="AE252" s="65"/>
      <c r="AF252" s="65"/>
      <c r="AG252" s="65"/>
      <c r="AH252" s="65"/>
      <c r="AI252" s="65"/>
      <c r="AJ252" s="65"/>
      <c r="AK252" s="65"/>
      <c r="AL252" s="65"/>
      <c r="AM252" s="65"/>
    </row>
    <row r="253" spans="1:39" ht="15">
      <c r="A253" s="63"/>
      <c r="B253" s="64"/>
      <c r="C253" s="65"/>
      <c r="D253" s="66"/>
      <c r="E253" s="66"/>
      <c r="F253" s="65"/>
      <c r="G253" s="67"/>
      <c r="H253" s="63"/>
      <c r="I253" s="68"/>
      <c r="J253" s="63"/>
      <c r="K253" s="65"/>
      <c r="L253" s="65"/>
      <c r="M253" s="65"/>
      <c r="N253" s="63"/>
      <c r="O253" s="173"/>
      <c r="P253" s="63"/>
      <c r="Q253" s="65"/>
      <c r="R253" s="65"/>
      <c r="S253" s="65"/>
      <c r="T253" s="65"/>
      <c r="U253" s="65"/>
      <c r="V253" s="65"/>
      <c r="W253" s="65"/>
      <c r="X253" s="65"/>
      <c r="Y253" s="65"/>
      <c r="Z253" s="65"/>
      <c r="AA253" s="65"/>
      <c r="AB253" s="65"/>
      <c r="AC253" s="63"/>
      <c r="AD253" s="65"/>
      <c r="AE253" s="65"/>
      <c r="AF253" s="65"/>
      <c r="AG253" s="65"/>
      <c r="AH253" s="65"/>
      <c r="AI253" s="65"/>
      <c r="AJ253" s="65"/>
      <c r="AK253" s="65"/>
      <c r="AL253" s="65"/>
      <c r="AM253" s="65"/>
    </row>
    <row r="254" spans="1:39" ht="15">
      <c r="A254" s="63"/>
      <c r="B254" s="64"/>
      <c r="C254" s="65"/>
      <c r="D254" s="66"/>
      <c r="E254" s="66"/>
      <c r="F254" s="65"/>
      <c r="G254" s="67"/>
      <c r="H254" s="63"/>
      <c r="I254" s="68"/>
      <c r="J254" s="63"/>
      <c r="K254" s="65"/>
      <c r="L254" s="65"/>
      <c r="M254" s="65"/>
      <c r="N254" s="63"/>
      <c r="O254" s="173"/>
      <c r="P254" s="63"/>
      <c r="Q254" s="65"/>
      <c r="R254" s="65"/>
      <c r="S254" s="65"/>
      <c r="T254" s="65"/>
      <c r="U254" s="65"/>
      <c r="V254" s="65"/>
      <c r="W254" s="65"/>
      <c r="X254" s="65"/>
      <c r="Y254" s="65"/>
      <c r="Z254" s="65"/>
      <c r="AA254" s="65"/>
      <c r="AB254" s="65"/>
      <c r="AC254" s="63"/>
      <c r="AD254" s="65"/>
      <c r="AE254" s="65"/>
      <c r="AF254" s="65"/>
      <c r="AG254" s="65"/>
      <c r="AH254" s="65"/>
      <c r="AI254" s="65"/>
      <c r="AJ254" s="65"/>
      <c r="AK254" s="65"/>
      <c r="AL254" s="65"/>
      <c r="AM254" s="65"/>
    </row>
    <row r="255" spans="1:39" ht="15">
      <c r="A255" s="63"/>
      <c r="B255" s="64"/>
      <c r="C255" s="65"/>
      <c r="D255" s="66"/>
      <c r="E255" s="66"/>
      <c r="F255" s="65"/>
      <c r="G255" s="67"/>
      <c r="H255" s="63"/>
      <c r="I255" s="68"/>
      <c r="J255" s="63"/>
      <c r="K255" s="65"/>
      <c r="L255" s="65"/>
      <c r="M255" s="65"/>
      <c r="N255" s="63"/>
      <c r="O255" s="173"/>
      <c r="P255" s="63"/>
      <c r="Q255" s="65"/>
      <c r="R255" s="65"/>
      <c r="S255" s="65"/>
      <c r="T255" s="65"/>
      <c r="U255" s="65"/>
      <c r="V255" s="65"/>
      <c r="W255" s="65"/>
      <c r="X255" s="65"/>
      <c r="Y255" s="65"/>
      <c r="Z255" s="65"/>
      <c r="AA255" s="65"/>
      <c r="AB255" s="65"/>
      <c r="AC255" s="63"/>
      <c r="AD255" s="65"/>
      <c r="AE255" s="65"/>
      <c r="AF255" s="65"/>
      <c r="AG255" s="65"/>
      <c r="AH255" s="65"/>
      <c r="AI255" s="65"/>
      <c r="AJ255" s="65"/>
      <c r="AK255" s="65"/>
      <c r="AL255" s="65"/>
      <c r="AM255" s="65"/>
    </row>
    <row r="256" spans="1:39" ht="15">
      <c r="A256" s="63"/>
      <c r="B256" s="64"/>
      <c r="C256" s="65"/>
      <c r="D256" s="66"/>
      <c r="E256" s="66"/>
      <c r="F256" s="65"/>
      <c r="G256" s="67"/>
      <c r="H256" s="63"/>
      <c r="I256" s="68"/>
      <c r="J256" s="63"/>
      <c r="K256" s="65"/>
      <c r="L256" s="65"/>
      <c r="M256" s="65"/>
      <c r="N256" s="63"/>
      <c r="O256" s="173"/>
      <c r="P256" s="63"/>
      <c r="Q256" s="65"/>
      <c r="R256" s="65"/>
      <c r="S256" s="65"/>
      <c r="T256" s="65"/>
      <c r="U256" s="65"/>
      <c r="V256" s="65"/>
      <c r="W256" s="65"/>
      <c r="X256" s="65"/>
      <c r="Y256" s="65"/>
      <c r="Z256" s="65"/>
      <c r="AA256" s="65"/>
      <c r="AB256" s="65"/>
      <c r="AC256" s="63"/>
      <c r="AD256" s="65"/>
      <c r="AE256" s="65"/>
      <c r="AF256" s="65"/>
      <c r="AG256" s="65"/>
      <c r="AH256" s="65"/>
      <c r="AI256" s="65"/>
      <c r="AJ256" s="65"/>
      <c r="AK256" s="65"/>
      <c r="AL256" s="65"/>
      <c r="AM256" s="65"/>
    </row>
    <row r="257" spans="1:39" ht="15">
      <c r="A257" s="63"/>
      <c r="B257" s="64"/>
      <c r="C257" s="65"/>
      <c r="D257" s="66"/>
      <c r="E257" s="66"/>
      <c r="F257" s="65"/>
      <c r="G257" s="67"/>
      <c r="H257" s="63"/>
      <c r="I257" s="68"/>
      <c r="J257" s="63"/>
      <c r="K257" s="65"/>
      <c r="L257" s="65"/>
      <c r="M257" s="65"/>
      <c r="N257" s="63"/>
      <c r="O257" s="173"/>
      <c r="P257" s="63"/>
      <c r="Q257" s="65"/>
      <c r="R257" s="65"/>
      <c r="S257" s="65"/>
      <c r="T257" s="65"/>
      <c r="U257" s="65"/>
      <c r="V257" s="65"/>
      <c r="W257" s="65"/>
      <c r="X257" s="65"/>
      <c r="Y257" s="65"/>
      <c r="Z257" s="65"/>
      <c r="AA257" s="65"/>
      <c r="AB257" s="65"/>
      <c r="AC257" s="63"/>
      <c r="AD257" s="65"/>
      <c r="AE257" s="65"/>
      <c r="AF257" s="65"/>
      <c r="AG257" s="65"/>
      <c r="AH257" s="65"/>
      <c r="AI257" s="65"/>
      <c r="AJ257" s="65"/>
      <c r="AK257" s="65"/>
      <c r="AL257" s="65"/>
      <c r="AM257" s="65"/>
    </row>
    <row r="258" spans="1:39" ht="15">
      <c r="A258" s="63"/>
      <c r="B258" s="64"/>
      <c r="C258" s="65"/>
      <c r="D258" s="66"/>
      <c r="E258" s="66"/>
      <c r="F258" s="65"/>
      <c r="G258" s="67"/>
      <c r="H258" s="63"/>
      <c r="I258" s="68"/>
      <c r="J258" s="63"/>
      <c r="K258" s="65"/>
      <c r="L258" s="65"/>
      <c r="M258" s="65"/>
      <c r="N258" s="63"/>
      <c r="O258" s="173"/>
      <c r="P258" s="63"/>
      <c r="Q258" s="65"/>
      <c r="R258" s="65"/>
      <c r="S258" s="65"/>
      <c r="T258" s="65"/>
      <c r="U258" s="65"/>
      <c r="V258" s="65"/>
      <c r="W258" s="65"/>
      <c r="X258" s="65"/>
      <c r="Y258" s="65"/>
      <c r="Z258" s="65"/>
      <c r="AA258" s="65"/>
      <c r="AB258" s="65"/>
      <c r="AC258" s="63"/>
      <c r="AD258" s="65"/>
      <c r="AE258" s="65"/>
      <c r="AF258" s="65"/>
      <c r="AG258" s="65"/>
      <c r="AH258" s="65"/>
      <c r="AI258" s="65"/>
      <c r="AJ258" s="65"/>
      <c r="AK258" s="65"/>
      <c r="AL258" s="65"/>
      <c r="AM258" s="65"/>
    </row>
    <row r="259" spans="1:39" ht="15">
      <c r="A259" s="63"/>
      <c r="B259" s="64"/>
      <c r="C259" s="65"/>
      <c r="D259" s="66"/>
      <c r="E259" s="66"/>
      <c r="F259" s="65"/>
      <c r="G259" s="67"/>
      <c r="H259" s="63"/>
      <c r="I259" s="68"/>
      <c r="J259" s="63"/>
      <c r="K259" s="65"/>
      <c r="L259" s="65"/>
      <c r="M259" s="65"/>
      <c r="N259" s="63"/>
      <c r="O259" s="173"/>
      <c r="P259" s="63"/>
      <c r="Q259" s="65"/>
      <c r="R259" s="65"/>
      <c r="S259" s="65"/>
      <c r="T259" s="65"/>
      <c r="U259" s="65"/>
      <c r="V259" s="65"/>
      <c r="W259" s="65"/>
      <c r="X259" s="65"/>
      <c r="Y259" s="65"/>
      <c r="Z259" s="65"/>
      <c r="AA259" s="65"/>
      <c r="AB259" s="65"/>
      <c r="AC259" s="63"/>
      <c r="AD259" s="65"/>
      <c r="AE259" s="65"/>
      <c r="AF259" s="65"/>
      <c r="AG259" s="65"/>
      <c r="AH259" s="65"/>
      <c r="AI259" s="65"/>
      <c r="AJ259" s="65"/>
      <c r="AK259" s="65"/>
      <c r="AL259" s="65"/>
      <c r="AM259" s="65"/>
    </row>
    <row r="260" spans="1:39" ht="15">
      <c r="A260" s="63"/>
      <c r="B260" s="64"/>
      <c r="C260" s="65"/>
      <c r="D260" s="66"/>
      <c r="E260" s="66"/>
      <c r="F260" s="65"/>
      <c r="G260" s="67"/>
      <c r="H260" s="63"/>
      <c r="I260" s="68"/>
      <c r="J260" s="63"/>
      <c r="K260" s="65"/>
      <c r="L260" s="65"/>
      <c r="M260" s="65"/>
      <c r="N260" s="63"/>
      <c r="O260" s="173"/>
      <c r="P260" s="63"/>
      <c r="Q260" s="65"/>
      <c r="R260" s="65"/>
      <c r="S260" s="65"/>
      <c r="T260" s="65"/>
      <c r="U260" s="65"/>
      <c r="V260" s="65"/>
      <c r="W260" s="65"/>
      <c r="X260" s="65"/>
      <c r="Y260" s="65"/>
      <c r="Z260" s="65"/>
      <c r="AA260" s="65"/>
      <c r="AB260" s="65"/>
      <c r="AC260" s="63"/>
      <c r="AD260" s="65"/>
      <c r="AE260" s="65"/>
      <c r="AF260" s="65"/>
      <c r="AG260" s="65"/>
      <c r="AH260" s="65"/>
      <c r="AI260" s="65"/>
      <c r="AJ260" s="65"/>
      <c r="AK260" s="65"/>
      <c r="AL260" s="65"/>
      <c r="AM260" s="65"/>
    </row>
    <row r="261" spans="1:39" ht="15">
      <c r="A261" s="63"/>
      <c r="B261" s="64"/>
      <c r="C261" s="65"/>
      <c r="D261" s="66"/>
      <c r="E261" s="66"/>
      <c r="F261" s="65"/>
      <c r="G261" s="67"/>
      <c r="H261" s="63"/>
      <c r="I261" s="68"/>
      <c r="J261" s="63"/>
      <c r="K261" s="65"/>
      <c r="L261" s="65"/>
      <c r="M261" s="65"/>
      <c r="N261" s="63"/>
      <c r="O261" s="173"/>
      <c r="P261" s="63"/>
      <c r="Q261" s="65"/>
      <c r="R261" s="65"/>
      <c r="S261" s="65"/>
      <c r="T261" s="65"/>
      <c r="U261" s="65"/>
      <c r="V261" s="65"/>
      <c r="W261" s="65"/>
      <c r="X261" s="65"/>
      <c r="Y261" s="65"/>
      <c r="Z261" s="65"/>
      <c r="AA261" s="65"/>
      <c r="AB261" s="65"/>
      <c r="AC261" s="63"/>
      <c r="AD261" s="65"/>
      <c r="AE261" s="65"/>
      <c r="AF261" s="65"/>
      <c r="AG261" s="65"/>
      <c r="AH261" s="65"/>
      <c r="AI261" s="65"/>
      <c r="AJ261" s="65"/>
      <c r="AK261" s="65"/>
      <c r="AL261" s="65"/>
      <c r="AM261" s="65"/>
    </row>
    <row r="262" spans="1:39" ht="15">
      <c r="A262" s="63"/>
      <c r="B262" s="64"/>
      <c r="C262" s="65"/>
      <c r="D262" s="66"/>
      <c r="E262" s="66"/>
      <c r="F262" s="65"/>
      <c r="G262" s="67"/>
      <c r="H262" s="63"/>
      <c r="I262" s="68"/>
      <c r="J262" s="63"/>
      <c r="K262" s="65"/>
      <c r="L262" s="65"/>
      <c r="M262" s="65"/>
      <c r="N262" s="63"/>
      <c r="O262" s="173"/>
      <c r="P262" s="63"/>
      <c r="Q262" s="65"/>
      <c r="R262" s="65"/>
      <c r="S262" s="65"/>
      <c r="T262" s="65"/>
      <c r="U262" s="65"/>
      <c r="V262" s="65"/>
      <c r="W262" s="65"/>
      <c r="X262" s="65"/>
      <c r="Y262" s="65"/>
      <c r="Z262" s="65"/>
      <c r="AA262" s="65"/>
      <c r="AB262" s="65"/>
      <c r="AC262" s="63"/>
      <c r="AD262" s="65"/>
      <c r="AE262" s="65"/>
      <c r="AF262" s="65"/>
      <c r="AG262" s="65"/>
      <c r="AH262" s="65"/>
      <c r="AI262" s="65"/>
      <c r="AJ262" s="65"/>
      <c r="AK262" s="65"/>
      <c r="AL262" s="65"/>
      <c r="AM262" s="65"/>
    </row>
    <row r="263" spans="1:39" ht="15">
      <c r="A263" s="63"/>
      <c r="B263" s="64"/>
      <c r="C263" s="65"/>
      <c r="D263" s="66"/>
      <c r="E263" s="66"/>
      <c r="F263" s="65"/>
      <c r="G263" s="67"/>
      <c r="H263" s="63"/>
      <c r="I263" s="68"/>
      <c r="J263" s="63"/>
      <c r="K263" s="65"/>
      <c r="L263" s="65"/>
      <c r="M263" s="65"/>
      <c r="N263" s="63"/>
      <c r="O263" s="173"/>
      <c r="P263" s="63"/>
      <c r="Q263" s="65"/>
      <c r="R263" s="65"/>
      <c r="S263" s="65"/>
      <c r="T263" s="65"/>
      <c r="U263" s="65"/>
      <c r="V263" s="65"/>
      <c r="W263" s="65"/>
      <c r="X263" s="65"/>
      <c r="Y263" s="65"/>
      <c r="Z263" s="65"/>
      <c r="AA263" s="65"/>
      <c r="AB263" s="65"/>
      <c r="AC263" s="63"/>
      <c r="AD263" s="65"/>
      <c r="AE263" s="65"/>
      <c r="AF263" s="65"/>
      <c r="AG263" s="65"/>
      <c r="AH263" s="65"/>
      <c r="AI263" s="65"/>
      <c r="AJ263" s="65"/>
      <c r="AK263" s="65"/>
      <c r="AL263" s="65"/>
      <c r="AM263" s="65"/>
    </row>
    <row r="264" spans="1:39" ht="15">
      <c r="A264" s="63"/>
      <c r="B264" s="64"/>
      <c r="C264" s="65"/>
      <c r="D264" s="66"/>
      <c r="E264" s="66"/>
      <c r="F264" s="65"/>
      <c r="G264" s="67"/>
      <c r="H264" s="63"/>
      <c r="I264" s="68"/>
      <c r="J264" s="63"/>
      <c r="K264" s="65"/>
      <c r="L264" s="65"/>
      <c r="M264" s="65"/>
      <c r="N264" s="63"/>
      <c r="O264" s="173"/>
      <c r="P264" s="63"/>
      <c r="Q264" s="65"/>
      <c r="R264" s="65"/>
      <c r="S264" s="65"/>
      <c r="T264" s="65"/>
      <c r="U264" s="65"/>
      <c r="V264" s="65"/>
      <c r="W264" s="65"/>
      <c r="X264" s="65"/>
      <c r="Y264" s="65"/>
      <c r="Z264" s="65"/>
      <c r="AA264" s="65"/>
      <c r="AB264" s="65"/>
      <c r="AC264" s="63"/>
      <c r="AD264" s="65"/>
      <c r="AE264" s="65"/>
      <c r="AF264" s="65"/>
      <c r="AG264" s="65"/>
      <c r="AH264" s="65"/>
      <c r="AI264" s="65"/>
      <c r="AJ264" s="65"/>
      <c r="AK264" s="65"/>
      <c r="AL264" s="65"/>
      <c r="AM264" s="65"/>
    </row>
    <row r="265" spans="1:39" ht="15">
      <c r="A265" s="63"/>
      <c r="B265" s="64"/>
      <c r="C265" s="65"/>
      <c r="D265" s="66"/>
      <c r="E265" s="66"/>
      <c r="F265" s="65"/>
      <c r="G265" s="67"/>
      <c r="H265" s="63"/>
      <c r="I265" s="68"/>
      <c r="J265" s="63"/>
      <c r="K265" s="65"/>
      <c r="L265" s="65"/>
      <c r="M265" s="65"/>
      <c r="N265" s="63"/>
      <c r="O265" s="173"/>
      <c r="P265" s="63"/>
      <c r="Q265" s="65"/>
      <c r="R265" s="65"/>
      <c r="S265" s="65"/>
      <c r="T265" s="65"/>
      <c r="U265" s="65"/>
      <c r="V265" s="65"/>
      <c r="W265" s="65"/>
      <c r="X265" s="65"/>
      <c r="Y265" s="65"/>
      <c r="Z265" s="65"/>
      <c r="AA265" s="65"/>
      <c r="AB265" s="65"/>
      <c r="AC265" s="63"/>
      <c r="AD265" s="65"/>
      <c r="AE265" s="65"/>
      <c r="AF265" s="65"/>
      <c r="AG265" s="65"/>
      <c r="AH265" s="65"/>
      <c r="AI265" s="65"/>
      <c r="AJ265" s="65"/>
      <c r="AK265" s="65"/>
      <c r="AL265" s="65"/>
      <c r="AM265" s="65"/>
    </row>
    <row r="266" spans="1:39" ht="15">
      <c r="A266" s="63"/>
      <c r="B266" s="64"/>
      <c r="C266" s="65"/>
      <c r="D266" s="66"/>
      <c r="E266" s="66"/>
      <c r="F266" s="65"/>
      <c r="G266" s="67"/>
      <c r="H266" s="63"/>
      <c r="I266" s="68"/>
      <c r="J266" s="63"/>
      <c r="K266" s="65"/>
      <c r="L266" s="65"/>
      <c r="M266" s="65"/>
      <c r="N266" s="63"/>
      <c r="O266" s="173"/>
      <c r="P266" s="63"/>
      <c r="Q266" s="65"/>
      <c r="R266" s="65"/>
      <c r="S266" s="65"/>
      <c r="T266" s="65"/>
      <c r="U266" s="65"/>
      <c r="V266" s="65"/>
      <c r="W266" s="65"/>
      <c r="X266" s="65"/>
      <c r="Y266" s="65"/>
      <c r="Z266" s="65"/>
      <c r="AA266" s="65"/>
      <c r="AB266" s="65"/>
      <c r="AC266" s="63"/>
      <c r="AD266" s="65"/>
      <c r="AE266" s="65"/>
      <c r="AF266" s="65"/>
      <c r="AG266" s="65"/>
      <c r="AH266" s="65"/>
      <c r="AI266" s="65"/>
      <c r="AJ266" s="65"/>
      <c r="AK266" s="65"/>
      <c r="AL266" s="65"/>
      <c r="AM266" s="65"/>
    </row>
    <row r="267" spans="1:39" ht="15">
      <c r="A267" s="63"/>
      <c r="B267" s="64"/>
      <c r="C267" s="65"/>
      <c r="D267" s="66"/>
      <c r="E267" s="66"/>
      <c r="F267" s="65"/>
      <c r="G267" s="67"/>
      <c r="H267" s="63"/>
      <c r="I267" s="68"/>
      <c r="J267" s="63"/>
      <c r="K267" s="65"/>
      <c r="L267" s="65"/>
      <c r="M267" s="65"/>
      <c r="N267" s="63"/>
      <c r="O267" s="173"/>
      <c r="P267" s="63"/>
      <c r="Q267" s="65"/>
      <c r="R267" s="65"/>
      <c r="S267" s="65"/>
      <c r="T267" s="65"/>
      <c r="U267" s="65"/>
      <c r="V267" s="65"/>
      <c r="W267" s="65"/>
      <c r="X267" s="65"/>
      <c r="Y267" s="65"/>
      <c r="Z267" s="65"/>
      <c r="AA267" s="65"/>
      <c r="AB267" s="65"/>
      <c r="AC267" s="63"/>
      <c r="AD267" s="65"/>
      <c r="AE267" s="65"/>
      <c r="AF267" s="65"/>
      <c r="AG267" s="65"/>
      <c r="AH267" s="65"/>
      <c r="AI267" s="65"/>
      <c r="AJ267" s="65"/>
      <c r="AK267" s="65"/>
      <c r="AL267" s="65"/>
      <c r="AM267" s="65"/>
    </row>
    <row r="268" spans="1:39" ht="15">
      <c r="A268" s="63"/>
      <c r="B268" s="64"/>
      <c r="C268" s="65"/>
      <c r="D268" s="66"/>
      <c r="E268" s="66"/>
      <c r="F268" s="65"/>
      <c r="G268" s="67"/>
      <c r="H268" s="63"/>
      <c r="I268" s="68"/>
      <c r="J268" s="63"/>
      <c r="K268" s="65"/>
      <c r="L268" s="65"/>
      <c r="M268" s="65"/>
      <c r="N268" s="63"/>
      <c r="O268" s="173"/>
      <c r="P268" s="63"/>
      <c r="Q268" s="65"/>
      <c r="R268" s="65"/>
      <c r="S268" s="65"/>
      <c r="T268" s="65"/>
      <c r="U268" s="65"/>
      <c r="V268" s="65"/>
      <c r="W268" s="65"/>
      <c r="X268" s="65"/>
      <c r="Y268" s="65"/>
      <c r="Z268" s="65"/>
      <c r="AA268" s="65"/>
      <c r="AB268" s="65"/>
      <c r="AC268" s="63"/>
      <c r="AD268" s="65"/>
      <c r="AE268" s="65"/>
      <c r="AF268" s="65"/>
      <c r="AG268" s="65"/>
      <c r="AH268" s="65"/>
      <c r="AI268" s="65"/>
      <c r="AJ268" s="65"/>
      <c r="AK268" s="65"/>
      <c r="AL268" s="65"/>
      <c r="AM268" s="65"/>
    </row>
    <row r="269" spans="1:39" ht="15">
      <c r="A269" s="63"/>
      <c r="B269" s="64"/>
      <c r="C269" s="65"/>
      <c r="D269" s="66"/>
      <c r="E269" s="66"/>
      <c r="F269" s="65"/>
      <c r="G269" s="67"/>
      <c r="H269" s="63"/>
      <c r="I269" s="68"/>
      <c r="J269" s="63"/>
      <c r="K269" s="65"/>
      <c r="L269" s="65"/>
      <c r="M269" s="65"/>
      <c r="N269" s="63"/>
      <c r="O269" s="173"/>
      <c r="P269" s="63"/>
      <c r="Q269" s="65"/>
      <c r="R269" s="65"/>
      <c r="S269" s="65"/>
      <c r="T269" s="65"/>
      <c r="U269" s="65"/>
      <c r="V269" s="65"/>
      <c r="W269" s="65"/>
      <c r="X269" s="65"/>
      <c r="Y269" s="65"/>
      <c r="Z269" s="65"/>
      <c r="AA269" s="65"/>
      <c r="AB269" s="65"/>
      <c r="AC269" s="63"/>
      <c r="AD269" s="65"/>
      <c r="AE269" s="65"/>
      <c r="AF269" s="65"/>
      <c r="AG269" s="65"/>
      <c r="AH269" s="65"/>
      <c r="AI269" s="65"/>
      <c r="AJ269" s="65"/>
      <c r="AK269" s="65"/>
      <c r="AL269" s="65"/>
      <c r="AM269" s="65"/>
    </row>
    <row r="270" spans="1:39" ht="15">
      <c r="A270" s="63"/>
      <c r="B270" s="64"/>
      <c r="C270" s="65"/>
      <c r="D270" s="66"/>
      <c r="E270" s="66"/>
      <c r="F270" s="65"/>
      <c r="G270" s="67"/>
      <c r="H270" s="63"/>
      <c r="I270" s="68"/>
      <c r="J270" s="63"/>
      <c r="K270" s="65"/>
      <c r="L270" s="65"/>
      <c r="M270" s="65"/>
      <c r="N270" s="63"/>
      <c r="O270" s="173"/>
      <c r="P270" s="63"/>
      <c r="Q270" s="65"/>
      <c r="R270" s="65"/>
      <c r="S270" s="65"/>
      <c r="T270" s="65"/>
      <c r="U270" s="65"/>
      <c r="V270" s="65"/>
      <c r="W270" s="65"/>
      <c r="X270" s="65"/>
      <c r="Y270" s="65"/>
      <c r="Z270" s="65"/>
      <c r="AA270" s="65"/>
      <c r="AB270" s="65"/>
      <c r="AC270" s="63"/>
      <c r="AD270" s="65"/>
      <c r="AE270" s="65"/>
      <c r="AF270" s="65"/>
      <c r="AG270" s="65"/>
      <c r="AH270" s="65"/>
      <c r="AI270" s="65"/>
      <c r="AJ270" s="65"/>
      <c r="AK270" s="65"/>
      <c r="AL270" s="65"/>
      <c r="AM270" s="65"/>
    </row>
    <row r="271" spans="1:39" ht="15">
      <c r="A271" s="63"/>
      <c r="B271" s="64"/>
      <c r="C271" s="65"/>
      <c r="D271" s="66"/>
      <c r="E271" s="66"/>
      <c r="F271" s="65"/>
      <c r="G271" s="67"/>
      <c r="H271" s="63"/>
      <c r="I271" s="68"/>
      <c r="J271" s="63"/>
      <c r="K271" s="65"/>
      <c r="L271" s="65"/>
      <c r="M271" s="65"/>
      <c r="N271" s="63"/>
      <c r="O271" s="173"/>
      <c r="P271" s="63"/>
      <c r="Q271" s="65"/>
      <c r="R271" s="65"/>
      <c r="S271" s="65"/>
      <c r="T271" s="65"/>
      <c r="U271" s="65"/>
      <c r="V271" s="65"/>
      <c r="W271" s="65"/>
      <c r="X271" s="65"/>
      <c r="Y271" s="65"/>
      <c r="Z271" s="65"/>
      <c r="AA271" s="65"/>
      <c r="AB271" s="65"/>
      <c r="AC271" s="63"/>
      <c r="AD271" s="65"/>
      <c r="AE271" s="65"/>
      <c r="AF271" s="65"/>
      <c r="AG271" s="65"/>
      <c r="AH271" s="65"/>
      <c r="AI271" s="65"/>
      <c r="AJ271" s="65"/>
      <c r="AK271" s="65"/>
      <c r="AL271" s="65"/>
      <c r="AM271" s="65"/>
    </row>
    <row r="272" spans="1:39" ht="15">
      <c r="A272" s="63"/>
      <c r="B272" s="64"/>
      <c r="C272" s="65"/>
      <c r="D272" s="66"/>
      <c r="E272" s="66"/>
      <c r="F272" s="65"/>
      <c r="G272" s="67"/>
      <c r="H272" s="63"/>
      <c r="I272" s="68"/>
      <c r="J272" s="63"/>
      <c r="K272" s="65"/>
      <c r="L272" s="65"/>
      <c r="M272" s="65"/>
      <c r="N272" s="63"/>
      <c r="O272" s="173"/>
      <c r="P272" s="63"/>
      <c r="Q272" s="65"/>
      <c r="R272" s="65"/>
      <c r="S272" s="65"/>
      <c r="T272" s="65"/>
      <c r="U272" s="65"/>
      <c r="V272" s="65"/>
      <c r="W272" s="65"/>
      <c r="X272" s="65"/>
      <c r="Y272" s="65"/>
      <c r="Z272" s="65"/>
      <c r="AA272" s="65"/>
      <c r="AB272" s="65"/>
      <c r="AC272" s="63"/>
      <c r="AD272" s="65"/>
      <c r="AE272" s="65"/>
      <c r="AF272" s="65"/>
      <c r="AG272" s="65"/>
      <c r="AH272" s="65"/>
      <c r="AI272" s="65"/>
      <c r="AJ272" s="65"/>
      <c r="AK272" s="65"/>
      <c r="AL272" s="65"/>
      <c r="AM272" s="65"/>
    </row>
    <row r="273" spans="1:39" ht="15">
      <c r="A273" s="63"/>
      <c r="B273" s="64"/>
      <c r="C273" s="65"/>
      <c r="D273" s="66"/>
      <c r="E273" s="66"/>
      <c r="F273" s="65"/>
      <c r="G273" s="67"/>
      <c r="H273" s="63"/>
      <c r="I273" s="68"/>
      <c r="J273" s="63"/>
      <c r="K273" s="65"/>
      <c r="L273" s="65"/>
      <c r="M273" s="65"/>
      <c r="N273" s="63"/>
      <c r="O273" s="173"/>
      <c r="P273" s="63"/>
      <c r="Q273" s="65"/>
      <c r="R273" s="65"/>
      <c r="S273" s="65"/>
      <c r="T273" s="65"/>
      <c r="U273" s="65"/>
      <c r="V273" s="65"/>
      <c r="W273" s="65"/>
      <c r="X273" s="65"/>
      <c r="Y273" s="65"/>
      <c r="Z273" s="65"/>
      <c r="AA273" s="65"/>
      <c r="AB273" s="65"/>
      <c r="AC273" s="63"/>
      <c r="AD273" s="65"/>
      <c r="AE273" s="65"/>
      <c r="AF273" s="65"/>
      <c r="AG273" s="65"/>
      <c r="AH273" s="65"/>
      <c r="AI273" s="65"/>
      <c r="AJ273" s="65"/>
      <c r="AK273" s="65"/>
      <c r="AL273" s="65"/>
      <c r="AM273" s="65"/>
    </row>
    <row r="274" spans="1:39" ht="15">
      <c r="A274" s="63"/>
      <c r="B274" s="64"/>
      <c r="C274" s="65"/>
      <c r="D274" s="66"/>
      <c r="E274" s="66"/>
      <c r="F274" s="65"/>
      <c r="G274" s="67"/>
      <c r="H274" s="63"/>
      <c r="I274" s="68"/>
      <c r="J274" s="63"/>
      <c r="K274" s="65"/>
      <c r="L274" s="65"/>
      <c r="M274" s="65"/>
      <c r="N274" s="63"/>
      <c r="O274" s="173"/>
      <c r="P274" s="63"/>
      <c r="Q274" s="65"/>
      <c r="R274" s="65"/>
      <c r="S274" s="65"/>
      <c r="T274" s="65"/>
      <c r="U274" s="65"/>
      <c r="V274" s="65"/>
      <c r="W274" s="65"/>
      <c r="X274" s="65"/>
      <c r="Y274" s="65"/>
      <c r="Z274" s="65"/>
      <c r="AA274" s="65"/>
      <c r="AB274" s="65"/>
      <c r="AC274" s="63"/>
      <c r="AD274" s="65"/>
      <c r="AE274" s="65"/>
      <c r="AF274" s="65"/>
      <c r="AG274" s="65"/>
      <c r="AH274" s="65"/>
      <c r="AI274" s="65"/>
      <c r="AJ274" s="65"/>
      <c r="AK274" s="65"/>
      <c r="AL274" s="65"/>
      <c r="AM274" s="65"/>
    </row>
    <row r="275" spans="1:39" ht="15">
      <c r="A275" s="63"/>
      <c r="B275" s="64"/>
      <c r="C275" s="65"/>
      <c r="D275" s="66"/>
      <c r="E275" s="66"/>
      <c r="F275" s="65"/>
      <c r="G275" s="67"/>
      <c r="H275" s="63"/>
      <c r="I275" s="68"/>
      <c r="J275" s="63"/>
      <c r="K275" s="65"/>
      <c r="L275" s="65"/>
      <c r="M275" s="65"/>
      <c r="N275" s="63"/>
      <c r="O275" s="173"/>
      <c r="P275" s="63"/>
      <c r="Q275" s="65"/>
      <c r="R275" s="65"/>
      <c r="S275" s="65"/>
      <c r="T275" s="65"/>
      <c r="U275" s="65"/>
      <c r="V275" s="65"/>
      <c r="W275" s="65"/>
      <c r="X275" s="65"/>
      <c r="Y275" s="65"/>
      <c r="Z275" s="65"/>
      <c r="AA275" s="65"/>
      <c r="AB275" s="65"/>
      <c r="AC275" s="63"/>
      <c r="AD275" s="65"/>
      <c r="AE275" s="65"/>
      <c r="AF275" s="65"/>
      <c r="AG275" s="65"/>
      <c r="AH275" s="65"/>
      <c r="AI275" s="65"/>
      <c r="AJ275" s="65"/>
      <c r="AK275" s="65"/>
      <c r="AL275" s="65"/>
      <c r="AM275" s="65"/>
    </row>
    <row r="276" spans="1:39" ht="15">
      <c r="A276" s="63"/>
      <c r="B276" s="64"/>
      <c r="C276" s="65"/>
      <c r="D276" s="66"/>
      <c r="E276" s="66"/>
      <c r="F276" s="65"/>
      <c r="G276" s="67"/>
      <c r="H276" s="63"/>
      <c r="I276" s="68"/>
      <c r="J276" s="63"/>
      <c r="K276" s="65"/>
      <c r="L276" s="65"/>
      <c r="M276" s="65"/>
      <c r="N276" s="63"/>
      <c r="O276" s="173"/>
      <c r="P276" s="63"/>
      <c r="Q276" s="65"/>
      <c r="R276" s="65"/>
      <c r="S276" s="65"/>
      <c r="T276" s="65"/>
      <c r="U276" s="65"/>
      <c r="V276" s="65"/>
      <c r="W276" s="65"/>
      <c r="X276" s="65"/>
      <c r="Y276" s="65"/>
      <c r="Z276" s="65"/>
      <c r="AA276" s="65"/>
      <c r="AB276" s="65"/>
      <c r="AC276" s="63"/>
      <c r="AD276" s="65"/>
      <c r="AE276" s="65"/>
      <c r="AF276" s="65"/>
      <c r="AG276" s="65"/>
      <c r="AH276" s="65"/>
      <c r="AI276" s="65"/>
      <c r="AJ276" s="65"/>
      <c r="AK276" s="65"/>
      <c r="AL276" s="65"/>
      <c r="AM276" s="65"/>
    </row>
    <row r="277" spans="1:39" ht="15">
      <c r="A277" s="63"/>
      <c r="B277" s="64"/>
      <c r="C277" s="65"/>
      <c r="D277" s="66"/>
      <c r="E277" s="66"/>
      <c r="F277" s="65"/>
      <c r="G277" s="67"/>
      <c r="H277" s="63"/>
      <c r="I277" s="68"/>
      <c r="J277" s="63"/>
      <c r="K277" s="65"/>
      <c r="L277" s="65"/>
      <c r="M277" s="65"/>
      <c r="N277" s="63"/>
      <c r="O277" s="173"/>
      <c r="P277" s="63"/>
      <c r="Q277" s="65"/>
      <c r="R277" s="65"/>
      <c r="S277" s="65"/>
      <c r="T277" s="65"/>
      <c r="U277" s="65"/>
      <c r="V277" s="65"/>
      <c r="W277" s="65"/>
      <c r="X277" s="65"/>
      <c r="Y277" s="65"/>
      <c r="Z277" s="65"/>
      <c r="AA277" s="65"/>
      <c r="AB277" s="65"/>
      <c r="AC277" s="63"/>
      <c r="AD277" s="65"/>
      <c r="AE277" s="65"/>
      <c r="AF277" s="65"/>
      <c r="AG277" s="65"/>
      <c r="AH277" s="65"/>
      <c r="AI277" s="65"/>
      <c r="AJ277" s="65"/>
      <c r="AK277" s="65"/>
      <c r="AL277" s="65"/>
      <c r="AM277" s="65"/>
    </row>
    <row r="278" spans="1:39" ht="15">
      <c r="A278" s="63"/>
      <c r="B278" s="64"/>
      <c r="C278" s="65"/>
      <c r="D278" s="66"/>
      <c r="E278" s="66"/>
      <c r="F278" s="65"/>
      <c r="G278" s="67"/>
      <c r="H278" s="63"/>
      <c r="I278" s="68"/>
      <c r="J278" s="63"/>
      <c r="K278" s="65"/>
      <c r="L278" s="65"/>
      <c r="M278" s="65"/>
      <c r="N278" s="63"/>
      <c r="O278" s="173"/>
      <c r="P278" s="63"/>
      <c r="Q278" s="65"/>
      <c r="R278" s="65"/>
      <c r="S278" s="65"/>
      <c r="T278" s="65"/>
      <c r="U278" s="65"/>
      <c r="V278" s="65"/>
      <c r="W278" s="65"/>
      <c r="X278" s="65"/>
      <c r="Y278" s="65"/>
      <c r="Z278" s="65"/>
      <c r="AA278" s="65"/>
      <c r="AB278" s="65"/>
      <c r="AC278" s="63"/>
      <c r="AD278" s="65"/>
      <c r="AE278" s="65"/>
      <c r="AF278" s="65"/>
      <c r="AG278" s="65"/>
      <c r="AH278" s="65"/>
      <c r="AI278" s="65"/>
      <c r="AJ278" s="65"/>
      <c r="AK278" s="65"/>
      <c r="AL278" s="65"/>
      <c r="AM278" s="65"/>
    </row>
    <row r="279" spans="1:39" ht="15">
      <c r="A279" s="63"/>
      <c r="B279" s="64"/>
      <c r="C279" s="65"/>
      <c r="D279" s="66"/>
      <c r="E279" s="66"/>
      <c r="F279" s="65"/>
      <c r="G279" s="67"/>
      <c r="H279" s="63"/>
      <c r="I279" s="68"/>
      <c r="J279" s="63"/>
      <c r="K279" s="65"/>
      <c r="L279" s="65"/>
      <c r="M279" s="65"/>
      <c r="N279" s="63"/>
      <c r="O279" s="173"/>
      <c r="P279" s="63"/>
      <c r="Q279" s="65"/>
      <c r="R279" s="65"/>
      <c r="S279" s="65"/>
      <c r="T279" s="65"/>
      <c r="U279" s="65"/>
      <c r="V279" s="65"/>
      <c r="W279" s="65"/>
      <c r="X279" s="65"/>
      <c r="Y279" s="65"/>
      <c r="Z279" s="65"/>
      <c r="AA279" s="65"/>
      <c r="AB279" s="65"/>
      <c r="AC279" s="63"/>
      <c r="AD279" s="65"/>
      <c r="AE279" s="65"/>
      <c r="AF279" s="65"/>
      <c r="AG279" s="65"/>
      <c r="AH279" s="65"/>
      <c r="AI279" s="65"/>
      <c r="AJ279" s="65"/>
      <c r="AK279" s="65"/>
      <c r="AL279" s="65"/>
      <c r="AM279" s="65"/>
    </row>
    <row r="280" spans="1:39" ht="15">
      <c r="A280" s="63"/>
      <c r="B280" s="64"/>
      <c r="C280" s="65"/>
      <c r="D280" s="66"/>
      <c r="E280" s="66"/>
      <c r="F280" s="65"/>
      <c r="G280" s="67"/>
      <c r="H280" s="63"/>
      <c r="I280" s="68"/>
      <c r="J280" s="63"/>
      <c r="K280" s="65"/>
      <c r="L280" s="65"/>
      <c r="M280" s="65"/>
      <c r="N280" s="63"/>
      <c r="O280" s="173"/>
      <c r="P280" s="63"/>
      <c r="Q280" s="65"/>
      <c r="R280" s="65"/>
      <c r="S280" s="65"/>
      <c r="T280" s="65"/>
      <c r="U280" s="65"/>
      <c r="V280" s="65"/>
      <c r="W280" s="65"/>
      <c r="X280" s="65"/>
      <c r="Y280" s="65"/>
      <c r="Z280" s="65"/>
      <c r="AA280" s="65"/>
      <c r="AB280" s="65"/>
      <c r="AC280" s="63"/>
      <c r="AD280" s="65"/>
      <c r="AE280" s="65"/>
      <c r="AF280" s="65"/>
      <c r="AG280" s="65"/>
      <c r="AH280" s="65"/>
      <c r="AI280" s="65"/>
      <c r="AJ280" s="65"/>
      <c r="AK280" s="65"/>
      <c r="AL280" s="65"/>
      <c r="AM280" s="65"/>
    </row>
    <row r="281" spans="1:39" ht="15">
      <c r="A281" s="63"/>
      <c r="B281" s="64"/>
      <c r="C281" s="65"/>
      <c r="D281" s="66"/>
      <c r="E281" s="66"/>
      <c r="F281" s="65"/>
      <c r="G281" s="67"/>
      <c r="H281" s="63"/>
      <c r="I281" s="68"/>
      <c r="J281" s="63"/>
      <c r="K281" s="65"/>
      <c r="L281" s="65"/>
      <c r="M281" s="65"/>
      <c r="N281" s="63"/>
      <c r="O281" s="173"/>
      <c r="P281" s="63"/>
      <c r="Q281" s="65"/>
      <c r="R281" s="65"/>
      <c r="S281" s="65"/>
      <c r="T281" s="65"/>
      <c r="U281" s="65"/>
      <c r="V281" s="65"/>
      <c r="W281" s="65"/>
      <c r="X281" s="65"/>
      <c r="Y281" s="65"/>
      <c r="Z281" s="65"/>
      <c r="AA281" s="65"/>
      <c r="AB281" s="65"/>
      <c r="AC281" s="63"/>
      <c r="AD281" s="65"/>
      <c r="AE281" s="65"/>
      <c r="AF281" s="65"/>
      <c r="AG281" s="65"/>
      <c r="AH281" s="65"/>
      <c r="AI281" s="65"/>
      <c r="AJ281" s="65"/>
      <c r="AK281" s="65"/>
      <c r="AL281" s="65"/>
      <c r="AM281" s="65"/>
    </row>
    <row r="282" spans="1:39" ht="15">
      <c r="A282" s="63"/>
      <c r="B282" s="64"/>
      <c r="C282" s="65"/>
      <c r="D282" s="66"/>
      <c r="E282" s="66"/>
      <c r="F282" s="65"/>
      <c r="G282" s="67"/>
      <c r="H282" s="63"/>
      <c r="I282" s="68"/>
      <c r="J282" s="63"/>
      <c r="K282" s="65"/>
      <c r="L282" s="65"/>
      <c r="M282" s="65"/>
      <c r="N282" s="63"/>
      <c r="O282" s="173"/>
      <c r="P282" s="63"/>
      <c r="Q282" s="65"/>
      <c r="R282" s="65"/>
      <c r="S282" s="65"/>
      <c r="T282" s="65"/>
      <c r="U282" s="65"/>
      <c r="V282" s="65"/>
      <c r="W282" s="65"/>
      <c r="X282" s="65"/>
      <c r="Y282" s="65"/>
      <c r="Z282" s="65"/>
      <c r="AA282" s="65"/>
      <c r="AB282" s="65"/>
      <c r="AC282" s="63"/>
      <c r="AD282" s="65"/>
      <c r="AE282" s="65"/>
      <c r="AF282" s="65"/>
      <c r="AG282" s="65"/>
      <c r="AH282" s="65"/>
      <c r="AI282" s="65"/>
      <c r="AJ282" s="65"/>
      <c r="AK282" s="65"/>
      <c r="AL282" s="65"/>
      <c r="AM282" s="65"/>
    </row>
    <row r="283" spans="1:39" ht="15">
      <c r="A283" s="63"/>
      <c r="B283" s="64"/>
      <c r="C283" s="65"/>
      <c r="D283" s="66"/>
      <c r="E283" s="66"/>
      <c r="F283" s="65"/>
      <c r="G283" s="67"/>
      <c r="H283" s="63"/>
      <c r="I283" s="68"/>
      <c r="J283" s="63"/>
      <c r="K283" s="65"/>
      <c r="L283" s="65"/>
      <c r="M283" s="65"/>
      <c r="N283" s="63"/>
      <c r="O283" s="173"/>
      <c r="P283" s="63"/>
      <c r="Q283" s="65"/>
      <c r="R283" s="65"/>
      <c r="S283" s="65"/>
      <c r="T283" s="65"/>
      <c r="U283" s="65"/>
      <c r="V283" s="65"/>
      <c r="W283" s="65"/>
      <c r="X283" s="65"/>
      <c r="Y283" s="65"/>
      <c r="Z283" s="65"/>
      <c r="AA283" s="65"/>
      <c r="AB283" s="65"/>
      <c r="AC283" s="63"/>
      <c r="AD283" s="65"/>
      <c r="AE283" s="65"/>
      <c r="AF283" s="65"/>
      <c r="AG283" s="65"/>
      <c r="AH283" s="65"/>
      <c r="AI283" s="65"/>
      <c r="AJ283" s="65"/>
      <c r="AK283" s="65"/>
      <c r="AL283" s="65"/>
      <c r="AM283" s="65"/>
    </row>
    <row r="284" spans="1:39" ht="15">
      <c r="A284" s="63"/>
      <c r="B284" s="64"/>
      <c r="C284" s="65"/>
      <c r="D284" s="66"/>
      <c r="E284" s="66"/>
      <c r="F284" s="65"/>
      <c r="G284" s="67"/>
      <c r="H284" s="63"/>
      <c r="I284" s="68"/>
      <c r="J284" s="63"/>
      <c r="K284" s="65"/>
      <c r="L284" s="65"/>
      <c r="M284" s="65"/>
      <c r="N284" s="63"/>
      <c r="O284" s="173"/>
      <c r="P284" s="63"/>
      <c r="Q284" s="65"/>
      <c r="R284" s="65"/>
      <c r="S284" s="65"/>
      <c r="T284" s="65"/>
      <c r="U284" s="65"/>
      <c r="V284" s="65"/>
      <c r="W284" s="65"/>
      <c r="X284" s="65"/>
      <c r="Y284" s="65"/>
      <c r="Z284" s="65"/>
      <c r="AA284" s="65"/>
      <c r="AB284" s="65"/>
      <c r="AC284" s="63"/>
      <c r="AD284" s="65"/>
      <c r="AE284" s="65"/>
      <c r="AF284" s="65"/>
      <c r="AG284" s="65"/>
      <c r="AH284" s="65"/>
      <c r="AI284" s="65"/>
      <c r="AJ284" s="65"/>
      <c r="AK284" s="65"/>
      <c r="AL284" s="65"/>
      <c r="AM284" s="65"/>
    </row>
    <row r="285" spans="1:39" ht="15">
      <c r="A285" s="63"/>
      <c r="B285" s="64"/>
      <c r="C285" s="65"/>
      <c r="D285" s="66"/>
      <c r="E285" s="66"/>
      <c r="F285" s="65"/>
      <c r="G285" s="67"/>
      <c r="H285" s="63"/>
      <c r="I285" s="68"/>
      <c r="J285" s="63"/>
      <c r="K285" s="65"/>
      <c r="L285" s="65"/>
      <c r="M285" s="65"/>
      <c r="N285" s="63"/>
      <c r="O285" s="173"/>
      <c r="P285" s="63"/>
      <c r="Q285" s="65"/>
      <c r="R285" s="65"/>
      <c r="S285" s="65"/>
      <c r="T285" s="65"/>
      <c r="U285" s="65"/>
      <c r="V285" s="65"/>
      <c r="W285" s="65"/>
      <c r="X285" s="65"/>
      <c r="Y285" s="65"/>
      <c r="Z285" s="65"/>
      <c r="AA285" s="65"/>
      <c r="AB285" s="65"/>
      <c r="AC285" s="63"/>
      <c r="AD285" s="65"/>
      <c r="AE285" s="65"/>
      <c r="AF285" s="65"/>
      <c r="AG285" s="65"/>
      <c r="AH285" s="65"/>
      <c r="AI285" s="65"/>
      <c r="AJ285" s="65"/>
      <c r="AK285" s="65"/>
      <c r="AL285" s="65"/>
      <c r="AM285" s="65"/>
    </row>
    <row r="286" spans="1:39" ht="15">
      <c r="A286" s="63"/>
      <c r="B286" s="64"/>
      <c r="C286" s="65"/>
      <c r="D286" s="66"/>
      <c r="E286" s="66"/>
      <c r="F286" s="65"/>
      <c r="G286" s="67"/>
      <c r="H286" s="63"/>
      <c r="I286" s="68"/>
      <c r="J286" s="63"/>
      <c r="K286" s="65"/>
      <c r="L286" s="65"/>
      <c r="M286" s="65"/>
      <c r="N286" s="63"/>
      <c r="O286" s="173"/>
      <c r="P286" s="63"/>
      <c r="Q286" s="65"/>
      <c r="R286" s="65"/>
      <c r="S286" s="65"/>
      <c r="T286" s="65"/>
      <c r="U286" s="65"/>
      <c r="V286" s="65"/>
      <c r="W286" s="65"/>
      <c r="X286" s="65"/>
      <c r="Y286" s="65"/>
      <c r="Z286" s="65"/>
      <c r="AA286" s="65"/>
      <c r="AB286" s="65"/>
      <c r="AC286" s="63"/>
      <c r="AD286" s="65"/>
      <c r="AE286" s="65"/>
      <c r="AF286" s="65"/>
      <c r="AG286" s="65"/>
      <c r="AH286" s="65"/>
      <c r="AI286" s="65"/>
      <c r="AJ286" s="65"/>
      <c r="AK286" s="65"/>
      <c r="AL286" s="65"/>
      <c r="AM286" s="65"/>
    </row>
    <row r="287" spans="1:39" ht="15">
      <c r="A287" s="63"/>
      <c r="B287" s="64"/>
      <c r="C287" s="65"/>
      <c r="D287" s="66"/>
      <c r="E287" s="66"/>
      <c r="F287" s="65"/>
      <c r="G287" s="67"/>
      <c r="H287" s="63"/>
      <c r="I287" s="68"/>
      <c r="J287" s="63"/>
      <c r="K287" s="65"/>
      <c r="L287" s="65"/>
      <c r="M287" s="65"/>
      <c r="N287" s="63"/>
      <c r="O287" s="173"/>
      <c r="P287" s="63"/>
      <c r="Q287" s="65"/>
      <c r="R287" s="65"/>
      <c r="S287" s="65"/>
      <c r="T287" s="65"/>
      <c r="U287" s="65"/>
      <c r="V287" s="65"/>
      <c r="W287" s="65"/>
      <c r="X287" s="65"/>
      <c r="Y287" s="65"/>
      <c r="Z287" s="65"/>
      <c r="AA287" s="65"/>
      <c r="AB287" s="65"/>
      <c r="AC287" s="63"/>
      <c r="AD287" s="65"/>
      <c r="AE287" s="65"/>
      <c r="AF287" s="65"/>
      <c r="AG287" s="65"/>
      <c r="AH287" s="65"/>
      <c r="AI287" s="65"/>
      <c r="AJ287" s="65"/>
      <c r="AK287" s="65"/>
      <c r="AL287" s="65"/>
      <c r="AM287" s="65"/>
    </row>
    <row r="288" spans="1:39" ht="15">
      <c r="A288" s="63"/>
      <c r="B288" s="64"/>
      <c r="C288" s="65"/>
      <c r="D288" s="66"/>
      <c r="E288" s="66"/>
      <c r="F288" s="65"/>
      <c r="G288" s="67"/>
      <c r="H288" s="63"/>
      <c r="I288" s="68"/>
      <c r="J288" s="63"/>
      <c r="K288" s="65"/>
      <c r="L288" s="65"/>
      <c r="M288" s="65"/>
      <c r="N288" s="63"/>
      <c r="O288" s="173"/>
      <c r="P288" s="63"/>
      <c r="Q288" s="65"/>
      <c r="R288" s="65"/>
      <c r="S288" s="65"/>
      <c r="T288" s="65"/>
      <c r="U288" s="65"/>
      <c r="V288" s="65"/>
      <c r="W288" s="65"/>
      <c r="X288" s="65"/>
      <c r="Y288" s="65"/>
      <c r="Z288" s="65"/>
      <c r="AA288" s="65"/>
      <c r="AB288" s="65"/>
      <c r="AC288" s="63"/>
      <c r="AD288" s="65"/>
      <c r="AE288" s="65"/>
      <c r="AF288" s="65"/>
      <c r="AG288" s="65"/>
      <c r="AH288" s="65"/>
      <c r="AI288" s="65"/>
      <c r="AJ288" s="65"/>
      <c r="AK288" s="65"/>
      <c r="AL288" s="65"/>
      <c r="AM288" s="65"/>
    </row>
    <row r="289" spans="1:39" ht="15">
      <c r="A289" s="63"/>
      <c r="B289" s="64"/>
      <c r="C289" s="65"/>
      <c r="D289" s="66"/>
      <c r="E289" s="66"/>
      <c r="F289" s="65"/>
      <c r="G289" s="67"/>
      <c r="H289" s="63"/>
      <c r="I289" s="68"/>
      <c r="J289" s="63"/>
      <c r="K289" s="65"/>
      <c r="L289" s="65"/>
      <c r="M289" s="65"/>
      <c r="N289" s="63"/>
      <c r="O289" s="173"/>
      <c r="P289" s="63"/>
      <c r="Q289" s="65"/>
      <c r="R289" s="65"/>
      <c r="S289" s="65"/>
      <c r="T289" s="65"/>
      <c r="U289" s="65"/>
      <c r="V289" s="65"/>
      <c r="W289" s="65"/>
      <c r="X289" s="65"/>
      <c r="Y289" s="65"/>
      <c r="Z289" s="65"/>
      <c r="AA289" s="65"/>
      <c r="AB289" s="65"/>
      <c r="AC289" s="63"/>
      <c r="AD289" s="65"/>
      <c r="AE289" s="65"/>
      <c r="AF289" s="65"/>
      <c r="AG289" s="65"/>
      <c r="AH289" s="65"/>
      <c r="AI289" s="65"/>
      <c r="AJ289" s="65"/>
      <c r="AK289" s="65"/>
      <c r="AL289" s="65"/>
      <c r="AM289" s="65"/>
    </row>
    <row r="290" spans="1:39" ht="15">
      <c r="A290" s="63"/>
      <c r="B290" s="64"/>
      <c r="C290" s="65"/>
      <c r="D290" s="66"/>
      <c r="E290" s="66"/>
      <c r="F290" s="65"/>
      <c r="G290" s="67"/>
      <c r="H290" s="63"/>
      <c r="I290" s="68"/>
      <c r="J290" s="63"/>
      <c r="K290" s="65"/>
      <c r="L290" s="65"/>
      <c r="M290" s="65"/>
      <c r="N290" s="63"/>
      <c r="O290" s="173"/>
      <c r="P290" s="63"/>
      <c r="Q290" s="65"/>
      <c r="R290" s="65"/>
      <c r="S290" s="65"/>
      <c r="T290" s="65"/>
      <c r="U290" s="65"/>
      <c r="V290" s="65"/>
      <c r="W290" s="65"/>
      <c r="X290" s="65"/>
      <c r="Y290" s="65"/>
      <c r="Z290" s="65"/>
      <c r="AA290" s="65"/>
      <c r="AB290" s="65"/>
      <c r="AC290" s="63"/>
      <c r="AD290" s="65"/>
      <c r="AE290" s="65"/>
      <c r="AF290" s="65"/>
      <c r="AG290" s="65"/>
      <c r="AH290" s="65"/>
      <c r="AI290" s="65"/>
      <c r="AJ290" s="65"/>
      <c r="AK290" s="65"/>
      <c r="AL290" s="65"/>
      <c r="AM290" s="65"/>
    </row>
    <row r="291" spans="1:39" ht="15">
      <c r="A291" s="63"/>
      <c r="B291" s="64"/>
      <c r="C291" s="65"/>
      <c r="D291" s="66"/>
      <c r="E291" s="66"/>
      <c r="F291" s="65"/>
      <c r="G291" s="67"/>
      <c r="H291" s="63"/>
      <c r="I291" s="68"/>
      <c r="J291" s="63"/>
      <c r="K291" s="65"/>
      <c r="L291" s="65"/>
      <c r="M291" s="65"/>
      <c r="N291" s="63"/>
      <c r="O291" s="173"/>
      <c r="P291" s="63"/>
      <c r="Q291" s="65"/>
      <c r="R291" s="65"/>
      <c r="S291" s="65"/>
      <c r="T291" s="65"/>
      <c r="U291" s="65"/>
      <c r="V291" s="65"/>
      <c r="W291" s="65"/>
      <c r="X291" s="65"/>
      <c r="Y291" s="65"/>
      <c r="Z291" s="65"/>
      <c r="AA291" s="65"/>
      <c r="AB291" s="65"/>
      <c r="AC291" s="63"/>
      <c r="AD291" s="65"/>
      <c r="AE291" s="65"/>
      <c r="AF291" s="65"/>
      <c r="AG291" s="65"/>
      <c r="AH291" s="65"/>
      <c r="AI291" s="65"/>
      <c r="AJ291" s="65"/>
      <c r="AK291" s="65"/>
      <c r="AL291" s="65"/>
      <c r="AM291" s="65"/>
    </row>
    <row r="292" spans="1:39" ht="15">
      <c r="A292" s="63"/>
      <c r="B292" s="64"/>
      <c r="C292" s="65"/>
      <c r="D292" s="66"/>
      <c r="E292" s="66"/>
      <c r="F292" s="65"/>
      <c r="G292" s="67"/>
      <c r="H292" s="63"/>
      <c r="I292" s="68"/>
      <c r="J292" s="63"/>
      <c r="K292" s="65"/>
      <c r="L292" s="65"/>
      <c r="M292" s="65"/>
      <c r="N292" s="63"/>
      <c r="O292" s="173"/>
      <c r="P292" s="63"/>
      <c r="Q292" s="65"/>
      <c r="R292" s="65"/>
      <c r="S292" s="65"/>
      <c r="T292" s="65"/>
      <c r="U292" s="65"/>
      <c r="V292" s="65"/>
      <c r="W292" s="65"/>
      <c r="X292" s="65"/>
      <c r="Y292" s="65"/>
      <c r="Z292" s="65"/>
      <c r="AA292" s="65"/>
      <c r="AB292" s="65"/>
      <c r="AC292" s="63"/>
      <c r="AD292" s="65"/>
      <c r="AE292" s="65"/>
      <c r="AF292" s="65"/>
      <c r="AG292" s="65"/>
      <c r="AH292" s="65"/>
      <c r="AI292" s="65"/>
      <c r="AJ292" s="65"/>
      <c r="AK292" s="65"/>
      <c r="AL292" s="65"/>
      <c r="AM292" s="65"/>
    </row>
    <row r="293" spans="1:39" ht="15">
      <c r="A293" s="63"/>
      <c r="B293" s="64"/>
      <c r="C293" s="65"/>
      <c r="D293" s="66"/>
      <c r="E293" s="66"/>
      <c r="F293" s="65"/>
      <c r="G293" s="67"/>
      <c r="H293" s="63"/>
      <c r="I293" s="68"/>
      <c r="J293" s="63"/>
      <c r="K293" s="65"/>
      <c r="L293" s="65"/>
      <c r="M293" s="65"/>
      <c r="N293" s="63"/>
      <c r="O293" s="173"/>
      <c r="P293" s="63"/>
      <c r="Q293" s="65"/>
      <c r="R293" s="65"/>
      <c r="S293" s="65"/>
      <c r="T293" s="65"/>
      <c r="U293" s="65"/>
      <c r="V293" s="65"/>
      <c r="W293" s="65"/>
      <c r="X293" s="65"/>
      <c r="Y293" s="65"/>
      <c r="Z293" s="65"/>
      <c r="AA293" s="65"/>
      <c r="AB293" s="65"/>
      <c r="AC293" s="63"/>
      <c r="AD293" s="65"/>
      <c r="AE293" s="65"/>
      <c r="AF293" s="65"/>
      <c r="AG293" s="65"/>
      <c r="AH293" s="65"/>
      <c r="AI293" s="65"/>
      <c r="AJ293" s="65"/>
      <c r="AK293" s="65"/>
      <c r="AL293" s="65"/>
      <c r="AM293" s="65"/>
    </row>
    <row r="294" spans="1:39" ht="15">
      <c r="A294" s="63"/>
      <c r="B294" s="64"/>
      <c r="C294" s="65"/>
      <c r="D294" s="66"/>
      <c r="E294" s="66"/>
      <c r="F294" s="65"/>
      <c r="G294" s="67"/>
      <c r="H294" s="63"/>
      <c r="I294" s="68"/>
      <c r="J294" s="63"/>
      <c r="K294" s="65"/>
      <c r="L294" s="65"/>
      <c r="M294" s="65"/>
      <c r="N294" s="63"/>
      <c r="O294" s="173"/>
      <c r="P294" s="63"/>
      <c r="Q294" s="65"/>
      <c r="R294" s="65"/>
      <c r="S294" s="65"/>
      <c r="T294" s="65"/>
      <c r="U294" s="65"/>
      <c r="V294" s="65"/>
      <c r="W294" s="65"/>
      <c r="X294" s="65"/>
      <c r="Y294" s="65"/>
      <c r="Z294" s="65"/>
      <c r="AA294" s="65"/>
      <c r="AB294" s="65"/>
      <c r="AC294" s="63"/>
      <c r="AD294" s="65"/>
      <c r="AE294" s="65"/>
      <c r="AF294" s="65"/>
      <c r="AG294" s="65"/>
      <c r="AH294" s="65"/>
      <c r="AI294" s="65"/>
      <c r="AJ294" s="65"/>
      <c r="AK294" s="65"/>
      <c r="AL294" s="65"/>
      <c r="AM294" s="65"/>
    </row>
    <row r="295" spans="1:39" ht="15">
      <c r="A295" s="63"/>
      <c r="B295" s="64"/>
      <c r="C295" s="65"/>
      <c r="D295" s="66"/>
      <c r="E295" s="66"/>
      <c r="F295" s="65"/>
      <c r="G295" s="67"/>
      <c r="H295" s="63"/>
      <c r="I295" s="68"/>
      <c r="J295" s="63"/>
      <c r="K295" s="65"/>
      <c r="L295" s="65"/>
      <c r="M295" s="65"/>
      <c r="N295" s="63"/>
      <c r="O295" s="173"/>
      <c r="P295" s="63"/>
      <c r="Q295" s="65"/>
      <c r="R295" s="65"/>
      <c r="S295" s="65"/>
      <c r="T295" s="65"/>
      <c r="U295" s="65"/>
      <c r="V295" s="65"/>
      <c r="W295" s="65"/>
      <c r="X295" s="65"/>
      <c r="Y295" s="65"/>
      <c r="Z295" s="65"/>
      <c r="AA295" s="65"/>
      <c r="AB295" s="65"/>
      <c r="AC295" s="63"/>
      <c r="AD295" s="65"/>
      <c r="AE295" s="65"/>
      <c r="AF295" s="65"/>
      <c r="AG295" s="65"/>
      <c r="AH295" s="65"/>
      <c r="AI295" s="65"/>
      <c r="AJ295" s="65"/>
      <c r="AK295" s="65"/>
      <c r="AL295" s="65"/>
      <c r="AM295" s="65"/>
    </row>
    <row r="296" spans="1:39" ht="15">
      <c r="A296" s="63"/>
      <c r="B296" s="64"/>
      <c r="C296" s="65"/>
      <c r="D296" s="66"/>
      <c r="E296" s="66"/>
      <c r="F296" s="65"/>
      <c r="G296" s="67"/>
      <c r="H296" s="63"/>
      <c r="I296" s="68"/>
      <c r="J296" s="63"/>
      <c r="K296" s="65"/>
      <c r="L296" s="65"/>
      <c r="M296" s="65"/>
      <c r="N296" s="63"/>
      <c r="O296" s="173"/>
      <c r="P296" s="63"/>
      <c r="Q296" s="65"/>
      <c r="R296" s="65"/>
      <c r="S296" s="65"/>
      <c r="T296" s="65"/>
      <c r="U296" s="65"/>
      <c r="V296" s="65"/>
      <c r="W296" s="65"/>
      <c r="X296" s="65"/>
      <c r="Y296" s="65"/>
      <c r="Z296" s="65"/>
      <c r="AA296" s="65"/>
      <c r="AB296" s="65"/>
      <c r="AC296" s="63"/>
      <c r="AD296" s="65"/>
      <c r="AE296" s="65"/>
      <c r="AF296" s="65"/>
      <c r="AG296" s="65"/>
      <c r="AH296" s="65"/>
      <c r="AI296" s="65"/>
      <c r="AJ296" s="65"/>
      <c r="AK296" s="65"/>
      <c r="AL296" s="65"/>
      <c r="AM296" s="65"/>
    </row>
    <row r="297" spans="1:39" ht="15">
      <c r="A297" s="63"/>
      <c r="B297" s="64"/>
      <c r="C297" s="65"/>
      <c r="D297" s="66"/>
      <c r="E297" s="66"/>
      <c r="F297" s="65"/>
      <c r="G297" s="67"/>
      <c r="H297" s="63"/>
      <c r="I297" s="68"/>
      <c r="J297" s="63"/>
      <c r="K297" s="65"/>
      <c r="L297" s="65"/>
      <c r="M297" s="65"/>
      <c r="N297" s="63"/>
      <c r="O297" s="173"/>
      <c r="P297" s="63"/>
      <c r="Q297" s="65"/>
      <c r="R297" s="65"/>
      <c r="S297" s="65"/>
      <c r="T297" s="65"/>
      <c r="U297" s="65"/>
      <c r="V297" s="65"/>
      <c r="W297" s="65"/>
      <c r="X297" s="65"/>
      <c r="Y297" s="65"/>
      <c r="Z297" s="65"/>
      <c r="AA297" s="65"/>
      <c r="AB297" s="65"/>
      <c r="AC297" s="63"/>
      <c r="AD297" s="65"/>
      <c r="AE297" s="65"/>
      <c r="AF297" s="65"/>
      <c r="AG297" s="65"/>
      <c r="AH297" s="65"/>
      <c r="AI297" s="65"/>
      <c r="AJ297" s="65"/>
      <c r="AK297" s="65"/>
      <c r="AL297" s="65"/>
      <c r="AM297" s="65"/>
    </row>
    <row r="298" spans="1:39" ht="15">
      <c r="A298" s="63"/>
      <c r="B298" s="64"/>
      <c r="C298" s="65"/>
      <c r="D298" s="66"/>
      <c r="E298" s="66"/>
      <c r="F298" s="65"/>
      <c r="G298" s="67"/>
      <c r="H298" s="63"/>
      <c r="I298" s="68"/>
      <c r="J298" s="63"/>
      <c r="K298" s="65"/>
      <c r="L298" s="65"/>
      <c r="M298" s="65"/>
      <c r="N298" s="63"/>
      <c r="O298" s="173"/>
      <c r="P298" s="63"/>
      <c r="Q298" s="65"/>
      <c r="R298" s="65"/>
      <c r="S298" s="65"/>
      <c r="T298" s="65"/>
      <c r="U298" s="65"/>
      <c r="V298" s="65"/>
      <c r="W298" s="65"/>
      <c r="X298" s="65"/>
      <c r="Y298" s="65"/>
      <c r="Z298" s="65"/>
      <c r="AA298" s="65"/>
      <c r="AB298" s="65"/>
      <c r="AC298" s="63"/>
      <c r="AD298" s="65"/>
      <c r="AE298" s="65"/>
      <c r="AF298" s="65"/>
      <c r="AG298" s="65"/>
      <c r="AH298" s="65"/>
      <c r="AI298" s="65"/>
      <c r="AJ298" s="65"/>
      <c r="AK298" s="65"/>
      <c r="AL298" s="65"/>
      <c r="AM298" s="65"/>
    </row>
    <row r="299" spans="1:39" ht="15">
      <c r="A299" s="63"/>
      <c r="B299" s="64"/>
      <c r="C299" s="65"/>
      <c r="D299" s="66"/>
      <c r="E299" s="66"/>
      <c r="F299" s="65"/>
      <c r="G299" s="67"/>
      <c r="H299" s="63"/>
      <c r="I299" s="68"/>
      <c r="J299" s="63"/>
      <c r="K299" s="65"/>
      <c r="L299" s="65"/>
      <c r="M299" s="65"/>
      <c r="N299" s="63"/>
      <c r="O299" s="173"/>
      <c r="P299" s="63"/>
      <c r="Q299" s="65"/>
      <c r="R299" s="65"/>
      <c r="S299" s="65"/>
      <c r="T299" s="65"/>
      <c r="U299" s="65"/>
      <c r="V299" s="65"/>
      <c r="W299" s="65"/>
      <c r="X299" s="65"/>
      <c r="Y299" s="65"/>
      <c r="Z299" s="65"/>
      <c r="AA299" s="65"/>
      <c r="AB299" s="65"/>
      <c r="AC299" s="63"/>
      <c r="AD299" s="65"/>
      <c r="AE299" s="65"/>
      <c r="AF299" s="65"/>
      <c r="AG299" s="65"/>
      <c r="AH299" s="65"/>
      <c r="AI299" s="65"/>
      <c r="AJ299" s="65"/>
      <c r="AK299" s="65"/>
      <c r="AL299" s="65"/>
      <c r="AM299" s="65"/>
    </row>
    <row r="300" spans="1:39" ht="15">
      <c r="A300" s="63"/>
      <c r="B300" s="64"/>
      <c r="C300" s="65"/>
      <c r="D300" s="66"/>
      <c r="E300" s="66"/>
      <c r="F300" s="65"/>
      <c r="G300" s="67"/>
      <c r="H300" s="63"/>
      <c r="I300" s="68"/>
      <c r="J300" s="63"/>
      <c r="K300" s="65"/>
      <c r="L300" s="65"/>
      <c r="M300" s="65"/>
      <c r="N300" s="63"/>
      <c r="O300" s="173"/>
      <c r="P300" s="63"/>
      <c r="Q300" s="65"/>
      <c r="R300" s="65"/>
      <c r="S300" s="65"/>
      <c r="T300" s="65"/>
      <c r="U300" s="65"/>
      <c r="V300" s="65"/>
      <c r="W300" s="65"/>
      <c r="X300" s="65"/>
      <c r="Y300" s="65"/>
      <c r="Z300" s="65"/>
      <c r="AA300" s="65"/>
      <c r="AB300" s="65"/>
      <c r="AC300" s="63"/>
      <c r="AD300" s="65"/>
      <c r="AE300" s="65"/>
      <c r="AF300" s="65"/>
      <c r="AG300" s="65"/>
      <c r="AH300" s="65"/>
      <c r="AI300" s="65"/>
      <c r="AJ300" s="65"/>
      <c r="AK300" s="65"/>
      <c r="AL300" s="65"/>
      <c r="AM300" s="65"/>
    </row>
    <row r="301" spans="1:39" ht="15">
      <c r="A301" s="63"/>
      <c r="B301" s="64"/>
      <c r="C301" s="65"/>
      <c r="D301" s="66"/>
      <c r="E301" s="66"/>
      <c r="F301" s="65"/>
      <c r="G301" s="67"/>
      <c r="H301" s="63"/>
      <c r="I301" s="68"/>
      <c r="J301" s="63"/>
      <c r="K301" s="65"/>
      <c r="L301" s="65"/>
      <c r="M301" s="65"/>
      <c r="N301" s="63"/>
      <c r="O301" s="173"/>
      <c r="P301" s="63"/>
      <c r="Q301" s="65"/>
      <c r="R301" s="65"/>
      <c r="S301" s="65"/>
      <c r="T301" s="65"/>
      <c r="U301" s="65"/>
      <c r="V301" s="65"/>
      <c r="W301" s="65"/>
      <c r="X301" s="65"/>
      <c r="Y301" s="65"/>
      <c r="Z301" s="65"/>
      <c r="AA301" s="65"/>
      <c r="AB301" s="65"/>
      <c r="AC301" s="63"/>
      <c r="AD301" s="65"/>
      <c r="AE301" s="65"/>
      <c r="AF301" s="65"/>
      <c r="AG301" s="65"/>
      <c r="AH301" s="65"/>
      <c r="AI301" s="65"/>
      <c r="AJ301" s="65"/>
      <c r="AK301" s="65"/>
      <c r="AL301" s="65"/>
      <c r="AM301" s="65"/>
    </row>
    <row r="302" spans="1:39" ht="15">
      <c r="A302" s="63"/>
      <c r="B302" s="64"/>
      <c r="C302" s="65"/>
      <c r="D302" s="66"/>
      <c r="E302" s="66"/>
      <c r="F302" s="65"/>
      <c r="G302" s="67"/>
      <c r="H302" s="63"/>
      <c r="I302" s="68"/>
      <c r="J302" s="63"/>
      <c r="K302" s="65"/>
      <c r="L302" s="65"/>
      <c r="M302" s="65"/>
      <c r="N302" s="63"/>
      <c r="O302" s="173"/>
      <c r="P302" s="63"/>
      <c r="Q302" s="65"/>
      <c r="R302" s="65"/>
      <c r="S302" s="65"/>
      <c r="T302" s="65"/>
      <c r="U302" s="65"/>
      <c r="V302" s="65"/>
      <c r="W302" s="65"/>
      <c r="X302" s="65"/>
      <c r="Y302" s="65"/>
      <c r="Z302" s="65"/>
      <c r="AA302" s="65"/>
      <c r="AB302" s="65"/>
      <c r="AC302" s="63"/>
      <c r="AD302" s="65"/>
      <c r="AE302" s="65"/>
      <c r="AF302" s="65"/>
      <c r="AG302" s="65"/>
      <c r="AH302" s="65"/>
      <c r="AI302" s="65"/>
      <c r="AJ302" s="65"/>
      <c r="AK302" s="65"/>
      <c r="AL302" s="65"/>
      <c r="AM302" s="65"/>
    </row>
    <row r="303" spans="1:39" ht="15">
      <c r="A303" s="63"/>
      <c r="B303" s="64"/>
      <c r="C303" s="65"/>
      <c r="D303" s="66"/>
      <c r="E303" s="66"/>
      <c r="F303" s="65"/>
      <c r="G303" s="67"/>
      <c r="H303" s="63"/>
      <c r="I303" s="68"/>
      <c r="J303" s="63"/>
      <c r="K303" s="65"/>
      <c r="L303" s="65"/>
      <c r="M303" s="65"/>
      <c r="N303" s="63"/>
      <c r="O303" s="173"/>
      <c r="P303" s="63"/>
      <c r="Q303" s="65"/>
      <c r="R303" s="65"/>
      <c r="S303" s="65"/>
      <c r="T303" s="65"/>
      <c r="U303" s="65"/>
      <c r="V303" s="65"/>
      <c r="W303" s="65"/>
      <c r="X303" s="65"/>
      <c r="Y303" s="65"/>
      <c r="Z303" s="65"/>
      <c r="AA303" s="65"/>
      <c r="AB303" s="65"/>
      <c r="AC303" s="63"/>
      <c r="AD303" s="65"/>
      <c r="AE303" s="65"/>
      <c r="AF303" s="65"/>
      <c r="AG303" s="65"/>
      <c r="AH303" s="65"/>
      <c r="AI303" s="65"/>
      <c r="AJ303" s="65"/>
      <c r="AK303" s="65"/>
      <c r="AL303" s="65"/>
      <c r="AM303" s="65"/>
    </row>
    <row r="304" spans="1:39" ht="15">
      <c r="A304" s="63"/>
      <c r="B304" s="64"/>
      <c r="C304" s="65"/>
      <c r="D304" s="66"/>
      <c r="E304" s="66"/>
      <c r="F304" s="65"/>
      <c r="G304" s="67"/>
      <c r="H304" s="63"/>
      <c r="I304" s="68"/>
      <c r="J304" s="63"/>
      <c r="K304" s="65"/>
      <c r="L304" s="65"/>
      <c r="M304" s="65"/>
      <c r="N304" s="63"/>
      <c r="O304" s="173"/>
      <c r="P304" s="63"/>
      <c r="Q304" s="65"/>
      <c r="R304" s="65"/>
      <c r="S304" s="65"/>
      <c r="T304" s="65"/>
      <c r="U304" s="65"/>
      <c r="V304" s="65"/>
      <c r="W304" s="65"/>
      <c r="X304" s="65"/>
      <c r="Y304" s="65"/>
      <c r="Z304" s="65"/>
      <c r="AA304" s="65"/>
      <c r="AB304" s="65"/>
      <c r="AC304" s="63"/>
      <c r="AD304" s="65"/>
      <c r="AE304" s="65"/>
      <c r="AF304" s="65"/>
      <c r="AG304" s="65"/>
      <c r="AH304" s="65"/>
      <c r="AI304" s="65"/>
      <c r="AJ304" s="65"/>
      <c r="AK304" s="65"/>
      <c r="AL304" s="65"/>
      <c r="AM304" s="65"/>
    </row>
    <row r="305" spans="1:39" ht="15">
      <c r="A305" s="63"/>
      <c r="B305" s="64"/>
      <c r="C305" s="65"/>
      <c r="D305" s="66"/>
      <c r="E305" s="66"/>
      <c r="F305" s="65"/>
      <c r="G305" s="67"/>
      <c r="H305" s="63"/>
      <c r="I305" s="68"/>
      <c r="J305" s="63"/>
      <c r="K305" s="65"/>
      <c r="L305" s="65"/>
      <c r="M305" s="65"/>
      <c r="N305" s="63"/>
      <c r="O305" s="173"/>
      <c r="P305" s="63"/>
      <c r="Q305" s="65"/>
      <c r="R305" s="65"/>
      <c r="S305" s="65"/>
      <c r="T305" s="65"/>
      <c r="U305" s="65"/>
      <c r="V305" s="65"/>
      <c r="W305" s="65"/>
      <c r="X305" s="65"/>
      <c r="Y305" s="65"/>
      <c r="Z305" s="65"/>
      <c r="AA305" s="65"/>
      <c r="AB305" s="65"/>
      <c r="AC305" s="63"/>
      <c r="AD305" s="65"/>
      <c r="AE305" s="65"/>
      <c r="AF305" s="65"/>
      <c r="AG305" s="65"/>
      <c r="AH305" s="65"/>
      <c r="AI305" s="65"/>
      <c r="AJ305" s="65"/>
      <c r="AK305" s="65"/>
      <c r="AL305" s="65"/>
      <c r="AM305" s="65"/>
    </row>
    <row r="306" spans="1:39" ht="15">
      <c r="A306" s="63"/>
      <c r="B306" s="64"/>
      <c r="C306" s="65"/>
      <c r="D306" s="66"/>
      <c r="E306" s="66"/>
      <c r="F306" s="65"/>
      <c r="G306" s="67"/>
      <c r="H306" s="63"/>
      <c r="I306" s="68"/>
      <c r="J306" s="63"/>
      <c r="K306" s="65"/>
      <c r="L306" s="65"/>
      <c r="M306" s="65"/>
      <c r="N306" s="63"/>
      <c r="O306" s="173"/>
      <c r="P306" s="63"/>
      <c r="Q306" s="65"/>
      <c r="R306" s="65"/>
      <c r="S306" s="65"/>
      <c r="T306" s="65"/>
      <c r="U306" s="65"/>
      <c r="V306" s="65"/>
      <c r="W306" s="65"/>
      <c r="X306" s="65"/>
      <c r="Y306" s="65"/>
      <c r="Z306" s="65"/>
      <c r="AA306" s="65"/>
      <c r="AB306" s="65"/>
      <c r="AC306" s="63"/>
      <c r="AD306" s="65"/>
      <c r="AE306" s="65"/>
      <c r="AF306" s="65"/>
      <c r="AG306" s="65"/>
      <c r="AH306" s="65"/>
      <c r="AI306" s="65"/>
      <c r="AJ306" s="65"/>
      <c r="AK306" s="65"/>
      <c r="AL306" s="65"/>
      <c r="AM306" s="65"/>
    </row>
    <row r="307" spans="1:39" ht="15">
      <c r="A307" s="63"/>
      <c r="B307" s="64"/>
      <c r="C307" s="65"/>
      <c r="D307" s="66"/>
      <c r="E307" s="66"/>
      <c r="F307" s="65"/>
      <c r="G307" s="67"/>
      <c r="H307" s="63"/>
      <c r="I307" s="68"/>
      <c r="J307" s="63"/>
      <c r="K307" s="65"/>
      <c r="L307" s="65"/>
      <c r="M307" s="65"/>
      <c r="N307" s="63"/>
      <c r="O307" s="173"/>
      <c r="P307" s="63"/>
      <c r="Q307" s="65"/>
      <c r="R307" s="65"/>
      <c r="S307" s="65"/>
      <c r="T307" s="65"/>
      <c r="U307" s="65"/>
      <c r="V307" s="65"/>
      <c r="W307" s="65"/>
      <c r="X307" s="65"/>
      <c r="Y307" s="65"/>
      <c r="Z307" s="65"/>
      <c r="AA307" s="65"/>
      <c r="AB307" s="65"/>
      <c r="AC307" s="63"/>
      <c r="AD307" s="65"/>
      <c r="AE307" s="65"/>
      <c r="AF307" s="65"/>
      <c r="AG307" s="65"/>
      <c r="AH307" s="65"/>
      <c r="AI307" s="65"/>
      <c r="AJ307" s="65"/>
      <c r="AK307" s="65"/>
      <c r="AL307" s="65"/>
      <c r="AM307" s="65"/>
    </row>
    <row r="308" spans="1:39" ht="15">
      <c r="A308" s="63"/>
      <c r="B308" s="64"/>
      <c r="C308" s="65"/>
      <c r="D308" s="66"/>
      <c r="E308" s="66"/>
      <c r="F308" s="65"/>
      <c r="G308" s="67"/>
      <c r="H308" s="63"/>
      <c r="I308" s="68"/>
      <c r="J308" s="63"/>
      <c r="K308" s="65"/>
      <c r="L308" s="65"/>
      <c r="M308" s="65"/>
      <c r="N308" s="63"/>
      <c r="O308" s="173"/>
      <c r="P308" s="63"/>
      <c r="Q308" s="65"/>
      <c r="R308" s="65"/>
      <c r="S308" s="65"/>
      <c r="T308" s="65"/>
      <c r="U308" s="65"/>
      <c r="V308" s="65"/>
      <c r="W308" s="65"/>
      <c r="X308" s="65"/>
      <c r="Y308" s="65"/>
      <c r="Z308" s="65"/>
      <c r="AA308" s="65"/>
      <c r="AB308" s="65"/>
      <c r="AC308" s="63"/>
      <c r="AD308" s="65"/>
      <c r="AE308" s="65"/>
      <c r="AF308" s="65"/>
      <c r="AG308" s="65"/>
      <c r="AH308" s="65"/>
      <c r="AI308" s="65"/>
      <c r="AJ308" s="65"/>
      <c r="AK308" s="65"/>
      <c r="AL308" s="65"/>
      <c r="AM308" s="65"/>
    </row>
    <row r="309" spans="1:39" ht="15">
      <c r="A309" s="63"/>
      <c r="B309" s="64"/>
      <c r="C309" s="65"/>
      <c r="D309" s="66"/>
      <c r="E309" s="66"/>
      <c r="F309" s="65"/>
      <c r="G309" s="67"/>
      <c r="H309" s="63"/>
      <c r="I309" s="68"/>
      <c r="J309" s="63"/>
      <c r="K309" s="65"/>
      <c r="L309" s="65"/>
      <c r="M309" s="65"/>
      <c r="N309" s="63"/>
      <c r="O309" s="173"/>
      <c r="P309" s="63"/>
      <c r="Q309" s="65"/>
      <c r="R309" s="65"/>
      <c r="S309" s="65"/>
      <c r="T309" s="65"/>
      <c r="U309" s="65"/>
      <c r="V309" s="65"/>
      <c r="W309" s="65"/>
      <c r="X309" s="65"/>
      <c r="Y309" s="65"/>
      <c r="Z309" s="65"/>
      <c r="AA309" s="65"/>
      <c r="AB309" s="65"/>
      <c r="AC309" s="63"/>
      <c r="AD309" s="65"/>
      <c r="AE309" s="65"/>
      <c r="AF309" s="65"/>
      <c r="AG309" s="65"/>
      <c r="AH309" s="65"/>
      <c r="AI309" s="65"/>
      <c r="AJ309" s="65"/>
      <c r="AK309" s="65"/>
      <c r="AL309" s="65"/>
      <c r="AM309" s="65"/>
    </row>
    <row r="310" spans="1:39" ht="15">
      <c r="A310" s="63"/>
      <c r="B310" s="64"/>
      <c r="C310" s="65"/>
      <c r="D310" s="66"/>
      <c r="E310" s="66"/>
      <c r="F310" s="65"/>
      <c r="G310" s="67"/>
      <c r="H310" s="63"/>
      <c r="I310" s="68"/>
      <c r="J310" s="63"/>
      <c r="K310" s="65"/>
      <c r="L310" s="65"/>
      <c r="M310" s="65"/>
      <c r="N310" s="63"/>
      <c r="O310" s="173"/>
      <c r="P310" s="63"/>
      <c r="Q310" s="65"/>
      <c r="R310" s="65"/>
      <c r="S310" s="65"/>
      <c r="T310" s="65"/>
      <c r="U310" s="65"/>
      <c r="V310" s="65"/>
      <c r="W310" s="65"/>
      <c r="X310" s="65"/>
      <c r="Y310" s="65"/>
      <c r="Z310" s="65"/>
      <c r="AA310" s="65"/>
      <c r="AB310" s="65"/>
      <c r="AC310" s="63"/>
      <c r="AD310" s="65"/>
      <c r="AE310" s="65"/>
      <c r="AF310" s="65"/>
      <c r="AG310" s="65"/>
      <c r="AH310" s="65"/>
      <c r="AI310" s="65"/>
      <c r="AJ310" s="65"/>
      <c r="AK310" s="65"/>
      <c r="AL310" s="65"/>
      <c r="AM310" s="65"/>
    </row>
  </sheetData>
  <sheetProtection/>
  <autoFilter ref="A2:FG179"/>
  <mergeCells count="227">
    <mergeCell ref="AR1:AW1"/>
    <mergeCell ref="A8:A10"/>
    <mergeCell ref="A11:A17"/>
    <mergeCell ref="A18:A22"/>
    <mergeCell ref="A23:A38"/>
    <mergeCell ref="AB1:AD1"/>
    <mergeCell ref="A1:AA1"/>
    <mergeCell ref="A102:A123"/>
    <mergeCell ref="A172:A178"/>
    <mergeCell ref="A137:A142"/>
    <mergeCell ref="A143:A146"/>
    <mergeCell ref="A147:A148"/>
    <mergeCell ref="A149:A155"/>
    <mergeCell ref="A162:A167"/>
    <mergeCell ref="B124:B136"/>
    <mergeCell ref="C124:C127"/>
    <mergeCell ref="B149:B155"/>
    <mergeCell ref="C143:C146"/>
    <mergeCell ref="A168:A171"/>
    <mergeCell ref="E156:E161"/>
    <mergeCell ref="C156:C161"/>
    <mergeCell ref="B67:B78"/>
    <mergeCell ref="B79:B94"/>
    <mergeCell ref="B95:B101"/>
    <mergeCell ref="C100:C101"/>
    <mergeCell ref="D76:D78"/>
    <mergeCell ref="A156:A161"/>
    <mergeCell ref="A67:A78"/>
    <mergeCell ref="C91:C94"/>
    <mergeCell ref="C67:C72"/>
    <mergeCell ref="D67:D72"/>
    <mergeCell ref="A61:A66"/>
    <mergeCell ref="B3:B7"/>
    <mergeCell ref="B8:B10"/>
    <mergeCell ref="B11:B17"/>
    <mergeCell ref="B18:B22"/>
    <mergeCell ref="B23:B38"/>
    <mergeCell ref="B39:B60"/>
    <mergeCell ref="B61:B66"/>
    <mergeCell ref="A39:A60"/>
    <mergeCell ref="A3:A7"/>
    <mergeCell ref="C51:C53"/>
    <mergeCell ref="E175:E178"/>
    <mergeCell ref="E162:E167"/>
    <mergeCell ref="E168:E171"/>
    <mergeCell ref="E172:E174"/>
    <mergeCell ref="D175:D178"/>
    <mergeCell ref="E95:E98"/>
    <mergeCell ref="D172:D174"/>
    <mergeCell ref="E137:E142"/>
    <mergeCell ref="D95:D98"/>
    <mergeCell ref="G122:G123"/>
    <mergeCell ref="E124:E127"/>
    <mergeCell ref="E129:E131"/>
    <mergeCell ref="G87:G88"/>
    <mergeCell ref="C89:C90"/>
    <mergeCell ref="F89:F90"/>
    <mergeCell ref="D89:D90"/>
    <mergeCell ref="D100:D101"/>
    <mergeCell ref="D129:D131"/>
    <mergeCell ref="D124:D127"/>
    <mergeCell ref="G54:G55"/>
    <mergeCell ref="G89:G90"/>
    <mergeCell ref="E63:E65"/>
    <mergeCell ref="F87:F88"/>
    <mergeCell ref="E76:E78"/>
    <mergeCell ref="F82:F83"/>
    <mergeCell ref="E67:E72"/>
    <mergeCell ref="E3:E7"/>
    <mergeCell ref="H15:H16"/>
    <mergeCell ref="E8:E10"/>
    <mergeCell ref="H4:H5"/>
    <mergeCell ref="G4:G5"/>
    <mergeCell ref="E11:E17"/>
    <mergeCell ref="G11:G12"/>
    <mergeCell ref="H89:H90"/>
    <mergeCell ref="F54:F55"/>
    <mergeCell ref="H54:H55"/>
    <mergeCell ref="C79:C81"/>
    <mergeCell ref="D79:D81"/>
    <mergeCell ref="C18:C20"/>
    <mergeCell ref="D18:D20"/>
    <mergeCell ref="D58:D60"/>
    <mergeCell ref="F58:F59"/>
    <mergeCell ref="E58:E60"/>
    <mergeCell ref="B172:B178"/>
    <mergeCell ref="C168:C171"/>
    <mergeCell ref="D168:D171"/>
    <mergeCell ref="B137:B142"/>
    <mergeCell ref="B143:B146"/>
    <mergeCell ref="C172:C174"/>
    <mergeCell ref="D143:D146"/>
    <mergeCell ref="B162:B167"/>
    <mergeCell ref="B147:B148"/>
    <mergeCell ref="D149:D155"/>
    <mergeCell ref="B156:B161"/>
    <mergeCell ref="C175:C178"/>
    <mergeCell ref="E102:E123"/>
    <mergeCell ref="H134:H135"/>
    <mergeCell ref="G134:G135"/>
    <mergeCell ref="C149:C155"/>
    <mergeCell ref="B168:B171"/>
    <mergeCell ref="E149:E155"/>
    <mergeCell ref="G132:G133"/>
    <mergeCell ref="C102:C123"/>
    <mergeCell ref="H132:H133"/>
    <mergeCell ref="F134:F135"/>
    <mergeCell ref="F132:F133"/>
    <mergeCell ref="H102:H121"/>
    <mergeCell ref="C162:C167"/>
    <mergeCell ref="D162:D167"/>
    <mergeCell ref="F165:F166"/>
    <mergeCell ref="D156:D161"/>
    <mergeCell ref="D132:D136"/>
    <mergeCell ref="G102:G121"/>
    <mergeCell ref="E143:E146"/>
    <mergeCell ref="G68:G71"/>
    <mergeCell ref="E132:E136"/>
    <mergeCell ref="H68:H71"/>
    <mergeCell ref="H122:H123"/>
    <mergeCell ref="H87:H88"/>
    <mergeCell ref="E100:E101"/>
    <mergeCell ref="E73:E75"/>
    <mergeCell ref="H82:H83"/>
    <mergeCell ref="E89:E90"/>
    <mergeCell ref="H73:H75"/>
    <mergeCell ref="E79:E81"/>
    <mergeCell ref="F79:F80"/>
    <mergeCell ref="G79:G80"/>
    <mergeCell ref="H79:H80"/>
    <mergeCell ref="E82:E84"/>
    <mergeCell ref="G82:G83"/>
    <mergeCell ref="G73:G75"/>
    <mergeCell ref="C137:C142"/>
    <mergeCell ref="C132:C136"/>
    <mergeCell ref="C76:C78"/>
    <mergeCell ref="C95:C98"/>
    <mergeCell ref="D73:D75"/>
    <mergeCell ref="C73:C75"/>
    <mergeCell ref="D102:D123"/>
    <mergeCell ref="C82:C84"/>
    <mergeCell ref="D137:D142"/>
    <mergeCell ref="C129:C131"/>
    <mergeCell ref="F102:F121"/>
    <mergeCell ref="D82:D84"/>
    <mergeCell ref="F73:F75"/>
    <mergeCell ref="F68:F71"/>
    <mergeCell ref="B102:B123"/>
    <mergeCell ref="D91:D94"/>
    <mergeCell ref="D85:D88"/>
    <mergeCell ref="C85:C88"/>
    <mergeCell ref="E85:E88"/>
    <mergeCell ref="E91:E94"/>
    <mergeCell ref="C58:C60"/>
    <mergeCell ref="D54:D57"/>
    <mergeCell ref="C39:C46"/>
    <mergeCell ref="H58:H59"/>
    <mergeCell ref="F122:F123"/>
    <mergeCell ref="G63:G64"/>
    <mergeCell ref="G58:G59"/>
    <mergeCell ref="F49:F50"/>
    <mergeCell ref="D51:D53"/>
    <mergeCell ref="E51:E53"/>
    <mergeCell ref="H49:H50"/>
    <mergeCell ref="F45:F46"/>
    <mergeCell ref="F42:F43"/>
    <mergeCell ref="H42:H43"/>
    <mergeCell ref="H39:H41"/>
    <mergeCell ref="G42:G43"/>
    <mergeCell ref="G47:G48"/>
    <mergeCell ref="F39:F41"/>
    <mergeCell ref="G49:G50"/>
    <mergeCell ref="C63:C65"/>
    <mergeCell ref="D63:D65"/>
    <mergeCell ref="F63:F64"/>
    <mergeCell ref="H63:H64"/>
    <mergeCell ref="C54:C57"/>
    <mergeCell ref="G45:G46"/>
    <mergeCell ref="D47:D50"/>
    <mergeCell ref="F47:F48"/>
    <mergeCell ref="E54:E57"/>
    <mergeCell ref="H47:H48"/>
    <mergeCell ref="H21:H22"/>
    <mergeCell ref="H11:H12"/>
    <mergeCell ref="D21:D22"/>
    <mergeCell ref="C31:C37"/>
    <mergeCell ref="D31:D37"/>
    <mergeCell ref="H45:H46"/>
    <mergeCell ref="D11:D17"/>
    <mergeCell ref="E31:E37"/>
    <mergeCell ref="G39:G41"/>
    <mergeCell ref="E39:E46"/>
    <mergeCell ref="E47:E50"/>
    <mergeCell ref="C8:C10"/>
    <mergeCell ref="C11:C17"/>
    <mergeCell ref="E21:E22"/>
    <mergeCell ref="C47:C50"/>
    <mergeCell ref="C23:C25"/>
    <mergeCell ref="E26:E30"/>
    <mergeCell ref="AA42:AA43"/>
    <mergeCell ref="D8:D10"/>
    <mergeCell ref="F18:F20"/>
    <mergeCell ref="H18:H20"/>
    <mergeCell ref="Y42:Y43"/>
    <mergeCell ref="Z42:Z43"/>
    <mergeCell ref="D39:D46"/>
    <mergeCell ref="Y39:Y40"/>
    <mergeCell ref="G21:G22"/>
    <mergeCell ref="G18:G20"/>
    <mergeCell ref="C3:C7"/>
    <mergeCell ref="C21:C22"/>
    <mergeCell ref="F21:F22"/>
    <mergeCell ref="C26:C30"/>
    <mergeCell ref="D3:D7"/>
    <mergeCell ref="D23:D25"/>
    <mergeCell ref="F11:F12"/>
    <mergeCell ref="F4:F5"/>
    <mergeCell ref="AJ1:AP1"/>
    <mergeCell ref="AE1:AI1"/>
    <mergeCell ref="A79:A94"/>
    <mergeCell ref="A95:A101"/>
    <mergeCell ref="A124:A136"/>
    <mergeCell ref="D26:D30"/>
    <mergeCell ref="E23:E25"/>
    <mergeCell ref="G15:G16"/>
    <mergeCell ref="F15:F16"/>
    <mergeCell ref="E18:E20"/>
  </mergeCells>
  <dataValidations count="1">
    <dataValidation type="custom" allowBlank="1" showInputMessage="1" showErrorMessage="1" prompt="Longitud del Texto - Mínimo: 25&#10;Máximo: 250 caracteres" sqref="AP4:AR4">
      <formula1>AND(GTE(LEN(AP4),MIN((25),(250))),LTE(LEN(AP4),MAX((25),(250))))</formula1>
    </dataValidation>
  </dataValidations>
  <printOptions/>
  <pageMargins left="0.3937007874015748" right="0.1968503937007874" top="0" bottom="0" header="0" footer="0.11811023622047245"/>
  <pageSetup horizontalDpi="600" verticalDpi="600" orientation="landscape" paperSize="5" scale="40" r:id="rId3"/>
  <colBreaks count="1" manualBreakCount="1">
    <brk id="29" max="19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Visitante</dc:creator>
  <cp:keywords/>
  <dc:description/>
  <cp:lastModifiedBy>AIDA MARCELA NIETO PENAGOS</cp:lastModifiedBy>
  <cp:lastPrinted>2021-01-13T22:00:04Z</cp:lastPrinted>
  <dcterms:created xsi:type="dcterms:W3CDTF">2020-01-08T15:37:01Z</dcterms:created>
  <dcterms:modified xsi:type="dcterms:W3CDTF">2021-01-29T21:47:04Z</dcterms:modified>
  <cp:category/>
  <cp:version/>
  <cp:contentType/>
  <cp:contentStatus/>
</cp:coreProperties>
</file>