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9015" windowHeight="7755" activeTab="1"/>
  </bookViews>
  <sheets>
    <sheet name="." sheetId="1" r:id="rId1"/>
    <sheet name="Operador" sheetId="2" r:id="rId2"/>
  </sheets>
  <externalReferences>
    <externalReference r:id="rId5"/>
  </externalReferences>
  <definedNames>
    <definedName name="_xlnm._FilterDatabase" localSheetId="1" hidden="1">'Operador'!$B$13:$J$261</definedName>
    <definedName name="año">'Operador'!$G$6</definedName>
    <definedName name="_xlnm.Print_Area" localSheetId="1">'Operador'!$B$1:$O$261</definedName>
    <definedName name="CUmes0">'Operador'!#REF!</definedName>
    <definedName name="CUmes1">'Operador'!#REF!</definedName>
    <definedName name="CUmes2">'Operador'!#REF!</definedName>
    <definedName name="CUmes3">'Operador'!#REF!</definedName>
    <definedName name="Empresa">'Operador'!$E$4</definedName>
    <definedName name="EMPRESAS">'Operador'!$AH$1:$AJ$130</definedName>
    <definedName name="IPCmes0">'Operador'!$S$6</definedName>
    <definedName name="IPCmes00">'Operador'!$S$5</definedName>
    <definedName name="IPCmes1">'Operador'!$S$7</definedName>
    <definedName name="IPCmes2">'Operador'!$S$8</definedName>
    <definedName name="IPCmes3">'Operador'!$S$9</definedName>
    <definedName name="mes0">'Operador'!$R$6</definedName>
    <definedName name="mes1">'Operador'!$R$7</definedName>
    <definedName name="mes2">'Operador'!$R$8</definedName>
    <definedName name="mes3">'Operador'!$R$9</definedName>
    <definedName name="OLE_LINK1" localSheetId="1">'Operador'!$AJ$42</definedName>
    <definedName name="trim">'Operador'!$E$6</definedName>
    <definedName name="VarCUm1">'Operador'!#REF!</definedName>
    <definedName name="VarCUm2">'Operador'!#REF!</definedName>
    <definedName name="VarCUm3">'Operador'!#REF!</definedName>
    <definedName name="VarIPCm0">'Operador'!$T$6</definedName>
    <definedName name="VarIPCm1">'Operador'!$T$7</definedName>
    <definedName name="VarIPCm2">'Operador'!$T$8</definedName>
    <definedName name="VarIPCm3">'Operador'!$T$9</definedName>
    <definedName name="VarVrCUm1">'Operador'!#REF!</definedName>
    <definedName name="VarVrCUm2">'Operador'!#REF!</definedName>
    <definedName name="VarVrCUm3">'Operador'!#REF!</definedName>
  </definedNames>
  <calcPr fullCalcOnLoad="1"/>
</workbook>
</file>

<file path=xl/comments2.xml><?xml version="1.0" encoding="utf-8"?>
<comments xmlns="http://schemas.openxmlformats.org/spreadsheetml/2006/main">
  <authors>
    <author>hangel</author>
    <author>Helbert German Angel Pulido</author>
  </authors>
  <commentList>
    <comment ref="S7" authorId="0">
      <text>
        <r>
          <rPr>
            <b/>
            <sz val="8"/>
            <rFont val="Tahoma"/>
            <family val="2"/>
          </rPr>
          <t>Digitar IPC del mes (Con Cuatro decimales)</t>
        </r>
      </text>
    </comment>
    <comment ref="S5" authorId="0">
      <text>
        <r>
          <rPr>
            <b/>
            <sz val="8"/>
            <rFont val="Tahoma"/>
            <family val="2"/>
          </rPr>
          <t>Digitar IPC del mes (Con Cuatro decimales)</t>
        </r>
      </text>
    </comment>
    <comment ref="S6" authorId="0">
      <text>
        <r>
          <rPr>
            <b/>
            <sz val="8"/>
            <rFont val="Tahoma"/>
            <family val="2"/>
          </rPr>
          <t>Digitar IPC del mes (Con Cuatro decimales)</t>
        </r>
      </text>
    </comment>
    <comment ref="S4" authorId="0">
      <text>
        <r>
          <rPr>
            <b/>
            <sz val="8"/>
            <rFont val="Tahoma"/>
            <family val="2"/>
          </rPr>
          <t>Digitar IPC del mes (Con Cuatro decimales)</t>
        </r>
      </text>
    </comment>
    <comment ref="B13" authorId="1">
      <text>
        <r>
          <rPr>
            <b/>
            <sz val="8"/>
            <rFont val="Tahoma"/>
            <family val="2"/>
          </rPr>
          <t>Campo Obligatorio</t>
        </r>
        <r>
          <rPr>
            <sz val="8"/>
            <rFont val="Tahoma"/>
            <family val="2"/>
          </rPr>
          <t xml:space="preserve">
</t>
        </r>
      </text>
    </comment>
    <comment ref="E4" authorId="1">
      <text>
        <r>
          <rPr>
            <b/>
            <sz val="8"/>
            <rFont val="Tahoma"/>
            <family val="2"/>
          </rPr>
          <t>Campo Obligatorio
Digite CODFSSRI</t>
        </r>
      </text>
    </comment>
    <comment ref="G6" authorId="1">
      <text>
        <r>
          <rPr>
            <b/>
            <sz val="8"/>
            <rFont val="Tahoma"/>
            <family val="2"/>
          </rPr>
          <t>Campo Obligatorio</t>
        </r>
        <r>
          <rPr>
            <sz val="8"/>
            <rFont val="Tahoma"/>
            <family val="2"/>
          </rPr>
          <t xml:space="preserve">
</t>
        </r>
      </text>
    </comment>
    <comment ref="E6" authorId="1">
      <text>
        <r>
          <rPr>
            <b/>
            <sz val="8"/>
            <rFont val="Tahoma"/>
            <family val="2"/>
          </rPr>
          <t>Campo Obligatorio</t>
        </r>
        <r>
          <rPr>
            <sz val="8"/>
            <rFont val="Tahoma"/>
            <family val="2"/>
          </rPr>
          <t xml:space="preserve">
</t>
        </r>
      </text>
    </comment>
    <comment ref="E13" authorId="1">
      <text>
        <r>
          <rPr>
            <b/>
            <sz val="8"/>
            <rFont val="Tahoma"/>
            <family val="2"/>
          </rPr>
          <t>Campo Obligatorio</t>
        </r>
        <r>
          <rPr>
            <sz val="8"/>
            <rFont val="Tahoma"/>
            <family val="2"/>
          </rPr>
          <t xml:space="preserve">
</t>
        </r>
      </text>
    </comment>
    <comment ref="H13" authorId="1">
      <text>
        <r>
          <rPr>
            <b/>
            <sz val="8"/>
            <rFont val="Tahoma"/>
            <family val="2"/>
          </rPr>
          <t>Campo Obligatorio</t>
        </r>
        <r>
          <rPr>
            <sz val="8"/>
            <rFont val="Tahoma"/>
            <family val="2"/>
          </rPr>
          <t xml:space="preserve">
</t>
        </r>
      </text>
    </comment>
    <comment ref="I13" authorId="1">
      <text>
        <r>
          <rPr>
            <b/>
            <sz val="8"/>
            <rFont val="Tahoma"/>
            <family val="2"/>
          </rPr>
          <t>Campo Obligatorio</t>
        </r>
        <r>
          <rPr>
            <sz val="8"/>
            <rFont val="Tahoma"/>
            <family val="2"/>
          </rPr>
          <t xml:space="preserve">
</t>
        </r>
      </text>
    </comment>
    <comment ref="J13" authorId="1">
      <text>
        <r>
          <rPr>
            <b/>
            <sz val="8"/>
            <rFont val="Tahoma"/>
            <family val="2"/>
          </rPr>
          <t>Campo Obligatorio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<sst xmlns="http://schemas.openxmlformats.org/spreadsheetml/2006/main" count="311" uniqueCount="302">
  <si>
    <t>CU</t>
  </si>
  <si>
    <t>TA</t>
  </si>
  <si>
    <t>∆var</t>
  </si>
  <si>
    <t>I P C</t>
  </si>
  <si>
    <t>%Sub</t>
  </si>
  <si>
    <t>Var. %</t>
  </si>
  <si>
    <t>Timestre :</t>
  </si>
  <si>
    <t>Año :</t>
  </si>
  <si>
    <t>EMPRESA :</t>
  </si>
  <si>
    <t>COD FSSRI :</t>
  </si>
  <si>
    <t>CODFSSRI</t>
  </si>
  <si>
    <t>AC</t>
  </si>
  <si>
    <t>MC</t>
  </si>
  <si>
    <t>SectUsu</t>
  </si>
  <si>
    <t>TAIpc</t>
  </si>
  <si>
    <t>Tipo</t>
  </si>
  <si>
    <t>Incumbente</t>
  </si>
  <si>
    <t>Validacion Tarifas</t>
  </si>
  <si>
    <t>MES</t>
  </si>
  <si>
    <t>Estrato</t>
  </si>
  <si>
    <t>Año Consumo</t>
  </si>
  <si>
    <t>COD FSSRI</t>
  </si>
  <si>
    <t>Tipo Tarifa</t>
  </si>
  <si>
    <t>Mes
Consumo</t>
  </si>
  <si>
    <t>Cod
Incumbente</t>
  </si>
  <si>
    <t>Calc TA Var% +</t>
  </si>
  <si>
    <t>Dif %Sub Reporte Validado</t>
  </si>
  <si>
    <t>Dif CU Reporte VS Validado</t>
  </si>
  <si>
    <t>CalcTA 0</t>
  </si>
  <si>
    <t>Calc %Sub 0</t>
  </si>
  <si>
    <t>Variación % IPC</t>
  </si>
  <si>
    <t>VALIDACIÓN  TARIFA</t>
  </si>
  <si>
    <t>%Subidio</t>
  </si>
  <si>
    <t>REPORTE EMPRESA</t>
  </si>
  <si>
    <t>CodFSSRI</t>
  </si>
  <si>
    <t>Sigla</t>
  </si>
  <si>
    <t>Empresa</t>
  </si>
  <si>
    <t>EEASA</t>
  </si>
  <si>
    <t>EMPRESA DE ENERGIA DEL AMAZONAS  S.A. E.S.P.</t>
  </si>
  <si>
    <t>EDEQ</t>
  </si>
  <si>
    <t>EMPRESA DE ENERGIA DEL QUINDIO S.A. E.S.P.</t>
  </si>
  <si>
    <t>URRA</t>
  </si>
  <si>
    <t>EMPRESA MULTIPROPOSITO URRA S.A. E.S.P.</t>
  </si>
  <si>
    <t>YARUMAL</t>
  </si>
  <si>
    <t>EMPRESAS PUBLICAS DE YARUMAL E.S.P.</t>
  </si>
  <si>
    <t>EPSA</t>
  </si>
  <si>
    <t>EMPRESA DE ENERGIA DEL PACIFICO S.A. E.S.P.</t>
  </si>
  <si>
    <t>CONFIABLE</t>
  </si>
  <si>
    <t>ENERGIA CONFIABLE S.A. E.S.P.</t>
  </si>
  <si>
    <t>ELECTRICARIBE</t>
  </si>
  <si>
    <t>ELECTRIFICADORA DEL CARIBE S.A. ESP</t>
  </si>
  <si>
    <t>TRANSAC</t>
  </si>
  <si>
    <t>TRANSACCIONES DE ENERGIA S.A. E.S.P.</t>
  </si>
  <si>
    <t>ELECTROCOSTA</t>
  </si>
  <si>
    <t>ELECTRIFICADORA DE LA COSTA S.A. ESP</t>
  </si>
  <si>
    <t>ENERTOLIMA</t>
  </si>
  <si>
    <t>COMPAÑIA ENERGETICA DEL TOLIMA S.A. E.S.P.</t>
  </si>
  <si>
    <t>ENERGEN</t>
  </si>
  <si>
    <t>ENERGEN S.A. E.SP</t>
  </si>
  <si>
    <t>CES</t>
  </si>
  <si>
    <t>COMERCIALIZADORA ELECTRICA DEL SINU S.A. E.S.P.</t>
  </si>
  <si>
    <t>DICEL</t>
  </si>
  <si>
    <t>DISTRIBUIDORA Y COMERCIALIZADORA DE ENERGIA S.A. E.S.P.</t>
  </si>
  <si>
    <t>DICELER</t>
  </si>
  <si>
    <t>DICELER S.A. E.S.P.</t>
  </si>
  <si>
    <t>EEP</t>
  </si>
  <si>
    <t>EMPRESA ENERGIA DE PEREIRA S.A. E.S.P.</t>
  </si>
  <si>
    <t>CONENERGIA</t>
  </si>
  <si>
    <t>COMERCIALIZADORA ANDINA DE ENERGIA S.A. E.S.P.</t>
  </si>
  <si>
    <t>DISPAC</t>
  </si>
  <si>
    <t>DISTRIBUIDORA DEL PACIFICO S.A. E.S.P.</t>
  </si>
  <si>
    <t>MANACACIAS</t>
  </si>
  <si>
    <t>EMPRESAS MUNICIPALES DE SERV DOMIC PERLA DEL MANACACIAS ESP</t>
  </si>
  <si>
    <t>ENERGUAVIARE</t>
  </si>
  <si>
    <t>EMPRESA DE ENERGIA DEL GUAVIARE S.A. E.S.P.</t>
  </si>
  <si>
    <t>CODENSA</t>
  </si>
  <si>
    <t>CODENSA S.A. E.S.P.</t>
  </si>
  <si>
    <t>EMGESA</t>
  </si>
  <si>
    <t>EMPRESA GENERADORA DE ENERGIA S.A.</t>
  </si>
  <si>
    <t>EMEVASI</t>
  </si>
  <si>
    <t>EMPRESA DE ENERGIA DEL VALLE DE SIBUNDOY S.A. E.S.P.</t>
  </si>
  <si>
    <t>EEPUTUMAYO</t>
  </si>
  <si>
    <t>EMPRESA DE ENERGIA DEL PUTUMAYO S.A. E.S.P.</t>
  </si>
  <si>
    <t>EEBAJOPUTUM</t>
  </si>
  <si>
    <t>EMPRESA DE ENERGIA DEL BAJO PUTUMAYO S.A. E.S.P.</t>
  </si>
  <si>
    <t>EEC</t>
  </si>
  <si>
    <t>EMPRESA DE ENERGIA DE CUNDINAMARCA S.A. E.S.P</t>
  </si>
  <si>
    <t>CORELCA</t>
  </si>
  <si>
    <t>CORPORACION ELECTRICA DE LA COSTA ATLANTICA</t>
  </si>
  <si>
    <t>ESSA</t>
  </si>
  <si>
    <t>ELECTRIFICADORA DE SANTANDER S.A. E.S.P.</t>
  </si>
  <si>
    <t>EMCALI</t>
  </si>
  <si>
    <t>EMPRESAS MUNICIPALES DE CALI S.A. E.S.P.</t>
  </si>
  <si>
    <t>CENS</t>
  </si>
  <si>
    <t>CENTRALES ELECTRICAS DEL NORTE DE SANTANDER S.A.</t>
  </si>
  <si>
    <t>CHEC</t>
  </si>
  <si>
    <t>CENTRAL HIDROELECTRICA DE CALDAS S.A. E.S.P.</t>
  </si>
  <si>
    <t>CAMPAMENTO</t>
  </si>
  <si>
    <t>MUNICIPIO DE CAMPAMENTO</t>
  </si>
  <si>
    <t>ELECTROHUILA</t>
  </si>
  <si>
    <t>ELECTRIFICADORA DEL HUILA S.A. E.S.P</t>
  </si>
  <si>
    <t>ELECTROCAQUETA</t>
  </si>
  <si>
    <t>ELECTRIFICADORA DEL CAQUETA S.A. E.S.P.</t>
  </si>
  <si>
    <t>CEDENAR</t>
  </si>
  <si>
    <t>CENTRALES ELECTRICAS DE NARIÑO S.A. E.S.P.</t>
  </si>
  <si>
    <t>POPAYAN</t>
  </si>
  <si>
    <t>EMPRESA MUNICIPAL DE ENERGIA ELECTRICA S.A. E.S.P.</t>
  </si>
  <si>
    <t>EBSA</t>
  </si>
  <si>
    <t>EMPRESA DE ENERGIA DE BOYACA S.A. E.S.P.</t>
  </si>
  <si>
    <t>CETSA</t>
  </si>
  <si>
    <t>COMPAÑIA DE ELECTRICIDAD DE TULUA S.A. E.S.P.</t>
  </si>
  <si>
    <t>EMCARTAGO</t>
  </si>
  <si>
    <t>EMPRESAS MUNICIPALES DE CARTAGO S.A. E.S.P</t>
  </si>
  <si>
    <t>EMSA</t>
  </si>
  <si>
    <t>ELECTRIFICADORA DEL META S.A. E.S.P.</t>
  </si>
  <si>
    <t>ENELAR</t>
  </si>
  <si>
    <t>EMPRESA DE ENERGIA DEL ARAUCA S.A. E.S.P.</t>
  </si>
  <si>
    <t>ISAGEN</t>
  </si>
  <si>
    <t>ISAGEN S.A. E.S.P.</t>
  </si>
  <si>
    <t>EPM</t>
  </si>
  <si>
    <t>EMPRESAS PUBLICAS DE MEDELLIN S.A. E.S.P.</t>
  </si>
  <si>
    <t>COENERCA</t>
  </si>
  <si>
    <t>COMERCIALIZADORA DE ENERGIA DEL CAUCA S.A E.S.P.</t>
  </si>
  <si>
    <t>ENERSOCIAL</t>
  </si>
  <si>
    <t>ENERGIA SOCIAL S.A E.S.P.</t>
  </si>
  <si>
    <t>ENERGETICOS</t>
  </si>
  <si>
    <t>COMERCIALIZADORA DE ENERGIA,GAS E HIDROCARBUROS S.A. E.S.P.</t>
  </si>
  <si>
    <t>ENERSERVICIOS</t>
  </si>
  <si>
    <t>ENERGIA Y SERVICIOS S.A. E.S.P.</t>
  </si>
  <si>
    <t>ASCING</t>
  </si>
  <si>
    <t>A.S.C. INGENIERIA S.A. E.S.P.</t>
  </si>
  <si>
    <t>CUMBAL</t>
  </si>
  <si>
    <t>MUNICIPIO DE CUMBAL</t>
  </si>
  <si>
    <t>ELECTROVICHADA</t>
  </si>
  <si>
    <t>EMPRESA DE ENERGIA DEL DEPARTAMENTO DEL VICHADA S.A. E.S.P.</t>
  </si>
  <si>
    <t>CONENERGIACENTRO</t>
  </si>
  <si>
    <t>COMERCIALIZADORA DE ENERGIA DEL CENTRO S.A. E.S.P.</t>
  </si>
  <si>
    <t>CENCOL</t>
  </si>
  <si>
    <t>COMERCIALIZADORA ENERGETICA NACIONAL S.A. E.S.P.</t>
  </si>
  <si>
    <t>ELRETORNO</t>
  </si>
  <si>
    <t>EMPRESAS DE SERVICIOS PUBLICOS DOMICILIARIOS DEL RETORNO EICAM ESP</t>
  </si>
  <si>
    <t>BETANIA</t>
  </si>
  <si>
    <t>CENTRAL HIDROELECTRICA DE BETANIA S.A. ESP</t>
  </si>
  <si>
    <t>ENERTOTAL</t>
  </si>
  <si>
    <t>ENERTOTAL S.A. ESP</t>
  </si>
  <si>
    <t>NUEVASENERGIAS</t>
  </si>
  <si>
    <t>NUEVAS ENERGIAS S.A. ESP</t>
  </si>
  <si>
    <t>ETA_EADE</t>
  </si>
  <si>
    <t>ETA SERVICIOS S.A. ESP EADE</t>
  </si>
  <si>
    <t>ETA_ APL</t>
  </si>
  <si>
    <t>ETA SERVICIOS S.A. ESP APL</t>
  </si>
  <si>
    <t>Digite CODFSSRI de la empresa</t>
  </si>
  <si>
    <t>CODFSSR &gt;&gt;Errado&lt;&lt;</t>
  </si>
  <si>
    <t>E1 TA</t>
  </si>
  <si>
    <t>Cruce</t>
  </si>
  <si>
    <t>Observaciones</t>
  </si>
  <si>
    <t>%SubFin</t>
  </si>
  <si>
    <t>R</t>
  </si>
  <si>
    <t>S</t>
  </si>
  <si>
    <t>T</t>
  </si>
  <si>
    <t>V</t>
  </si>
  <si>
    <t>W</t>
  </si>
  <si>
    <t>Y</t>
  </si>
  <si>
    <t>Z</t>
  </si>
  <si>
    <t>RUITOQUE</t>
  </si>
  <si>
    <t>RUITOQUE S.A E.S.P</t>
  </si>
  <si>
    <t>TERMOVALLE</t>
  </si>
  <si>
    <t>TERMOVALLE S.C.A. E.S.P.</t>
  </si>
  <si>
    <t>COMERCIALIZAR</t>
  </si>
  <si>
    <t>COMERCIALIZAR S.A. E.S.P.</t>
  </si>
  <si>
    <t>EPM_ANTIOQUIA</t>
  </si>
  <si>
    <t>EPM ANTIOQUIA</t>
  </si>
  <si>
    <t>EPM_YARUMAL</t>
  </si>
  <si>
    <t>EPM YARUMAL</t>
  </si>
  <si>
    <t>EEADAS</t>
  </si>
  <si>
    <t>EMPRESA DE ENERGIA DEL ARHIPIELAGO DE SAN ANDRES, PROVIDENCIA Y SANTA CATALINA S.A. ESP</t>
  </si>
  <si>
    <t>VAUPES</t>
  </si>
  <si>
    <t>DEPARTAMENTO DEL VAUPES</t>
  </si>
  <si>
    <t>EMSERPUCAR</t>
  </si>
  <si>
    <t>EMPRESA MUNICIPAL DE SERVICIOS PUBLICOS DE CARTAGENA DEL CHAIRA S.A. ESP</t>
  </si>
  <si>
    <t>CEC</t>
  </si>
  <si>
    <t>COMPAÑIA DE ELECTRICIDAD DEL CAUCA SA ESP</t>
  </si>
  <si>
    <t>ENERCA</t>
  </si>
  <si>
    <t>EMPRESA DE ENERGIA DE CASANARE S.A. ESP</t>
  </si>
  <si>
    <t>VATIA</t>
  </si>
  <si>
    <t>VATIA S.A. E.S.P (GENERCAUCA)</t>
  </si>
  <si>
    <t>EADE</t>
  </si>
  <si>
    <t>EMPRESA ANTIOQUEÑA DE ENERGIA S.A. E.S.P.</t>
  </si>
  <si>
    <t>APL</t>
  </si>
  <si>
    <t>ARCHIPIELAGO S POWER &amp; LIGHT CO. S.A. E.S.P.</t>
  </si>
  <si>
    <t>TERMOTASAJERO</t>
  </si>
  <si>
    <t>TERMOTASAJERO S.A. E.S.P.</t>
  </si>
  <si>
    <t>CONENERGIACAFE</t>
  </si>
  <si>
    <t>COMERCIALIZADORA  DE ENERGIA DEL CAFÉ S.A. E.S.P.</t>
  </si>
  <si>
    <t>ENERCOSTA</t>
  </si>
  <si>
    <t>ENERGIA EMPRESARIAL DE LA COSTA</t>
  </si>
  <si>
    <t>ELECMURI</t>
  </si>
  <si>
    <t>ELECTRIFICADORA DEL MUNICIPIO DE RIO SUCIO S.A. ESP</t>
  </si>
  <si>
    <t>COSTAPYMES</t>
  </si>
  <si>
    <t>ELECTROCOSTA MIPYMES DE ENERGIA S.A. ESP</t>
  </si>
  <si>
    <t>CARIBEMYPES</t>
  </si>
  <si>
    <t>ELECTRICARIBE MIPYMES DE ENERGIA S.A. ESP</t>
  </si>
  <si>
    <t>GECELCA</t>
  </si>
  <si>
    <t>GENERADORA Y COMERCIALIZADORA DE ENERGIA DEL CARIBE S.A. ESP</t>
  </si>
  <si>
    <t>SOPESA</t>
  </si>
  <si>
    <t>SOPESA S.A. ESP</t>
  </si>
  <si>
    <t>ENERMONT(FACELCO)</t>
  </si>
  <si>
    <t>ENERMONT S.A. ESP</t>
  </si>
  <si>
    <t>PEESA</t>
  </si>
  <si>
    <t>PROFESIONALES EN ENERGÍA S.A. E.S.P.</t>
  </si>
  <si>
    <t>TGI</t>
  </si>
  <si>
    <t>TRANSPORTADORA DE GAS DEL INTERIOR SA. ESP</t>
  </si>
  <si>
    <t>E2</t>
  </si>
  <si>
    <t>ENERGIA EFICIENTE S.A. ESP</t>
  </si>
  <si>
    <t xml:space="preserve"> %Subidio</t>
  </si>
  <si>
    <t>TERMOFLORES</t>
  </si>
  <si>
    <t>TERMOFLORES S.A. ESP</t>
  </si>
  <si>
    <t>GASNATURAL</t>
  </si>
  <si>
    <t>GAS NATURAL</t>
  </si>
  <si>
    <t>GASBARRANCA</t>
  </si>
  <si>
    <t>GASES DE BARRANCABERMEJA</t>
  </si>
  <si>
    <t>LLANOGAS</t>
  </si>
  <si>
    <t>LLANOGAS S.A.</t>
  </si>
  <si>
    <t>GASOCCIDENTE</t>
  </si>
  <si>
    <t>GASES DEL OCCIDENTE S.A. E.S.P.</t>
  </si>
  <si>
    <t>GASNATCENTRO</t>
  </si>
  <si>
    <t>GAS NATURAL DEL CENTRO</t>
  </si>
  <si>
    <t>GASCUSIANA</t>
  </si>
  <si>
    <t>GASES DEL CUSIANA</t>
  </si>
  <si>
    <t>GASRISARALDA</t>
  </si>
  <si>
    <t>GAS DEL RISARALDA</t>
  </si>
  <si>
    <t>GASQUINDIO</t>
  </si>
  <si>
    <t>GASES DEL QUINDIO</t>
  </si>
  <si>
    <t>GASNACER</t>
  </si>
  <si>
    <t>GAS NATURAL DEL CESAR</t>
  </si>
  <si>
    <t>ECOGAS</t>
  </si>
  <si>
    <t>EMPRESA COLOMBIANA DE GAS</t>
  </si>
  <si>
    <t>TRANSOCCIDENTE</t>
  </si>
  <si>
    <t>GASNORTEVALLE</t>
  </si>
  <si>
    <t>GASES DEL NORTE DEL VALLE</t>
  </si>
  <si>
    <t>MADIGAS</t>
  </si>
  <si>
    <t>MADIGAS INGENIEROS - ACACIAS</t>
  </si>
  <si>
    <t>MERILECTRICA</t>
  </si>
  <si>
    <t>MERILECTRICA S.A. E.S.P.</t>
  </si>
  <si>
    <t>GASNATCUNDIBOY</t>
  </si>
  <si>
    <t>GAS NATURAL CUNDIBOYACENSE</t>
  </si>
  <si>
    <t>DINAGAS</t>
  </si>
  <si>
    <t>CHEVRON TEXACO</t>
  </si>
  <si>
    <t>GASCARIBE</t>
  </si>
  <si>
    <t>GASES DEL CARIBE</t>
  </si>
  <si>
    <t>PROMIGAS</t>
  </si>
  <si>
    <t>GASORIENTE</t>
  </si>
  <si>
    <t>GAS NATURAL DEL ORIENTE</t>
  </si>
  <si>
    <t>METROGAS</t>
  </si>
  <si>
    <t>METROGAS DE COLOMBIA</t>
  </si>
  <si>
    <t>SURTIGAS</t>
  </si>
  <si>
    <t>SURTIDORA DE GAS DEL CARIBE</t>
  </si>
  <si>
    <t>GASESORIENTE</t>
  </si>
  <si>
    <t>GASES DEL ORIENTE</t>
  </si>
  <si>
    <t>ALCANOS</t>
  </si>
  <si>
    <t>ALCANOS DE COLOMBIA</t>
  </si>
  <si>
    <t>GASGUAJIRA</t>
  </si>
  <si>
    <t>GASES DE LA GUAJIRA</t>
  </si>
  <si>
    <t>ECOPETROL</t>
  </si>
  <si>
    <t>EMPRESA COLOMBIANA DE PETROLEOS</t>
  </si>
  <si>
    <t>ALCANOS AE</t>
  </si>
  <si>
    <t>ALCANOS DE COLOMBIA - AREA EXCLUSIVA</t>
  </si>
  <si>
    <t>PROVISERVICIOS</t>
  </si>
  <si>
    <t>PROMOTORA DE SERVICIOS PUBLICOS S.A. ESP</t>
  </si>
  <si>
    <t>ESPIGAS</t>
  </si>
  <si>
    <t>ESPIGAS S.A. E.S.P.</t>
  </si>
  <si>
    <t>PROMESA</t>
  </si>
  <si>
    <t>PROMESA S.A. E.S.P.</t>
  </si>
  <si>
    <t>EDALGAS</t>
  </si>
  <si>
    <t>PUBLISERVICIOS</t>
  </si>
  <si>
    <t>SOCIEDAD DE UNIDAD EMPRESARIAL DE SERVICIOS PUBLICOS S.A. ESP</t>
  </si>
  <si>
    <t>SURCOLOMBIA</t>
  </si>
  <si>
    <t>SURCOLOMBIA DE GASES S.A. ESP</t>
  </si>
  <si>
    <t>SERVINGAS</t>
  </si>
  <si>
    <t>SERVICIOS PUBLICOS INGENIERIA Y GAS S.A. ESP</t>
  </si>
  <si>
    <t>INGEOBRA</t>
  </si>
  <si>
    <t>INGENIERIA Y OBRAS S.A. ESP</t>
  </si>
  <si>
    <t>PACIFIC</t>
  </si>
  <si>
    <t>PACIFIC STRAUST ENERGY COLOMBIA LTD</t>
  </si>
  <si>
    <t>GASARIARI</t>
  </si>
  <si>
    <t>GAS NATURAL DEL ARIARI S.A. ESP</t>
  </si>
  <si>
    <t>GASUR</t>
  </si>
  <si>
    <t>GASES DEL SUR DE SANTANDER S.A. ESP</t>
  </si>
  <si>
    <t>EFIGAS</t>
  </si>
  <si>
    <t>EFIGAS S.A. ESP</t>
  </si>
  <si>
    <t>SERVIGAS</t>
  </si>
  <si>
    <t>SERVICIOS PUBLICOS Y GAS S.A. ESP</t>
  </si>
  <si>
    <t>INGASOIL</t>
  </si>
  <si>
    <t>GAS AND OIL ENGIRNEERING S.A. ESP</t>
  </si>
  <si>
    <t>NORGAS</t>
  </si>
  <si>
    <t>NORTESANTANDEREANA DE GAS S.A. ESP</t>
  </si>
  <si>
    <t>GNI</t>
  </si>
  <si>
    <t>GAS NATURAL INDUSTRIAL DE COLOMBIA S.A. ESP</t>
  </si>
  <si>
    <t>Resolución CREG 186 de 2010</t>
  </si>
  <si>
    <t>CEO(CEDELCA)</t>
  </si>
  <si>
    <t>COMPAÑÍA ENERGÉTICA DE OCCIDENTE S.A.S. ESP</t>
  </si>
  <si>
    <t>Ver. Feb2013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</si>
</sst>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,##0.0000"/>
    <numFmt numFmtId="169" formatCode="0.000%"/>
    <numFmt numFmtId="170" formatCode="0.0000%"/>
    <numFmt numFmtId="171" formatCode="_ * #,##0.00000_ ;_ * \-#,##0.00000_ ;_ * &quot;-&quot;??_ ;_ @_ "/>
    <numFmt numFmtId="172" formatCode="#,##0.0000_ ;\-#,##0.0000\ "/>
    <numFmt numFmtId="173" formatCode="_ [$€-2]\ * #,##0.00_ ;_ [$€-2]\ * \-#,##0.00_ ;_ [$€-2]\ * &quot;-&quot;??_ 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4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0"/>
      <color indexed="4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sz val="7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theme="0"/>
      </left>
      <right style="thick">
        <color theme="0"/>
      </right>
      <top style="thin"/>
      <bottom style="thin"/>
    </border>
    <border>
      <left style="medium">
        <color theme="0"/>
      </left>
      <right style="medium">
        <color theme="0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73" fontId="0" fillId="0" borderId="0" applyFont="0" applyFill="0" applyBorder="0" applyAlignment="0" applyProtection="0"/>
    <xf numFmtId="0" fontId="49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9" fillId="33" borderId="10" xfId="53" applyFont="1" applyFill="1" applyBorder="1" applyAlignment="1">
      <alignment horizontal="center"/>
      <protection/>
    </xf>
    <xf numFmtId="0" fontId="9" fillId="0" borderId="11" xfId="53" applyFont="1" applyFill="1" applyBorder="1" applyAlignment="1">
      <alignment horizontal="right" wrapText="1"/>
      <protection/>
    </xf>
    <xf numFmtId="0" fontId="0" fillId="0" borderId="0" xfId="0" applyAlignment="1" applyProtection="1">
      <alignment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8" fillId="35" borderId="13" xfId="0" applyFont="1" applyFill="1" applyBorder="1" applyAlignment="1" applyProtection="1">
      <alignment horizontal="centerContinuous" vertical="center"/>
      <protection/>
    </xf>
    <xf numFmtId="0" fontId="13" fillId="34" borderId="14" xfId="0" applyFont="1" applyFill="1" applyBorder="1" applyAlignment="1" applyProtection="1">
      <alignment horizontal="center" wrapText="1"/>
      <protection/>
    </xf>
    <xf numFmtId="0" fontId="12" fillId="0" borderId="0" xfId="0" applyFont="1" applyAlignment="1" applyProtection="1">
      <alignment/>
      <protection/>
    </xf>
    <xf numFmtId="168" fontId="2" fillId="36" borderId="15" xfId="0" applyNumberFormat="1" applyFont="1" applyFill="1" applyBorder="1" applyAlignment="1" applyProtection="1">
      <alignment horizontal="right"/>
      <protection/>
    </xf>
    <xf numFmtId="170" fontId="2" fillId="0" borderId="15" xfId="0" applyNumberFormat="1" applyFont="1" applyBorder="1" applyAlignment="1">
      <alignment/>
    </xf>
    <xf numFmtId="172" fontId="2" fillId="0" borderId="15" xfId="47" applyNumberFormat="1" applyFont="1" applyBorder="1" applyAlignment="1">
      <alignment/>
    </xf>
    <xf numFmtId="170" fontId="2" fillId="0" borderId="15" xfId="56" applyNumberFormat="1" applyFont="1" applyBorder="1" applyAlignment="1" applyProtection="1">
      <alignment/>
      <protection/>
    </xf>
    <xf numFmtId="168" fontId="2" fillId="36" borderId="15" xfId="47" applyNumberFormat="1" applyFont="1" applyFill="1" applyBorder="1" applyAlignment="1" applyProtection="1">
      <alignment horizontal="right"/>
      <protection/>
    </xf>
    <xf numFmtId="170" fontId="2" fillId="36" borderId="15" xfId="0" applyNumberFormat="1" applyFont="1" applyFill="1" applyBorder="1" applyAlignment="1" applyProtection="1">
      <alignment/>
      <protection/>
    </xf>
    <xf numFmtId="168" fontId="2" fillId="37" borderId="15" xfId="0" applyNumberFormat="1" applyFont="1" applyFill="1" applyBorder="1" applyAlignment="1" applyProtection="1">
      <alignment horizontal="right"/>
      <protection/>
    </xf>
    <xf numFmtId="168" fontId="2" fillId="37" borderId="15" xfId="47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170" fontId="12" fillId="0" borderId="15" xfId="56" applyNumberFormat="1" applyFont="1" applyFill="1" applyBorder="1" applyAlignment="1" applyProtection="1">
      <alignment/>
      <protection/>
    </xf>
    <xf numFmtId="0" fontId="15" fillId="35" borderId="14" xfId="0" applyFont="1" applyFill="1" applyBorder="1" applyAlignment="1" applyProtection="1">
      <alignment horizontal="center" vertical="center" wrapText="1"/>
      <protection/>
    </xf>
    <xf numFmtId="17" fontId="6" fillId="0" borderId="0" xfId="0" applyNumberFormat="1" applyFont="1" applyBorder="1" applyAlignment="1" applyProtection="1">
      <alignment horizontal="centerContinuous" wrapText="1"/>
      <protection/>
    </xf>
    <xf numFmtId="170" fontId="0" fillId="0" borderId="0" xfId="56" applyNumberFormat="1" applyFont="1" applyBorder="1" applyAlignment="1" applyProtection="1">
      <alignment/>
      <protection/>
    </xf>
    <xf numFmtId="168" fontId="9" fillId="0" borderId="11" xfId="53" applyNumberFormat="1" applyFont="1" applyFill="1" applyBorder="1" applyAlignment="1">
      <alignment horizontal="right" wrapText="1"/>
      <protection/>
    </xf>
    <xf numFmtId="0" fontId="9" fillId="38" borderId="11" xfId="53" applyFont="1" applyFill="1" applyBorder="1" applyAlignment="1">
      <alignment horizontal="right" wrapText="1"/>
      <protection/>
    </xf>
    <xf numFmtId="168" fontId="9" fillId="38" borderId="11" xfId="53" applyNumberFormat="1" applyFont="1" applyFill="1" applyBorder="1" applyAlignment="1">
      <alignment horizontal="right" wrapText="1"/>
      <protection/>
    </xf>
    <xf numFmtId="0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71" fontId="0" fillId="0" borderId="0" xfId="47" applyNumberFormat="1" applyFont="1" applyAlignment="1">
      <alignment/>
    </xf>
    <xf numFmtId="0" fontId="8" fillId="35" borderId="16" xfId="0" applyFont="1" applyFill="1" applyBorder="1" applyAlignment="1" applyProtection="1">
      <alignment horizontal="centerContinuous" vertical="center"/>
      <protection/>
    </xf>
    <xf numFmtId="168" fontId="3" fillId="0" borderId="15" xfId="47" applyNumberFormat="1" applyFont="1" applyFill="1" applyBorder="1" applyAlignment="1" applyProtection="1">
      <alignment/>
      <protection locked="0"/>
    </xf>
    <xf numFmtId="168" fontId="12" fillId="36" borderId="15" xfId="47" applyNumberFormat="1" applyFont="1" applyFill="1" applyBorder="1" applyAlignment="1" applyProtection="1">
      <alignment horizontal="right"/>
      <protection/>
    </xf>
    <xf numFmtId="17" fontId="6" fillId="0" borderId="17" xfId="0" applyNumberFormat="1" applyFont="1" applyBorder="1" applyAlignment="1" applyProtection="1">
      <alignment horizontal="centerContinuous" wrapText="1"/>
      <protection/>
    </xf>
    <xf numFmtId="170" fontId="0" fillId="0" borderId="18" xfId="56" applyNumberFormat="1" applyFont="1" applyBorder="1" applyAlignment="1" applyProtection="1">
      <alignment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0" fontId="13" fillId="35" borderId="15" xfId="0" applyFont="1" applyFill="1" applyBorder="1" applyAlignment="1" applyProtection="1">
      <alignment horizontal="center" vertical="center" wrapText="1"/>
      <protection/>
    </xf>
    <xf numFmtId="14" fontId="13" fillId="35" borderId="15" xfId="0" applyNumberFormat="1" applyFont="1" applyFill="1" applyBorder="1" applyAlignment="1" applyProtection="1">
      <alignment horizontal="center" vertical="center" wrapText="1"/>
      <protection/>
    </xf>
    <xf numFmtId="0" fontId="8" fillId="35" borderId="20" xfId="0" applyFont="1" applyFill="1" applyBorder="1" applyAlignment="1" applyProtection="1">
      <alignment horizontal="centerContinuous" vertical="center"/>
      <protection/>
    </xf>
    <xf numFmtId="0" fontId="12" fillId="37" borderId="0" xfId="0" applyFont="1" applyFill="1" applyAlignment="1" applyProtection="1">
      <alignment horizontal="centerContinuous"/>
      <protection/>
    </xf>
    <xf numFmtId="0" fontId="15" fillId="35" borderId="21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centerContinuous" vertical="center"/>
      <protection/>
    </xf>
    <xf numFmtId="0" fontId="11" fillId="34" borderId="18" xfId="0" applyFont="1" applyFill="1" applyBorder="1" applyAlignment="1" applyProtection="1">
      <alignment horizontal="centerContinuous" vertical="center"/>
      <protection/>
    </xf>
    <xf numFmtId="170" fontId="12" fillId="36" borderId="17" xfId="56" applyNumberFormat="1" applyFont="1" applyFill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70" fontId="12" fillId="0" borderId="17" xfId="56" applyNumberFormat="1" applyFont="1" applyFill="1" applyBorder="1" applyAlignment="1" applyProtection="1">
      <alignment horizontal="right"/>
      <protection/>
    </xf>
    <xf numFmtId="9" fontId="0" fillId="0" borderId="17" xfId="56" applyFont="1" applyBorder="1" applyAlignment="1" applyProtection="1">
      <alignment/>
      <protection/>
    </xf>
    <xf numFmtId="169" fontId="2" fillId="37" borderId="15" xfId="0" applyNumberFormat="1" applyFont="1" applyFill="1" applyBorder="1" applyAlignment="1" applyProtection="1">
      <alignment/>
      <protection/>
    </xf>
    <xf numFmtId="170" fontId="2" fillId="37" borderId="15" xfId="0" applyNumberFormat="1" applyFont="1" applyFill="1" applyBorder="1" applyAlignment="1" applyProtection="1">
      <alignment/>
      <protection/>
    </xf>
    <xf numFmtId="0" fontId="20" fillId="33" borderId="22" xfId="52" applyFont="1" applyFill="1" applyBorder="1" applyAlignment="1">
      <alignment horizontal="center"/>
      <protection/>
    </xf>
    <xf numFmtId="0" fontId="2" fillId="39" borderId="23" xfId="0" applyFont="1" applyFill="1" applyBorder="1" applyAlignment="1" applyProtection="1">
      <alignment horizontal="center"/>
      <protection/>
    </xf>
    <xf numFmtId="170" fontId="2" fillId="0" borderId="15" xfId="0" applyNumberFormat="1" applyFont="1" applyBorder="1" applyAlignment="1" applyProtection="1">
      <alignment/>
      <protection/>
    </xf>
    <xf numFmtId="168" fontId="12" fillId="0" borderId="15" xfId="47" applyNumberFormat="1" applyFont="1" applyFill="1" applyBorder="1" applyAlignment="1" applyProtection="1">
      <alignment horizontal="right"/>
      <protection/>
    </xf>
    <xf numFmtId="170" fontId="12" fillId="40" borderId="15" xfId="56" applyNumberFormat="1" applyFont="1" applyFill="1" applyBorder="1" applyAlignment="1" applyProtection="1">
      <alignment/>
      <protection/>
    </xf>
    <xf numFmtId="168" fontId="3" fillId="0" borderId="17" xfId="47" applyNumberFormat="1" applyFont="1" applyFill="1" applyBorder="1" applyAlignment="1" applyProtection="1">
      <alignment/>
      <protection locked="0"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170" fontId="0" fillId="0" borderId="24" xfId="56" applyNumberFormat="1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168" fontId="2" fillId="36" borderId="15" xfId="0" applyNumberFormat="1" applyFont="1" applyFill="1" applyBorder="1" applyAlignment="1" applyProtection="1">
      <alignment/>
      <protection/>
    </xf>
    <xf numFmtId="168" fontId="2" fillId="37" borderId="15" xfId="0" applyNumberFormat="1" applyFont="1" applyFill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9" fillId="0" borderId="11" xfId="54" applyFont="1" applyFill="1" applyBorder="1" applyAlignment="1">
      <alignment horizontal="right"/>
      <protection/>
    </xf>
    <xf numFmtId="0" fontId="9" fillId="0" borderId="11" xfId="54" applyFont="1" applyFill="1" applyBorder="1" applyAlignment="1">
      <alignment/>
      <protection/>
    </xf>
    <xf numFmtId="0" fontId="2" fillId="0" borderId="0" xfId="0" applyFont="1" applyAlignment="1">
      <alignment/>
    </xf>
    <xf numFmtId="0" fontId="12" fillId="0" borderId="27" xfId="0" applyFont="1" applyFill="1" applyBorder="1" applyAlignment="1" applyProtection="1">
      <alignment horizontal="centerContinuous" vertical="center"/>
      <protection/>
    </xf>
    <xf numFmtId="0" fontId="12" fillId="0" borderId="20" xfId="0" applyFont="1" applyFill="1" applyBorder="1" applyAlignment="1" applyProtection="1">
      <alignment horizontal="centerContinuous" vertical="center"/>
      <protection/>
    </xf>
    <xf numFmtId="0" fontId="12" fillId="41" borderId="28" xfId="0" applyFont="1" applyFill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center"/>
      <protection/>
    </xf>
    <xf numFmtId="1" fontId="2" fillId="0" borderId="28" xfId="47" applyNumberFormat="1" applyFont="1" applyFill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168" fontId="14" fillId="2" borderId="29" xfId="0" applyNumberFormat="1" applyFont="1" applyFill="1" applyBorder="1" applyAlignment="1" applyProtection="1">
      <alignment/>
      <protection locked="0"/>
    </xf>
    <xf numFmtId="170" fontId="14" fillId="2" borderId="29" xfId="56" applyNumberFormat="1" applyFont="1" applyFill="1" applyBorder="1" applyAlignment="1" applyProtection="1">
      <alignment/>
      <protection locked="0"/>
    </xf>
    <xf numFmtId="0" fontId="12" fillId="2" borderId="29" xfId="0" applyFont="1" applyFill="1" applyBorder="1" applyAlignment="1" applyProtection="1">
      <alignment horizontal="center"/>
      <protection locked="0"/>
    </xf>
    <xf numFmtId="170" fontId="14" fillId="2" borderId="29" xfId="0" applyNumberFormat="1" applyFont="1" applyFill="1" applyBorder="1" applyAlignment="1" applyProtection="1">
      <alignment/>
      <protection locked="0"/>
    </xf>
    <xf numFmtId="168" fontId="14" fillId="2" borderId="30" xfId="0" applyNumberFormat="1" applyFont="1" applyFill="1" applyBorder="1" applyAlignment="1" applyProtection="1">
      <alignment/>
      <protection locked="0"/>
    </xf>
    <xf numFmtId="0" fontId="12" fillId="41" borderId="3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2" xfId="53"/>
    <cellStyle name="Normal_Operador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IPC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Hoja1"/>
    </sheetNames>
    <definedNames>
      <definedName name="TIPC" refersTo="=ipc!$A$2:$B$929"/>
    </definedNames>
    <sheetDataSet>
      <sheetData sheetId="0">
        <row r="2">
          <cell r="A2" t="str">
            <v>Mes</v>
          </cell>
          <cell r="B2" t="str">
            <v>IPC</v>
          </cell>
        </row>
        <row r="3">
          <cell r="A3">
            <v>39022</v>
          </cell>
          <cell r="B3">
            <v>168</v>
          </cell>
        </row>
        <row r="4">
          <cell r="A4">
            <v>39052</v>
          </cell>
          <cell r="B4">
            <v>168.38033</v>
          </cell>
        </row>
        <row r="5">
          <cell r="A5">
            <v>39083</v>
          </cell>
          <cell r="B5">
            <v>169.671044</v>
          </cell>
        </row>
        <row r="6">
          <cell r="A6">
            <v>39114</v>
          </cell>
          <cell r="B6">
            <v>171.659606</v>
          </cell>
        </row>
        <row r="7">
          <cell r="A7">
            <v>39142</v>
          </cell>
          <cell r="B7">
            <v>173.741822</v>
          </cell>
        </row>
        <row r="8">
          <cell r="A8">
            <v>39173</v>
          </cell>
          <cell r="B8">
            <v>175.304898</v>
          </cell>
        </row>
        <row r="9">
          <cell r="A9">
            <v>39203</v>
          </cell>
          <cell r="B9">
            <v>175.830093</v>
          </cell>
        </row>
        <row r="10">
          <cell r="A10">
            <v>39234</v>
          </cell>
          <cell r="B10">
            <v>176.045353</v>
          </cell>
        </row>
        <row r="11">
          <cell r="A11">
            <v>39264</v>
          </cell>
          <cell r="B11">
            <v>176.335752</v>
          </cell>
        </row>
        <row r="12">
          <cell r="A12">
            <v>39295</v>
          </cell>
          <cell r="B12">
            <v>176.100364</v>
          </cell>
        </row>
        <row r="13">
          <cell r="A13">
            <v>39326</v>
          </cell>
          <cell r="B13">
            <v>176.247247</v>
          </cell>
        </row>
        <row r="14">
          <cell r="A14">
            <v>39356</v>
          </cell>
          <cell r="B14">
            <v>176.257706</v>
          </cell>
        </row>
        <row r="15">
          <cell r="A15">
            <v>39387</v>
          </cell>
          <cell r="B15">
            <v>177.093353</v>
          </cell>
        </row>
        <row r="16">
          <cell r="A16">
            <v>39417</v>
          </cell>
          <cell r="B16">
            <v>177.968015</v>
          </cell>
        </row>
        <row r="17">
          <cell r="A17">
            <v>39448</v>
          </cell>
          <cell r="B17">
            <v>93.852453</v>
          </cell>
        </row>
        <row r="18">
          <cell r="A18">
            <v>39479</v>
          </cell>
          <cell r="B18">
            <v>95.27039</v>
          </cell>
        </row>
        <row r="19">
          <cell r="A19">
            <v>39508</v>
          </cell>
          <cell r="B19">
            <v>96.03972</v>
          </cell>
        </row>
        <row r="20">
          <cell r="A20">
            <v>39539</v>
          </cell>
          <cell r="B20">
            <v>96.722654</v>
          </cell>
        </row>
        <row r="21">
          <cell r="A21">
            <v>39569</v>
          </cell>
          <cell r="B21">
            <v>97.623817</v>
          </cell>
        </row>
        <row r="22">
          <cell r="A22">
            <v>39600</v>
          </cell>
          <cell r="B22">
            <v>98.465499</v>
          </cell>
        </row>
        <row r="23">
          <cell r="A23">
            <v>39630</v>
          </cell>
          <cell r="B23">
            <v>98.940047</v>
          </cell>
        </row>
        <row r="24">
          <cell r="A24">
            <v>39661</v>
          </cell>
          <cell r="B24">
            <v>99.129318</v>
          </cell>
        </row>
        <row r="25">
          <cell r="A25">
            <v>39692</v>
          </cell>
          <cell r="B25">
            <v>98.940171</v>
          </cell>
        </row>
        <row r="26">
          <cell r="A26">
            <v>39722</v>
          </cell>
          <cell r="B26">
            <v>99.282654</v>
          </cell>
        </row>
        <row r="27">
          <cell r="A27">
            <v>39753</v>
          </cell>
          <cell r="B27">
            <v>99.559667</v>
          </cell>
        </row>
        <row r="28">
          <cell r="A28">
            <v>39783</v>
          </cell>
          <cell r="B28">
            <v>100</v>
          </cell>
        </row>
        <row r="29">
          <cell r="A29">
            <v>39814</v>
          </cell>
          <cell r="B29">
            <v>100.58932786023128</v>
          </cell>
        </row>
        <row r="30">
          <cell r="A30">
            <v>39845</v>
          </cell>
          <cell r="B30">
            <v>101.4312852911172</v>
          </cell>
        </row>
        <row r="31">
          <cell r="A31">
            <v>39873</v>
          </cell>
          <cell r="B31">
            <v>101.93732257074683</v>
          </cell>
        </row>
        <row r="32">
          <cell r="A32">
            <v>39904</v>
          </cell>
          <cell r="B32">
            <v>102.26473296551248</v>
          </cell>
        </row>
        <row r="33">
          <cell r="A33">
            <v>39934</v>
          </cell>
          <cell r="B33">
            <v>102.279129145773</v>
          </cell>
        </row>
        <row r="34">
          <cell r="A34">
            <v>39965</v>
          </cell>
          <cell r="B34">
            <v>102.221822</v>
          </cell>
        </row>
        <row r="35">
          <cell r="A35">
            <v>39995</v>
          </cell>
          <cell r="B35">
            <v>102.182072</v>
          </cell>
        </row>
        <row r="36">
          <cell r="A36">
            <v>40026</v>
          </cell>
          <cell r="B36">
            <v>102.22713</v>
          </cell>
        </row>
        <row r="37">
          <cell r="A37">
            <v>40057</v>
          </cell>
          <cell r="B37">
            <v>102.11511</v>
          </cell>
        </row>
        <row r="38">
          <cell r="A38">
            <v>40087</v>
          </cell>
          <cell r="B38">
            <v>101.98</v>
          </cell>
        </row>
        <row r="39">
          <cell r="A39">
            <v>40118</v>
          </cell>
          <cell r="B39">
            <v>101.92</v>
          </cell>
        </row>
        <row r="40">
          <cell r="A40">
            <v>40148</v>
          </cell>
          <cell r="B40">
            <v>102.001808</v>
          </cell>
        </row>
        <row r="41">
          <cell r="A41">
            <v>40179</v>
          </cell>
          <cell r="B41">
            <v>102.701326</v>
          </cell>
        </row>
        <row r="42">
          <cell r="A42">
            <v>40210</v>
          </cell>
          <cell r="B42">
            <v>103.552148</v>
          </cell>
        </row>
        <row r="43">
          <cell r="A43">
            <v>40238</v>
          </cell>
          <cell r="B43">
            <v>103.812468</v>
          </cell>
        </row>
        <row r="44">
          <cell r="A44">
            <v>40269</v>
          </cell>
          <cell r="B44">
            <v>104.290435</v>
          </cell>
        </row>
        <row r="45">
          <cell r="A45">
            <v>40299</v>
          </cell>
          <cell r="B45">
            <v>104.398145</v>
          </cell>
        </row>
        <row r="46">
          <cell r="A46">
            <v>40330</v>
          </cell>
          <cell r="B46">
            <v>104.516839</v>
          </cell>
        </row>
        <row r="47">
          <cell r="A47">
            <v>40360</v>
          </cell>
          <cell r="B47">
            <v>104.472793</v>
          </cell>
        </row>
        <row r="48">
          <cell r="A48">
            <v>40391</v>
          </cell>
          <cell r="B48">
            <v>104.590045</v>
          </cell>
        </row>
        <row r="49">
          <cell r="A49">
            <v>40422</v>
          </cell>
          <cell r="B49">
            <v>104.44808</v>
          </cell>
        </row>
        <row r="50">
          <cell r="A50">
            <v>40452</v>
          </cell>
          <cell r="B50">
            <v>104.355945</v>
          </cell>
        </row>
        <row r="51">
          <cell r="A51">
            <v>40483</v>
          </cell>
          <cell r="B51">
            <v>104.558428</v>
          </cell>
        </row>
        <row r="52">
          <cell r="A52">
            <v>40513</v>
          </cell>
          <cell r="B52">
            <v>105.236512</v>
          </cell>
        </row>
        <row r="53">
          <cell r="A53">
            <v>40544</v>
          </cell>
          <cell r="B53">
            <v>106.192528</v>
          </cell>
        </row>
        <row r="54">
          <cell r="A54">
            <v>40575</v>
          </cell>
          <cell r="B54">
            <v>106.832418</v>
          </cell>
        </row>
        <row r="55">
          <cell r="A55">
            <v>40603</v>
          </cell>
          <cell r="B55">
            <v>107.120394</v>
          </cell>
        </row>
        <row r="56">
          <cell r="A56">
            <v>40634</v>
          </cell>
          <cell r="B56">
            <v>107.248061</v>
          </cell>
        </row>
        <row r="57">
          <cell r="A57">
            <v>40664</v>
          </cell>
          <cell r="B57">
            <v>107.553517</v>
          </cell>
        </row>
        <row r="58">
          <cell r="A58">
            <v>40695</v>
          </cell>
          <cell r="B58">
            <v>107.89544</v>
          </cell>
        </row>
        <row r="59">
          <cell r="A59">
            <v>40725</v>
          </cell>
          <cell r="B59">
            <v>108.04537</v>
          </cell>
        </row>
        <row r="60">
          <cell r="A60">
            <v>40756</v>
          </cell>
          <cell r="B60">
            <v>108.011911</v>
          </cell>
        </row>
        <row r="61">
          <cell r="A61">
            <v>40787</v>
          </cell>
          <cell r="B61">
            <v>108.345398</v>
          </cell>
        </row>
        <row r="62">
          <cell r="A62">
            <v>40817</v>
          </cell>
          <cell r="B62">
            <v>108.551001</v>
          </cell>
        </row>
        <row r="63">
          <cell r="A63">
            <v>40848</v>
          </cell>
          <cell r="B63">
            <v>108.702051</v>
          </cell>
        </row>
        <row r="64">
          <cell r="A64">
            <v>40878</v>
          </cell>
          <cell r="B64">
            <v>109.1574</v>
          </cell>
        </row>
        <row r="65">
          <cell r="A65">
            <v>40909</v>
          </cell>
          <cell r="B65">
            <v>109.955031</v>
          </cell>
        </row>
        <row r="66">
          <cell r="A66">
            <v>40940</v>
          </cell>
          <cell r="B66">
            <v>110.626601</v>
          </cell>
        </row>
        <row r="67">
          <cell r="A67">
            <v>40969</v>
          </cell>
          <cell r="B67">
            <v>110.761636</v>
          </cell>
        </row>
        <row r="68">
          <cell r="A68">
            <v>41000</v>
          </cell>
          <cell r="B68">
            <v>110.921543</v>
          </cell>
        </row>
        <row r="69">
          <cell r="A69">
            <v>41030</v>
          </cell>
          <cell r="B69">
            <v>111.254356</v>
          </cell>
        </row>
        <row r="70">
          <cell r="A70">
            <v>41061</v>
          </cell>
          <cell r="B70">
            <v>111.346458</v>
          </cell>
        </row>
        <row r="71">
          <cell r="A71">
            <v>41091</v>
          </cell>
          <cell r="B71">
            <v>111.322414</v>
          </cell>
        </row>
        <row r="72">
          <cell r="A72">
            <v>41122</v>
          </cell>
          <cell r="B72">
            <v>111.36807</v>
          </cell>
        </row>
        <row r="73">
          <cell r="A73">
            <v>41153</v>
          </cell>
          <cell r="B73">
            <v>111.686944</v>
          </cell>
        </row>
        <row r="74">
          <cell r="A74">
            <v>41183</v>
          </cell>
          <cell r="B74">
            <v>111.869421</v>
          </cell>
        </row>
        <row r="75">
          <cell r="A75">
            <v>41214</v>
          </cell>
          <cell r="B75">
            <v>111.71648</v>
          </cell>
        </row>
        <row r="76">
          <cell r="A76">
            <v>41244</v>
          </cell>
          <cell r="B76">
            <v>111.815759</v>
          </cell>
        </row>
        <row r="77">
          <cell r="A77">
            <v>41275</v>
          </cell>
          <cell r="B77">
            <v>112.148955</v>
          </cell>
        </row>
        <row r="78">
          <cell r="A78">
            <v>41306</v>
          </cell>
        </row>
        <row r="79">
          <cell r="A79">
            <v>41334</v>
          </cell>
        </row>
        <row r="80">
          <cell r="A80">
            <v>41365</v>
          </cell>
        </row>
        <row r="81">
          <cell r="A81">
            <v>41395</v>
          </cell>
        </row>
        <row r="82">
          <cell r="A82">
            <v>41426</v>
          </cell>
        </row>
        <row r="83">
          <cell r="A83">
            <v>41456</v>
          </cell>
        </row>
        <row r="84">
          <cell r="A84">
            <v>41487</v>
          </cell>
        </row>
        <row r="85">
          <cell r="A85">
            <v>41518</v>
          </cell>
        </row>
        <row r="86">
          <cell r="A86">
            <v>41548</v>
          </cell>
        </row>
        <row r="87">
          <cell r="A87">
            <v>41579</v>
          </cell>
        </row>
        <row r="88">
          <cell r="A88">
            <v>41609</v>
          </cell>
        </row>
        <row r="89">
          <cell r="A89">
            <v>41640</v>
          </cell>
        </row>
        <row r="90">
          <cell r="A90">
            <v>41671</v>
          </cell>
        </row>
        <row r="91">
          <cell r="A91">
            <v>41699</v>
          </cell>
        </row>
        <row r="92">
          <cell r="A92">
            <v>41730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showRowColHeaders="0" zoomScalePageLayoutView="0" workbookViewId="0" topLeftCell="A65536">
      <selection activeCell="A1" sqref="A1:H16384"/>
    </sheetView>
  </sheetViews>
  <sheetFormatPr defaultColWidth="0" defaultRowHeight="12.75" zeroHeight="1"/>
  <cols>
    <col min="1" max="1" width="8.28125" style="0" customWidth="1"/>
    <col min="2" max="2" width="4.421875" style="0" customWidth="1"/>
    <col min="3" max="3" width="3.140625" style="0" customWidth="1"/>
    <col min="4" max="4" width="6.8515625" style="0" customWidth="1"/>
    <col min="5" max="5" width="7.421875" style="0" customWidth="1"/>
    <col min="6" max="6" width="3.8515625" style="0" customWidth="1"/>
    <col min="7" max="7" width="8.8515625" style="0" customWidth="1"/>
    <col min="8" max="8" width="7.421875" style="0" customWidth="1"/>
    <col min="9" max="16384" width="0" style="0" hidden="1" customWidth="1"/>
  </cols>
  <sheetData>
    <row r="1" spans="1:8" ht="12.75" hidden="1">
      <c r="A1" s="2" t="s">
        <v>10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0</v>
      </c>
    </row>
    <row r="2" spans="1:8" ht="12.75" hidden="1">
      <c r="A2" s="3">
        <f>IF(Operador!$L15=0,0,Operador!B15)</f>
        <v>0</v>
      </c>
      <c r="B2" s="3">
        <f>IF(Operador!$L15=0,0,Operador!C15)</f>
        <v>0</v>
      </c>
      <c r="C2" s="3">
        <f>+Operador!D15</f>
        <v>1</v>
      </c>
      <c r="D2" s="3">
        <f>+Operador!F15</f>
        <v>1</v>
      </c>
      <c r="E2" s="24">
        <f>+Operador!L15</f>
        <v>0</v>
      </c>
      <c r="F2" s="3">
        <f>+Operador!G15</f>
        <v>1</v>
      </c>
      <c r="G2" s="3">
        <f>+Operador!J15</f>
        <v>0</v>
      </c>
      <c r="H2" s="3">
        <f>+Operador!E15</f>
        <v>0</v>
      </c>
    </row>
    <row r="3" spans="1:8" ht="12.75" hidden="1">
      <c r="A3" s="3">
        <f>+Operador!B16</f>
        <v>0</v>
      </c>
      <c r="B3" s="3">
        <f>+Operador!C16</f>
        <v>2013</v>
      </c>
      <c r="C3" s="3">
        <f>+Operador!D16</f>
        <v>2</v>
      </c>
      <c r="D3" s="3">
        <f>+Operador!F16</f>
        <v>1</v>
      </c>
      <c r="E3" s="24">
        <f>+Operador!L16</f>
        <v>0</v>
      </c>
      <c r="F3" s="3">
        <f>+Operador!G16</f>
        <v>1</v>
      </c>
      <c r="G3" s="3">
        <f>+Operador!J16</f>
        <v>0</v>
      </c>
      <c r="H3" s="3">
        <f>+Operador!E16</f>
        <v>0</v>
      </c>
    </row>
    <row r="4" spans="1:8" ht="12.75" hidden="1">
      <c r="A4" s="3">
        <f>+Operador!B17</f>
        <v>0</v>
      </c>
      <c r="B4" s="3">
        <f>+Operador!C17</f>
        <v>2013</v>
      </c>
      <c r="C4" s="3">
        <f>+Operador!D17</f>
        <v>3</v>
      </c>
      <c r="D4" s="3">
        <f>+Operador!F17</f>
        <v>1</v>
      </c>
      <c r="E4" s="24">
        <f>+Operador!L17</f>
        <v>0</v>
      </c>
      <c r="F4" s="3">
        <f>+Operador!G17</f>
        <v>1</v>
      </c>
      <c r="G4" s="3">
        <f>+Operador!J17</f>
        <v>0</v>
      </c>
      <c r="H4" s="3">
        <f>+Operador!E17</f>
        <v>0</v>
      </c>
    </row>
    <row r="5" spans="1:8" ht="12.75" hidden="1">
      <c r="A5" s="25">
        <f>+Operador!B19</f>
        <v>0</v>
      </c>
      <c r="B5" s="25">
        <f>+Operador!C19</f>
        <v>2013</v>
      </c>
      <c r="C5" s="25">
        <f>+Operador!D19</f>
        <v>1</v>
      </c>
      <c r="D5" s="25">
        <f>+Operador!F19</f>
        <v>2</v>
      </c>
      <c r="E5" s="26">
        <f>+Operador!L19</f>
        <v>0</v>
      </c>
      <c r="F5" s="25">
        <f>+Operador!G19</f>
        <v>1</v>
      </c>
      <c r="G5" s="25">
        <f>+Operador!J19</f>
        <v>0</v>
      </c>
      <c r="H5" s="25">
        <f>+Operador!E19</f>
        <v>0</v>
      </c>
    </row>
    <row r="6" spans="1:8" ht="12.75" hidden="1">
      <c r="A6" s="25">
        <f>+Operador!B20</f>
        <v>0</v>
      </c>
      <c r="B6" s="25">
        <f>+Operador!C20</f>
        <v>2013</v>
      </c>
      <c r="C6" s="25">
        <f>+Operador!D20</f>
        <v>2</v>
      </c>
      <c r="D6" s="25">
        <f>+Operador!F20</f>
        <v>2</v>
      </c>
      <c r="E6" s="26">
        <f>+Operador!L20</f>
        <v>0</v>
      </c>
      <c r="F6" s="25">
        <f>+Operador!G20</f>
        <v>1</v>
      </c>
      <c r="G6" s="25">
        <f>+Operador!J20</f>
        <v>0</v>
      </c>
      <c r="H6" s="25">
        <f>+Operador!E20</f>
        <v>0</v>
      </c>
    </row>
    <row r="7" spans="1:8" ht="12.75" hidden="1">
      <c r="A7" s="25">
        <f>+Operador!B21</f>
        <v>0</v>
      </c>
      <c r="B7" s="25">
        <f>+Operador!C21</f>
        <v>2013</v>
      </c>
      <c r="C7" s="25">
        <f>+Operador!D21</f>
        <v>3</v>
      </c>
      <c r="D7" s="25">
        <f>+Operador!F21</f>
        <v>2</v>
      </c>
      <c r="E7" s="26">
        <f>+Operador!L21</f>
        <v>0</v>
      </c>
      <c r="F7" s="25">
        <f>+Operador!G21</f>
        <v>1</v>
      </c>
      <c r="G7" s="25">
        <f>+Operador!J21</f>
        <v>0</v>
      </c>
      <c r="H7" s="25">
        <f>+Operador!E21</f>
        <v>0</v>
      </c>
    </row>
    <row r="8" spans="1:8" ht="12.75" hidden="1">
      <c r="A8" s="3">
        <f>+Operador!B23</f>
        <v>0</v>
      </c>
      <c r="B8" s="3">
        <f>+Operador!C23</f>
        <v>2013</v>
      </c>
      <c r="C8" s="3">
        <f>+Operador!D23</f>
        <v>1</v>
      </c>
      <c r="D8" s="3">
        <f>+Operador!F23</f>
        <v>1</v>
      </c>
      <c r="E8" s="24">
        <f>+Operador!L23</f>
        <v>0</v>
      </c>
      <c r="F8" s="3">
        <f>+Operador!G23</f>
        <v>2</v>
      </c>
      <c r="G8" s="3">
        <f>+Operador!J23</f>
        <v>0</v>
      </c>
      <c r="H8" s="3">
        <f>+Operador!E23</f>
        <v>0</v>
      </c>
    </row>
    <row r="9" spans="1:8" ht="12.75" hidden="1">
      <c r="A9" s="3">
        <f>+Operador!B24</f>
        <v>0</v>
      </c>
      <c r="B9" s="3">
        <f>+Operador!C24</f>
        <v>2013</v>
      </c>
      <c r="C9" s="3">
        <f>+Operador!D24</f>
        <v>2</v>
      </c>
      <c r="D9" s="3">
        <f>+Operador!F24</f>
        <v>1</v>
      </c>
      <c r="E9" s="24">
        <f>+Operador!L24</f>
        <v>0</v>
      </c>
      <c r="F9" s="3">
        <f>+Operador!G24</f>
        <v>2</v>
      </c>
      <c r="G9" s="3">
        <f>+Operador!J24</f>
        <v>0</v>
      </c>
      <c r="H9" s="3">
        <f>+Operador!E24</f>
        <v>0</v>
      </c>
    </row>
    <row r="10" spans="1:8" ht="12.75" hidden="1">
      <c r="A10" s="3">
        <f>+Operador!B25</f>
        <v>0</v>
      </c>
      <c r="B10" s="3">
        <f>+Operador!C25</f>
        <v>2013</v>
      </c>
      <c r="C10" s="3">
        <f>+Operador!D25</f>
        <v>3</v>
      </c>
      <c r="D10" s="3">
        <f>+Operador!F25</f>
        <v>1</v>
      </c>
      <c r="E10" s="24">
        <f>+Operador!L25</f>
        <v>0</v>
      </c>
      <c r="F10" s="3">
        <f>+Operador!G25</f>
        <v>2</v>
      </c>
      <c r="G10" s="3">
        <f>+Operador!J25</f>
        <v>0</v>
      </c>
      <c r="H10" s="3">
        <f>+Operador!E25</f>
        <v>0</v>
      </c>
    </row>
    <row r="11" spans="1:8" ht="12.75" hidden="1">
      <c r="A11" s="25">
        <f>+Operador!B27</f>
        <v>0</v>
      </c>
      <c r="B11" s="25">
        <f>+Operador!C27</f>
        <v>2013</v>
      </c>
      <c r="C11" s="25">
        <f>+Operador!D27</f>
        <v>1</v>
      </c>
      <c r="D11" s="25">
        <f>+Operador!F27</f>
        <v>2</v>
      </c>
      <c r="E11" s="26">
        <f>+Operador!L27</f>
        <v>0</v>
      </c>
      <c r="F11" s="25">
        <f>+Operador!G27</f>
        <v>2</v>
      </c>
      <c r="G11" s="25">
        <f>+Operador!J27</f>
        <v>0</v>
      </c>
      <c r="H11" s="25">
        <f>+Operador!E27</f>
        <v>0</v>
      </c>
    </row>
    <row r="12" spans="1:8" ht="12.75" hidden="1">
      <c r="A12" s="25">
        <f>+Operador!B28</f>
        <v>0</v>
      </c>
      <c r="B12" s="25">
        <f>+Operador!C28</f>
        <v>2013</v>
      </c>
      <c r="C12" s="25">
        <f>+Operador!D28</f>
        <v>2</v>
      </c>
      <c r="D12" s="25">
        <f>+Operador!F28</f>
        <v>2</v>
      </c>
      <c r="E12" s="26">
        <f>+Operador!L28</f>
        <v>0</v>
      </c>
      <c r="F12" s="25">
        <f>+Operador!G28</f>
        <v>2</v>
      </c>
      <c r="G12" s="25">
        <f>+Operador!J28</f>
        <v>0</v>
      </c>
      <c r="H12" s="25">
        <f>+Operador!E28</f>
        <v>0</v>
      </c>
    </row>
    <row r="13" spans="1:8" ht="12.75" hidden="1">
      <c r="A13" s="25">
        <f>+Operador!B29</f>
        <v>0</v>
      </c>
      <c r="B13" s="25">
        <f>+Operador!C29</f>
        <v>2013</v>
      </c>
      <c r="C13" s="25">
        <f>+Operador!D29</f>
        <v>3</v>
      </c>
      <c r="D13" s="25">
        <f>+Operador!F29</f>
        <v>2</v>
      </c>
      <c r="E13" s="26">
        <f>+Operador!L29</f>
        <v>0</v>
      </c>
      <c r="F13" s="25">
        <f>+Operador!G29</f>
        <v>2</v>
      </c>
      <c r="G13" s="25">
        <f>+Operador!J29</f>
        <v>0</v>
      </c>
      <c r="H13" s="25">
        <f>+Operador!E29</f>
        <v>0</v>
      </c>
    </row>
    <row r="14" spans="1:8" ht="12.75" hidden="1">
      <c r="A14" s="3">
        <f>+Operador!B31</f>
        <v>0</v>
      </c>
      <c r="B14" s="3">
        <f>+Operador!C31</f>
        <v>2013</v>
      </c>
      <c r="C14" s="3">
        <f>+Operador!D31</f>
        <v>1</v>
      </c>
      <c r="D14" s="3">
        <f>+Operador!F31</f>
        <v>1</v>
      </c>
      <c r="E14" s="24">
        <f>+Operador!L31</f>
        <v>0</v>
      </c>
      <c r="F14" s="3">
        <f>+Operador!G31</f>
        <v>3</v>
      </c>
      <c r="G14" s="3">
        <f>+Operador!J31</f>
        <v>0</v>
      </c>
      <c r="H14" s="3">
        <f>+Operador!E31</f>
        <v>0</v>
      </c>
    </row>
    <row r="15" spans="1:8" ht="12.75" hidden="1">
      <c r="A15" s="3">
        <f>+Operador!B32</f>
        <v>0</v>
      </c>
      <c r="B15" s="3">
        <f>+Operador!C32</f>
        <v>2013</v>
      </c>
      <c r="C15" s="3">
        <f>+Operador!D32</f>
        <v>2</v>
      </c>
      <c r="D15" s="3">
        <f>+Operador!F32</f>
        <v>1</v>
      </c>
      <c r="E15" s="24">
        <f>+Operador!L32</f>
        <v>0</v>
      </c>
      <c r="F15" s="3">
        <f>+Operador!G32</f>
        <v>3</v>
      </c>
      <c r="G15" s="3">
        <f>+Operador!J32</f>
        <v>0</v>
      </c>
      <c r="H15" s="3">
        <f>+Operador!E32</f>
        <v>0</v>
      </c>
    </row>
    <row r="16" spans="1:8" ht="12.75" hidden="1">
      <c r="A16" s="3">
        <f>+Operador!B33</f>
        <v>0</v>
      </c>
      <c r="B16" s="3">
        <f>+Operador!C33</f>
        <v>2013</v>
      </c>
      <c r="C16" s="3">
        <f>+Operador!D33</f>
        <v>3</v>
      </c>
      <c r="D16" s="3">
        <f>+Operador!F33</f>
        <v>1</v>
      </c>
      <c r="E16" s="24">
        <f>+Operador!L33</f>
        <v>0</v>
      </c>
      <c r="F16" s="3">
        <f>+Operador!G33</f>
        <v>3</v>
      </c>
      <c r="G16" s="3">
        <f>+Operador!J33</f>
        <v>0</v>
      </c>
      <c r="H16" s="3">
        <f>+Operador!E33</f>
        <v>0</v>
      </c>
    </row>
    <row r="17" spans="1:8" ht="12.75" hidden="1">
      <c r="A17" s="25">
        <f>+Operador!B35</f>
        <v>0</v>
      </c>
      <c r="B17" s="25">
        <f>+Operador!C35</f>
        <v>2013</v>
      </c>
      <c r="C17" s="25">
        <f>+Operador!D35</f>
        <v>1</v>
      </c>
      <c r="D17" s="25">
        <f>+Operador!F35</f>
        <v>2</v>
      </c>
      <c r="E17" s="26">
        <f>+Operador!L35</f>
        <v>0</v>
      </c>
      <c r="F17" s="25">
        <f>+Operador!G35</f>
        <v>3</v>
      </c>
      <c r="G17" s="25">
        <f>+Operador!J35</f>
        <v>0</v>
      </c>
      <c r="H17" s="25">
        <f>+Operador!E35</f>
        <v>0</v>
      </c>
    </row>
    <row r="18" spans="1:8" ht="12.75" hidden="1">
      <c r="A18" s="25">
        <f>+Operador!B36</f>
        <v>0</v>
      </c>
      <c r="B18" s="25">
        <f>+Operador!C36</f>
        <v>2013</v>
      </c>
      <c r="C18" s="25">
        <f>+Operador!D36</f>
        <v>2</v>
      </c>
      <c r="D18" s="25">
        <f>+Operador!F36</f>
        <v>2</v>
      </c>
      <c r="E18" s="26">
        <f>+Operador!L36</f>
        <v>0</v>
      </c>
      <c r="F18" s="25">
        <f>+Operador!G36</f>
        <v>3</v>
      </c>
      <c r="G18" s="25">
        <f>+Operador!J36</f>
        <v>0</v>
      </c>
      <c r="H18" s="25">
        <f>+Operador!E36</f>
        <v>0</v>
      </c>
    </row>
    <row r="19" spans="1:8" ht="12.75" hidden="1">
      <c r="A19" s="25">
        <f>+Operador!B37</f>
        <v>0</v>
      </c>
      <c r="B19" s="25">
        <f>+Operador!C37</f>
        <v>2013</v>
      </c>
      <c r="C19" s="25">
        <f>+Operador!D37</f>
        <v>3</v>
      </c>
      <c r="D19" s="25">
        <f>+Operador!F37</f>
        <v>2</v>
      </c>
      <c r="E19" s="26">
        <f>+Operador!L37</f>
        <v>0</v>
      </c>
      <c r="F19" s="25">
        <f>+Operador!G37</f>
        <v>3</v>
      </c>
      <c r="G19" s="25">
        <f>+Operador!J37</f>
        <v>0</v>
      </c>
      <c r="H19" s="25">
        <f>+Operador!E37</f>
        <v>0</v>
      </c>
    </row>
    <row r="20" spans="1:8" ht="12.75" hidden="1">
      <c r="A20" s="3">
        <f>+Operador!B39</f>
        <v>0</v>
      </c>
      <c r="B20" s="3">
        <f>+Operador!C39</f>
        <v>2013</v>
      </c>
      <c r="C20" s="3">
        <f>+Operador!D39</f>
        <v>1</v>
      </c>
      <c r="D20" s="3">
        <f>+Operador!F39</f>
        <v>1</v>
      </c>
      <c r="E20" s="24">
        <f>+Operador!L39</f>
        <v>0</v>
      </c>
      <c r="F20" s="3">
        <f>+Operador!G39</f>
        <v>4</v>
      </c>
      <c r="G20" s="3">
        <f>+Operador!J39</f>
        <v>0</v>
      </c>
      <c r="H20" s="3">
        <f>+Operador!E39</f>
        <v>0</v>
      </c>
    </row>
    <row r="21" spans="1:8" ht="12.75" hidden="1">
      <c r="A21" s="3">
        <f>+Operador!B40</f>
        <v>0</v>
      </c>
      <c r="B21" s="3">
        <f>+Operador!C40</f>
        <v>2013</v>
      </c>
      <c r="C21" s="3">
        <f>+Operador!D40</f>
        <v>2</v>
      </c>
      <c r="D21" s="3">
        <f>+Operador!F40</f>
        <v>1</v>
      </c>
      <c r="E21" s="24">
        <f>+Operador!L40</f>
        <v>0</v>
      </c>
      <c r="F21" s="3">
        <f>+Operador!G40</f>
        <v>4</v>
      </c>
      <c r="G21" s="3">
        <f>+Operador!J40</f>
        <v>0</v>
      </c>
      <c r="H21" s="3">
        <f>+Operador!E40</f>
        <v>0</v>
      </c>
    </row>
    <row r="22" spans="1:8" ht="12.75" hidden="1">
      <c r="A22" s="3">
        <f>+Operador!B41</f>
        <v>0</v>
      </c>
      <c r="B22" s="3">
        <f>+Operador!C41</f>
        <v>2013</v>
      </c>
      <c r="C22" s="3">
        <f>+Operador!D41</f>
        <v>3</v>
      </c>
      <c r="D22" s="3">
        <f>+Operador!F41</f>
        <v>1</v>
      </c>
      <c r="E22" s="24">
        <f>+Operador!L41</f>
        <v>0</v>
      </c>
      <c r="F22" s="3">
        <f>+Operador!G41</f>
        <v>4</v>
      </c>
      <c r="G22" s="3">
        <f>+Operador!J41</f>
        <v>0</v>
      </c>
      <c r="H22" s="3">
        <f>+Operador!E41</f>
        <v>0</v>
      </c>
    </row>
    <row r="23" spans="1:8" ht="12.75" hidden="1">
      <c r="A23" s="25">
        <f>+Operador!B43</f>
        <v>0</v>
      </c>
      <c r="B23" s="25">
        <f>+Operador!C43</f>
        <v>2013</v>
      </c>
      <c r="C23" s="25">
        <f>+Operador!D43</f>
        <v>1</v>
      </c>
      <c r="D23" s="25">
        <f>+Operador!F43</f>
        <v>2</v>
      </c>
      <c r="E23" s="26">
        <f>+Operador!L43</f>
        <v>0</v>
      </c>
      <c r="F23" s="25">
        <f>+Operador!G43</f>
        <v>4</v>
      </c>
      <c r="G23" s="25">
        <f>+Operador!J43</f>
        <v>0</v>
      </c>
      <c r="H23" s="25">
        <f>+Operador!E43</f>
        <v>0</v>
      </c>
    </row>
    <row r="24" spans="1:8" ht="12.75" hidden="1">
      <c r="A24" s="25">
        <f>+Operador!B44</f>
        <v>0</v>
      </c>
      <c r="B24" s="25">
        <f>+Operador!C44</f>
        <v>2013</v>
      </c>
      <c r="C24" s="25">
        <f>+Operador!D44</f>
        <v>2</v>
      </c>
      <c r="D24" s="25">
        <f>+Operador!F44</f>
        <v>2</v>
      </c>
      <c r="E24" s="26">
        <f>+Operador!L44</f>
        <v>0</v>
      </c>
      <c r="F24" s="25">
        <f>+Operador!G44</f>
        <v>4</v>
      </c>
      <c r="G24" s="25">
        <f>+Operador!J44</f>
        <v>0</v>
      </c>
      <c r="H24" s="25">
        <f>+Operador!E44</f>
        <v>0</v>
      </c>
    </row>
    <row r="25" spans="1:8" ht="12.75" hidden="1">
      <c r="A25" s="25">
        <f>+Operador!B45</f>
        <v>0</v>
      </c>
      <c r="B25" s="25">
        <f>+Operador!C45</f>
        <v>2013</v>
      </c>
      <c r="C25" s="25">
        <f>+Operador!D45</f>
        <v>3</v>
      </c>
      <c r="D25" s="25">
        <f>+Operador!F45</f>
        <v>2</v>
      </c>
      <c r="E25" s="26">
        <f>+Operador!L45</f>
        <v>0</v>
      </c>
      <c r="F25" s="25">
        <f>+Operador!G45</f>
        <v>4</v>
      </c>
      <c r="G25" s="25">
        <f>+Operador!J45</f>
        <v>0</v>
      </c>
      <c r="H25" s="25">
        <f>+Operador!E45</f>
        <v>0</v>
      </c>
    </row>
    <row r="26" spans="1:8" ht="12.75" hidden="1">
      <c r="A26" s="3">
        <f>+Operador!B47</f>
        <v>0</v>
      </c>
      <c r="B26" s="3">
        <f>+Operador!C47</f>
        <v>2013</v>
      </c>
      <c r="C26" s="3">
        <f>+Operador!D47</f>
        <v>1</v>
      </c>
      <c r="D26" s="3">
        <f>+Operador!F47</f>
        <v>1</v>
      </c>
      <c r="E26" s="24">
        <f>+Operador!L47</f>
        <v>0</v>
      </c>
      <c r="F26" s="3">
        <f>+Operador!G47</f>
        <v>5</v>
      </c>
      <c r="G26" s="3">
        <f>+Operador!J47</f>
        <v>0</v>
      </c>
      <c r="H26" s="3">
        <f>+Operador!E47</f>
        <v>0</v>
      </c>
    </row>
    <row r="27" spans="1:8" ht="12.75" hidden="1">
      <c r="A27" s="3">
        <f>+Operador!B48</f>
        <v>0</v>
      </c>
      <c r="B27" s="3">
        <f>+Operador!C48</f>
        <v>2013</v>
      </c>
      <c r="C27" s="3">
        <f>+Operador!D48</f>
        <v>2</v>
      </c>
      <c r="D27" s="3">
        <f>+Operador!F48</f>
        <v>1</v>
      </c>
      <c r="E27" s="24">
        <f>+Operador!L48</f>
        <v>0</v>
      </c>
      <c r="F27" s="3">
        <f>+Operador!G48</f>
        <v>5</v>
      </c>
      <c r="G27" s="3">
        <f>+Operador!J48</f>
        <v>0</v>
      </c>
      <c r="H27" s="3">
        <f>+Operador!E48</f>
        <v>0</v>
      </c>
    </row>
    <row r="28" spans="1:8" ht="12.75" hidden="1">
      <c r="A28" s="3">
        <f>+Operador!B49</f>
        <v>0</v>
      </c>
      <c r="B28" s="3">
        <f>+Operador!C49</f>
        <v>2013</v>
      </c>
      <c r="C28" s="3">
        <f>+Operador!D49</f>
        <v>3</v>
      </c>
      <c r="D28" s="3">
        <f>+Operador!F49</f>
        <v>1</v>
      </c>
      <c r="E28" s="24">
        <f>+Operador!L49</f>
        <v>0</v>
      </c>
      <c r="F28" s="3">
        <f>+Operador!G49</f>
        <v>5</v>
      </c>
      <c r="G28" s="3">
        <f>+Operador!J49</f>
        <v>0</v>
      </c>
      <c r="H28" s="3">
        <f>+Operador!E49</f>
        <v>0</v>
      </c>
    </row>
    <row r="29" spans="1:8" ht="12.75" hidden="1">
      <c r="A29" s="25">
        <f>+Operador!B51</f>
        <v>0</v>
      </c>
      <c r="B29" s="25">
        <f>+Operador!C51</f>
        <v>2013</v>
      </c>
      <c r="C29" s="25">
        <f>+Operador!D51</f>
        <v>1</v>
      </c>
      <c r="D29" s="25">
        <f>+Operador!F51</f>
        <v>2</v>
      </c>
      <c r="E29" s="26">
        <f>+Operador!L51</f>
        <v>0</v>
      </c>
      <c r="F29" s="25">
        <f>+Operador!G51</f>
        <v>5</v>
      </c>
      <c r="G29" s="25">
        <f>+Operador!J51</f>
        <v>0</v>
      </c>
      <c r="H29" s="25">
        <f>+Operador!E51</f>
        <v>0</v>
      </c>
    </row>
    <row r="30" spans="1:8" ht="12.75" hidden="1">
      <c r="A30" s="25">
        <f>+Operador!B52</f>
        <v>0</v>
      </c>
      <c r="B30" s="25">
        <f>+Operador!C52</f>
        <v>2013</v>
      </c>
      <c r="C30" s="25">
        <f>+Operador!D52</f>
        <v>2</v>
      </c>
      <c r="D30" s="25">
        <f>+Operador!F52</f>
        <v>2</v>
      </c>
      <c r="E30" s="26">
        <f>+Operador!L52</f>
        <v>0</v>
      </c>
      <c r="F30" s="25">
        <f>+Operador!G52</f>
        <v>5</v>
      </c>
      <c r="G30" s="25">
        <f>+Operador!J52</f>
        <v>0</v>
      </c>
      <c r="H30" s="25">
        <f>+Operador!E52</f>
        <v>0</v>
      </c>
    </row>
    <row r="31" spans="1:8" ht="12.75" hidden="1">
      <c r="A31" s="25">
        <f>+Operador!B53</f>
        <v>0</v>
      </c>
      <c r="B31" s="25">
        <f>+Operador!C53</f>
        <v>2013</v>
      </c>
      <c r="C31" s="25">
        <f>+Operador!D53</f>
        <v>3</v>
      </c>
      <c r="D31" s="25">
        <f>+Operador!F53</f>
        <v>2</v>
      </c>
      <c r="E31" s="26">
        <f>+Operador!L53</f>
        <v>0</v>
      </c>
      <c r="F31" s="25">
        <f>+Operador!G53</f>
        <v>5</v>
      </c>
      <c r="G31" s="25">
        <f>+Operador!J53</f>
        <v>0</v>
      </c>
      <c r="H31" s="25">
        <f>+Operador!E53</f>
        <v>0</v>
      </c>
    </row>
    <row r="32" spans="1:8" ht="12.75" hidden="1">
      <c r="A32" s="3">
        <f>+Operador!B55</f>
        <v>0</v>
      </c>
      <c r="B32" s="3">
        <f>+Operador!C55</f>
        <v>2013</v>
      </c>
      <c r="C32" s="3">
        <f>+Operador!D55</f>
        <v>1</v>
      </c>
      <c r="D32" s="3">
        <f>+Operador!F55</f>
        <v>1</v>
      </c>
      <c r="E32" s="24">
        <f>+Operador!L55</f>
        <v>0</v>
      </c>
      <c r="F32" s="3">
        <f>+Operador!G55</f>
        <v>6</v>
      </c>
      <c r="G32" s="3">
        <f>+Operador!J55</f>
        <v>0</v>
      </c>
      <c r="H32" s="3">
        <f>+Operador!E55</f>
        <v>0</v>
      </c>
    </row>
    <row r="33" spans="1:8" ht="12.75" hidden="1">
      <c r="A33" s="3">
        <f>+Operador!B56</f>
        <v>0</v>
      </c>
      <c r="B33" s="3">
        <f>+Operador!C56</f>
        <v>2013</v>
      </c>
      <c r="C33" s="3">
        <f>+Operador!D56</f>
        <v>2</v>
      </c>
      <c r="D33" s="3">
        <f>+Operador!F56</f>
        <v>1</v>
      </c>
      <c r="E33" s="24">
        <f>+Operador!L56</f>
        <v>0</v>
      </c>
      <c r="F33" s="3">
        <f>+Operador!G56</f>
        <v>6</v>
      </c>
      <c r="G33" s="3">
        <f>+Operador!J56</f>
        <v>0</v>
      </c>
      <c r="H33" s="3">
        <f>+Operador!E56</f>
        <v>0</v>
      </c>
    </row>
    <row r="34" spans="1:8" ht="12.75" hidden="1">
      <c r="A34" s="3">
        <f>+Operador!B57</f>
        <v>0</v>
      </c>
      <c r="B34" s="3">
        <f>+Operador!C57</f>
        <v>2013</v>
      </c>
      <c r="C34" s="3">
        <f>+Operador!D57</f>
        <v>3</v>
      </c>
      <c r="D34" s="3">
        <f>+Operador!F57</f>
        <v>1</v>
      </c>
      <c r="E34" s="24">
        <f>+Operador!L57</f>
        <v>0</v>
      </c>
      <c r="F34" s="3">
        <f>+Operador!G57</f>
        <v>6</v>
      </c>
      <c r="G34" s="3">
        <f>+Operador!J57</f>
        <v>0</v>
      </c>
      <c r="H34" s="3">
        <f>+Operador!E57</f>
        <v>0</v>
      </c>
    </row>
    <row r="35" spans="1:8" ht="12.75" hidden="1">
      <c r="A35" s="25">
        <f>+Operador!B59</f>
        <v>0</v>
      </c>
      <c r="B35" s="25">
        <f>+Operador!C59</f>
        <v>2013</v>
      </c>
      <c r="C35" s="25">
        <f>+Operador!D59</f>
        <v>1</v>
      </c>
      <c r="D35" s="25">
        <f>+Operador!F59</f>
        <v>2</v>
      </c>
      <c r="E35" s="26">
        <f>+Operador!L59</f>
        <v>0</v>
      </c>
      <c r="F35" s="25">
        <f>+Operador!G59</f>
        <v>6</v>
      </c>
      <c r="G35" s="25">
        <f>+Operador!J59</f>
        <v>0</v>
      </c>
      <c r="H35" s="25">
        <f>+Operador!E59</f>
        <v>0</v>
      </c>
    </row>
    <row r="36" spans="1:8" ht="12.75" hidden="1">
      <c r="A36" s="25">
        <f>+Operador!B60</f>
        <v>0</v>
      </c>
      <c r="B36" s="25">
        <f>+Operador!C60</f>
        <v>2013</v>
      </c>
      <c r="C36" s="25">
        <f>+Operador!D60</f>
        <v>2</v>
      </c>
      <c r="D36" s="25">
        <f>+Operador!F60</f>
        <v>2</v>
      </c>
      <c r="E36" s="26">
        <f>+Operador!L60</f>
        <v>0</v>
      </c>
      <c r="F36" s="25">
        <f>+Operador!G60</f>
        <v>6</v>
      </c>
      <c r="G36" s="25">
        <f>+Operador!J60</f>
        <v>0</v>
      </c>
      <c r="H36" s="25">
        <f>+Operador!E60</f>
        <v>0</v>
      </c>
    </row>
    <row r="37" spans="1:8" ht="12.75" hidden="1">
      <c r="A37" s="25">
        <f>+Operador!B61</f>
        <v>0</v>
      </c>
      <c r="B37" s="25">
        <f>+Operador!C61</f>
        <v>2013</v>
      </c>
      <c r="C37" s="25">
        <f>+Operador!D61</f>
        <v>3</v>
      </c>
      <c r="D37" s="25">
        <f>+Operador!F61</f>
        <v>2</v>
      </c>
      <c r="E37" s="26">
        <f>+Operador!L61</f>
        <v>0</v>
      </c>
      <c r="F37" s="25">
        <f>+Operador!G61</f>
        <v>6</v>
      </c>
      <c r="G37" s="25">
        <f>+Operador!J61</f>
        <v>0</v>
      </c>
      <c r="H37" s="25">
        <f>+Operador!E61</f>
        <v>0</v>
      </c>
    </row>
    <row r="38" spans="1:8" ht="12.75" hidden="1">
      <c r="A38" s="3">
        <f>+Operador!B63</f>
        <v>0</v>
      </c>
      <c r="B38" s="3">
        <f>+Operador!C63</f>
        <v>2013</v>
      </c>
      <c r="C38" s="3">
        <f>+Operador!D63</f>
        <v>1</v>
      </c>
      <c r="D38" s="3">
        <f>+Operador!F63</f>
        <v>1</v>
      </c>
      <c r="E38" s="24">
        <f>+Operador!L63</f>
        <v>0</v>
      </c>
      <c r="F38" s="3">
        <f>+Operador!G63</f>
        <v>7</v>
      </c>
      <c r="G38" s="3">
        <f>+Operador!J63</f>
        <v>0</v>
      </c>
      <c r="H38" s="3">
        <f>+Operador!E63</f>
        <v>0</v>
      </c>
    </row>
    <row r="39" spans="1:8" ht="12.75" hidden="1">
      <c r="A39" s="3">
        <f>+Operador!B64</f>
        <v>0</v>
      </c>
      <c r="B39" s="3">
        <f>+Operador!C64</f>
        <v>2013</v>
      </c>
      <c r="C39" s="3">
        <f>+Operador!D64</f>
        <v>2</v>
      </c>
      <c r="D39" s="3">
        <f>+Operador!F64</f>
        <v>1</v>
      </c>
      <c r="E39" s="24">
        <f>+Operador!L64</f>
        <v>0</v>
      </c>
      <c r="F39" s="3">
        <f>+Operador!G64</f>
        <v>7</v>
      </c>
      <c r="G39" s="3">
        <f>+Operador!J64</f>
        <v>0</v>
      </c>
      <c r="H39" s="3">
        <f>+Operador!E64</f>
        <v>0</v>
      </c>
    </row>
    <row r="40" spans="1:8" ht="12.75" hidden="1">
      <c r="A40" s="3">
        <f>+Operador!B65</f>
        <v>0</v>
      </c>
      <c r="B40" s="3">
        <f>+Operador!C65</f>
        <v>2013</v>
      </c>
      <c r="C40" s="3">
        <f>+Operador!D65</f>
        <v>3</v>
      </c>
      <c r="D40" s="3">
        <f>+Operador!F65</f>
        <v>1</v>
      </c>
      <c r="E40" s="24">
        <f>+Operador!L65</f>
        <v>0</v>
      </c>
      <c r="F40" s="3">
        <f>+Operador!G65</f>
        <v>7</v>
      </c>
      <c r="G40" s="3">
        <f>+Operador!J65</f>
        <v>0</v>
      </c>
      <c r="H40" s="3">
        <f>+Operador!E65</f>
        <v>0</v>
      </c>
    </row>
    <row r="41" spans="1:8" ht="12.75" hidden="1">
      <c r="A41" s="25">
        <f>+Operador!B67</f>
        <v>0</v>
      </c>
      <c r="B41" s="25">
        <f>+Operador!C67</f>
        <v>2013</v>
      </c>
      <c r="C41" s="25">
        <f>+Operador!D67</f>
        <v>1</v>
      </c>
      <c r="D41" s="25">
        <f>+Operador!F67</f>
        <v>2</v>
      </c>
      <c r="E41" s="26">
        <f>+Operador!L67</f>
        <v>0</v>
      </c>
      <c r="F41" s="25">
        <f>+Operador!G67</f>
        <v>7</v>
      </c>
      <c r="G41" s="25">
        <f>+Operador!J67</f>
        <v>0</v>
      </c>
      <c r="H41" s="25">
        <f>+Operador!E67</f>
        <v>0</v>
      </c>
    </row>
    <row r="42" spans="1:8" ht="12.75" hidden="1">
      <c r="A42" s="25">
        <f>+Operador!B68</f>
        <v>0</v>
      </c>
      <c r="B42" s="25">
        <f>+Operador!C68</f>
        <v>2013</v>
      </c>
      <c r="C42" s="25">
        <f>+Operador!D68</f>
        <v>2</v>
      </c>
      <c r="D42" s="25">
        <f>+Operador!F68</f>
        <v>2</v>
      </c>
      <c r="E42" s="26">
        <f>+Operador!L68</f>
        <v>0</v>
      </c>
      <c r="F42" s="25">
        <f>+Operador!G68</f>
        <v>7</v>
      </c>
      <c r="G42" s="25">
        <f>+Operador!J68</f>
        <v>0</v>
      </c>
      <c r="H42" s="25">
        <f>+Operador!E68</f>
        <v>0</v>
      </c>
    </row>
    <row r="43" spans="1:8" ht="12.75" hidden="1">
      <c r="A43" s="25">
        <f>+Operador!B69</f>
        <v>0</v>
      </c>
      <c r="B43" s="25">
        <f>+Operador!C69</f>
        <v>2013</v>
      </c>
      <c r="C43" s="25">
        <f>+Operador!D69</f>
        <v>3</v>
      </c>
      <c r="D43" s="25">
        <f>+Operador!F69</f>
        <v>2</v>
      </c>
      <c r="E43" s="26">
        <f>+Operador!L69</f>
        <v>0</v>
      </c>
      <c r="F43" s="25">
        <f>+Operador!G69</f>
        <v>7</v>
      </c>
      <c r="G43" s="25">
        <f>+Operador!J69</f>
        <v>0</v>
      </c>
      <c r="H43" s="25">
        <f>+Operador!E69</f>
        <v>0</v>
      </c>
    </row>
    <row r="44" spans="1:8" ht="12.75" hidden="1">
      <c r="A44" s="3">
        <f>+Operador!B71</f>
        <v>0</v>
      </c>
      <c r="B44" s="3">
        <f>+Operador!C71</f>
        <v>2013</v>
      </c>
      <c r="C44" s="3">
        <f>+Operador!D71</f>
        <v>1</v>
      </c>
      <c r="D44" s="3">
        <f>+Operador!F71</f>
        <v>1</v>
      </c>
      <c r="E44" s="24">
        <f>+Operador!L71</f>
        <v>0</v>
      </c>
      <c r="F44" s="3">
        <f>+Operador!G71</f>
        <v>8</v>
      </c>
      <c r="G44" s="3">
        <f>+Operador!J71</f>
        <v>0</v>
      </c>
      <c r="H44" s="3">
        <f>+Operador!E71</f>
        <v>0</v>
      </c>
    </row>
    <row r="45" spans="1:8" ht="12.75" hidden="1">
      <c r="A45" s="3">
        <f>+Operador!B72</f>
        <v>0</v>
      </c>
      <c r="B45" s="3">
        <f>+Operador!C72</f>
        <v>2013</v>
      </c>
      <c r="C45" s="3">
        <f>+Operador!D72</f>
        <v>2</v>
      </c>
      <c r="D45" s="3">
        <f>+Operador!F72</f>
        <v>1</v>
      </c>
      <c r="E45" s="24">
        <f>+Operador!L72</f>
        <v>0</v>
      </c>
      <c r="F45" s="3">
        <f>+Operador!G72</f>
        <v>8</v>
      </c>
      <c r="G45" s="3">
        <f>+Operador!J72</f>
        <v>0</v>
      </c>
      <c r="H45" s="3">
        <f>+Operador!E72</f>
        <v>0</v>
      </c>
    </row>
    <row r="46" spans="1:8" ht="12.75" hidden="1">
      <c r="A46" s="3">
        <f>+Operador!B73</f>
        <v>0</v>
      </c>
      <c r="B46" s="3">
        <f>+Operador!C73</f>
        <v>2013</v>
      </c>
      <c r="C46" s="3">
        <f>+Operador!D73</f>
        <v>3</v>
      </c>
      <c r="D46" s="3">
        <f>+Operador!F73</f>
        <v>1</v>
      </c>
      <c r="E46" s="24">
        <f>+Operador!L73</f>
        <v>0</v>
      </c>
      <c r="F46" s="3">
        <f>+Operador!G73</f>
        <v>8</v>
      </c>
      <c r="G46" s="3">
        <f>+Operador!J73</f>
        <v>0</v>
      </c>
      <c r="H46" s="3">
        <f>+Operador!E73</f>
        <v>0</v>
      </c>
    </row>
    <row r="47" spans="1:8" ht="12.75" hidden="1">
      <c r="A47" s="25">
        <f>+Operador!B75</f>
        <v>0</v>
      </c>
      <c r="B47" s="25">
        <f>+Operador!C75</f>
        <v>2013</v>
      </c>
      <c r="C47" s="25">
        <f>+Operador!D75</f>
        <v>1</v>
      </c>
      <c r="D47" s="25">
        <f>+Operador!F75</f>
        <v>2</v>
      </c>
      <c r="E47" s="26">
        <f>+Operador!L75</f>
        <v>0</v>
      </c>
      <c r="F47" s="25">
        <f>+Operador!G75</f>
        <v>8</v>
      </c>
      <c r="G47" s="25">
        <f>+Operador!J75</f>
        <v>0</v>
      </c>
      <c r="H47" s="25">
        <f>+Operador!E75</f>
        <v>0</v>
      </c>
    </row>
    <row r="48" spans="1:8" ht="12.75" hidden="1">
      <c r="A48" s="25">
        <f>+Operador!B76</f>
        <v>0</v>
      </c>
      <c r="B48" s="25">
        <f>+Operador!C76</f>
        <v>2013</v>
      </c>
      <c r="C48" s="25">
        <f>+Operador!D76</f>
        <v>2</v>
      </c>
      <c r="D48" s="25">
        <f>+Operador!F76</f>
        <v>2</v>
      </c>
      <c r="E48" s="26">
        <f>+Operador!L76</f>
        <v>0</v>
      </c>
      <c r="F48" s="25">
        <f>+Operador!G76</f>
        <v>8</v>
      </c>
      <c r="G48" s="25">
        <f>+Operador!J76</f>
        <v>0</v>
      </c>
      <c r="H48" s="25">
        <f>+Operador!E76</f>
        <v>0</v>
      </c>
    </row>
    <row r="49" spans="1:8" ht="12.75" hidden="1">
      <c r="A49" s="25">
        <f>+Operador!B77</f>
        <v>0</v>
      </c>
      <c r="B49" s="25">
        <f>+Operador!C77</f>
        <v>2013</v>
      </c>
      <c r="C49" s="25">
        <f>+Operador!D77</f>
        <v>3</v>
      </c>
      <c r="D49" s="25">
        <f>+Operador!F77</f>
        <v>2</v>
      </c>
      <c r="E49" s="26">
        <f>+Operador!L77</f>
        <v>0</v>
      </c>
      <c r="F49" s="25">
        <f>+Operador!G77</f>
        <v>8</v>
      </c>
      <c r="G49" s="25">
        <f>+Operador!J77</f>
        <v>0</v>
      </c>
      <c r="H49" s="25">
        <f>+Operador!E77</f>
        <v>0</v>
      </c>
    </row>
    <row r="50" spans="1:8" ht="12.75" hidden="1">
      <c r="A50" s="3">
        <f>+Operador!B79</f>
        <v>0</v>
      </c>
      <c r="B50" s="3">
        <f>+Operador!C79</f>
        <v>2013</v>
      </c>
      <c r="C50" s="3">
        <f>+Operador!D79</f>
        <v>1</v>
      </c>
      <c r="D50" s="3">
        <f>+Operador!F79</f>
        <v>1</v>
      </c>
      <c r="E50" s="24">
        <f>+Operador!L79</f>
        <v>0</v>
      </c>
      <c r="F50" s="3">
        <f>+Operador!G79</f>
        <v>9</v>
      </c>
      <c r="G50" s="3">
        <f>+Operador!J79</f>
        <v>0</v>
      </c>
      <c r="H50" s="3">
        <f>+Operador!E79</f>
        <v>0</v>
      </c>
    </row>
    <row r="51" spans="1:8" ht="12.75" hidden="1">
      <c r="A51" s="3">
        <f>+Operador!B80</f>
        <v>0</v>
      </c>
      <c r="B51" s="3">
        <f>+Operador!C80</f>
        <v>2013</v>
      </c>
      <c r="C51" s="3">
        <f>+Operador!D80</f>
        <v>2</v>
      </c>
      <c r="D51" s="3">
        <f>+Operador!F80</f>
        <v>1</v>
      </c>
      <c r="E51" s="24">
        <f>+Operador!L80</f>
        <v>0</v>
      </c>
      <c r="F51" s="3">
        <f>+Operador!G80</f>
        <v>9</v>
      </c>
      <c r="G51" s="3">
        <f>+Operador!J80</f>
        <v>0</v>
      </c>
      <c r="H51" s="3">
        <f>+Operador!E80</f>
        <v>0</v>
      </c>
    </row>
    <row r="52" spans="1:8" ht="12.75" hidden="1">
      <c r="A52" s="3">
        <f>+Operador!B81</f>
        <v>0</v>
      </c>
      <c r="B52" s="3">
        <f>+Operador!C81</f>
        <v>2013</v>
      </c>
      <c r="C52" s="3">
        <f>+Operador!D81</f>
        <v>3</v>
      </c>
      <c r="D52" s="3">
        <f>+Operador!F81</f>
        <v>1</v>
      </c>
      <c r="E52" s="24">
        <f>+Operador!L81</f>
        <v>0</v>
      </c>
      <c r="F52" s="3">
        <f>+Operador!G81</f>
        <v>9</v>
      </c>
      <c r="G52" s="3">
        <f>+Operador!J81</f>
        <v>0</v>
      </c>
      <c r="H52" s="3">
        <f>+Operador!E81</f>
        <v>0</v>
      </c>
    </row>
    <row r="53" spans="1:8" ht="12.75" hidden="1">
      <c r="A53" s="25">
        <f>+Operador!B83</f>
        <v>0</v>
      </c>
      <c r="B53" s="25">
        <f>+Operador!C83</f>
        <v>2013</v>
      </c>
      <c r="C53" s="25">
        <f>+Operador!D83</f>
        <v>1</v>
      </c>
      <c r="D53" s="25">
        <f>+Operador!F83</f>
        <v>2</v>
      </c>
      <c r="E53" s="26">
        <f>+Operador!L83</f>
        <v>0</v>
      </c>
      <c r="F53" s="25">
        <f>+Operador!G83</f>
        <v>9</v>
      </c>
      <c r="G53" s="25">
        <f>+Operador!J83</f>
        <v>0</v>
      </c>
      <c r="H53" s="25">
        <f>+Operador!E83</f>
        <v>0</v>
      </c>
    </row>
    <row r="54" spans="1:8" ht="12.75" hidden="1">
      <c r="A54" s="25">
        <f>+Operador!B84</f>
        <v>0</v>
      </c>
      <c r="B54" s="25">
        <f>+Operador!C84</f>
        <v>2013</v>
      </c>
      <c r="C54" s="25">
        <f>+Operador!D84</f>
        <v>2</v>
      </c>
      <c r="D54" s="25">
        <f>+Operador!F84</f>
        <v>2</v>
      </c>
      <c r="E54" s="26">
        <f>+Operador!L84</f>
        <v>0</v>
      </c>
      <c r="F54" s="25">
        <f>+Operador!G84</f>
        <v>9</v>
      </c>
      <c r="G54" s="25">
        <f>+Operador!J84</f>
        <v>0</v>
      </c>
      <c r="H54" s="25">
        <f>+Operador!E84</f>
        <v>0</v>
      </c>
    </row>
    <row r="55" spans="1:8" ht="12.75" hidden="1">
      <c r="A55" s="25">
        <f>+Operador!B85</f>
        <v>0</v>
      </c>
      <c r="B55" s="25">
        <f>+Operador!C85</f>
        <v>2013</v>
      </c>
      <c r="C55" s="25">
        <f>+Operador!D85</f>
        <v>3</v>
      </c>
      <c r="D55" s="25">
        <f>+Operador!F85</f>
        <v>2</v>
      </c>
      <c r="E55" s="26">
        <f>+Operador!L85</f>
        <v>0</v>
      </c>
      <c r="F55" s="25">
        <f>+Operador!G85</f>
        <v>9</v>
      </c>
      <c r="G55" s="25">
        <f>+Operador!J85</f>
        <v>0</v>
      </c>
      <c r="H55" s="25">
        <f>+Operador!E85</f>
        <v>0</v>
      </c>
    </row>
    <row r="56" spans="1:8" ht="12.75" hidden="1">
      <c r="A56" s="3">
        <f>+Operador!B87</f>
        <v>0</v>
      </c>
      <c r="B56" s="3">
        <f>+Operador!C87</f>
        <v>2013</v>
      </c>
      <c r="C56" s="3">
        <f>+Operador!D87</f>
        <v>1</v>
      </c>
      <c r="D56" s="3">
        <f>+Operador!F87</f>
        <v>1</v>
      </c>
      <c r="E56" s="24">
        <f>+Operador!L87</f>
        <v>0</v>
      </c>
      <c r="F56" s="3">
        <f>+Operador!G87</f>
        <v>10</v>
      </c>
      <c r="G56" s="3">
        <f>+Operador!J87</f>
        <v>0</v>
      </c>
      <c r="H56" s="3">
        <f>+Operador!E87</f>
        <v>0</v>
      </c>
    </row>
    <row r="57" spans="1:8" ht="12.75" hidden="1">
      <c r="A57" s="3">
        <f>+Operador!B88</f>
        <v>0</v>
      </c>
      <c r="B57" s="3">
        <f>+Operador!C88</f>
        <v>2013</v>
      </c>
      <c r="C57" s="3">
        <f>+Operador!D88</f>
        <v>2</v>
      </c>
      <c r="D57" s="3">
        <f>+Operador!F88</f>
        <v>1</v>
      </c>
      <c r="E57" s="24">
        <f>+Operador!L88</f>
        <v>0</v>
      </c>
      <c r="F57" s="3">
        <f>+Operador!G88</f>
        <v>10</v>
      </c>
      <c r="G57" s="3">
        <f>+Operador!J88</f>
        <v>0</v>
      </c>
      <c r="H57" s="3">
        <f>+Operador!E88</f>
        <v>0</v>
      </c>
    </row>
    <row r="58" spans="1:8" ht="12.75" hidden="1">
      <c r="A58" s="3">
        <f>+Operador!B89</f>
        <v>0</v>
      </c>
      <c r="B58" s="3">
        <f>+Operador!C89</f>
        <v>2013</v>
      </c>
      <c r="C58" s="3">
        <f>+Operador!D89</f>
        <v>3</v>
      </c>
      <c r="D58" s="3">
        <f>+Operador!F89</f>
        <v>1</v>
      </c>
      <c r="E58" s="24">
        <f>+Operador!L89</f>
        <v>0</v>
      </c>
      <c r="F58" s="3">
        <f>+Operador!G89</f>
        <v>10</v>
      </c>
      <c r="G58" s="3">
        <f>+Operador!J89</f>
        <v>0</v>
      </c>
      <c r="H58" s="3">
        <f>+Operador!E89</f>
        <v>0</v>
      </c>
    </row>
    <row r="59" spans="1:8" ht="12.75" hidden="1">
      <c r="A59" s="25">
        <f>+Operador!B91</f>
        <v>0</v>
      </c>
      <c r="B59" s="25">
        <f>+Operador!C91</f>
        <v>2013</v>
      </c>
      <c r="C59" s="25">
        <f>+Operador!D91</f>
        <v>1</v>
      </c>
      <c r="D59" s="25">
        <f>+Operador!F91</f>
        <v>2</v>
      </c>
      <c r="E59" s="26">
        <f>+Operador!L91</f>
        <v>0</v>
      </c>
      <c r="F59" s="25">
        <f>+Operador!G91</f>
        <v>10</v>
      </c>
      <c r="G59" s="25">
        <f>+Operador!J91</f>
        <v>0</v>
      </c>
      <c r="H59" s="25">
        <f>+Operador!E91</f>
        <v>0</v>
      </c>
    </row>
    <row r="60" spans="1:8" ht="12.75" hidden="1">
      <c r="A60" s="25">
        <f>+Operador!B92</f>
        <v>0</v>
      </c>
      <c r="B60" s="25">
        <f>+Operador!C92</f>
        <v>2013</v>
      </c>
      <c r="C60" s="25">
        <f>+Operador!D92</f>
        <v>2</v>
      </c>
      <c r="D60" s="25">
        <f>+Operador!F92</f>
        <v>2</v>
      </c>
      <c r="E60" s="26">
        <f>+Operador!L92</f>
        <v>0</v>
      </c>
      <c r="F60" s="25">
        <f>+Operador!G92</f>
        <v>10</v>
      </c>
      <c r="G60" s="25">
        <f>+Operador!J92</f>
        <v>0</v>
      </c>
      <c r="H60" s="25">
        <f>+Operador!E92</f>
        <v>0</v>
      </c>
    </row>
    <row r="61" spans="1:8" ht="12.75" hidden="1">
      <c r="A61" s="25">
        <f>+Operador!B93</f>
        <v>0</v>
      </c>
      <c r="B61" s="25">
        <f>+Operador!C93</f>
        <v>2013</v>
      </c>
      <c r="C61" s="25">
        <f>+Operador!D93</f>
        <v>3</v>
      </c>
      <c r="D61" s="25">
        <f>+Operador!F93</f>
        <v>2</v>
      </c>
      <c r="E61" s="26">
        <f>+Operador!L93</f>
        <v>0</v>
      </c>
      <c r="F61" s="25">
        <f>+Operador!G93</f>
        <v>10</v>
      </c>
      <c r="G61" s="25">
        <f>+Operador!J93</f>
        <v>0</v>
      </c>
      <c r="H61" s="25">
        <f>+Operador!E93</f>
        <v>0</v>
      </c>
    </row>
    <row r="62" spans="1:8" ht="12.75" hidden="1">
      <c r="A62" s="3">
        <f>+Operador!B95</f>
        <v>0</v>
      </c>
      <c r="B62" s="3">
        <f>+Operador!C95</f>
        <v>2013</v>
      </c>
      <c r="C62" s="3">
        <f>+Operador!D95</f>
        <v>1</v>
      </c>
      <c r="D62" s="3">
        <f>+Operador!F95</f>
        <v>1</v>
      </c>
      <c r="E62" s="24">
        <f>+Operador!L95</f>
        <v>0</v>
      </c>
      <c r="F62" s="3">
        <f>+Operador!G95</f>
        <v>11</v>
      </c>
      <c r="G62" s="3">
        <f>+Operador!J95</f>
        <v>0</v>
      </c>
      <c r="H62" s="3">
        <f>+Operador!E95</f>
        <v>0</v>
      </c>
    </row>
    <row r="63" spans="1:8" ht="12.75" hidden="1">
      <c r="A63" s="3">
        <f>+Operador!B96</f>
        <v>0</v>
      </c>
      <c r="B63" s="3">
        <f>+Operador!C96</f>
        <v>2013</v>
      </c>
      <c r="C63" s="3">
        <f>+Operador!D96</f>
        <v>2</v>
      </c>
      <c r="D63" s="3">
        <f>+Operador!F96</f>
        <v>1</v>
      </c>
      <c r="E63" s="24">
        <f>+Operador!L96</f>
        <v>0</v>
      </c>
      <c r="F63" s="3">
        <f>+Operador!G96</f>
        <v>11</v>
      </c>
      <c r="G63" s="3">
        <f>+Operador!J96</f>
        <v>0</v>
      </c>
      <c r="H63" s="3">
        <f>+Operador!E96</f>
        <v>0</v>
      </c>
    </row>
    <row r="64" spans="1:8" ht="12.75" hidden="1">
      <c r="A64" s="3">
        <f>+Operador!B97</f>
        <v>0</v>
      </c>
      <c r="B64" s="3">
        <f>+Operador!C97</f>
        <v>2013</v>
      </c>
      <c r="C64" s="3">
        <f>+Operador!D97</f>
        <v>3</v>
      </c>
      <c r="D64" s="3">
        <f>+Operador!F97</f>
        <v>1</v>
      </c>
      <c r="E64" s="24">
        <f>+Operador!L97</f>
        <v>0</v>
      </c>
      <c r="F64" s="3">
        <f>+Operador!G97</f>
        <v>11</v>
      </c>
      <c r="G64" s="3">
        <f>+Operador!J97</f>
        <v>0</v>
      </c>
      <c r="H64" s="3">
        <f>+Operador!E97</f>
        <v>0</v>
      </c>
    </row>
    <row r="65" spans="1:8" ht="12.75" hidden="1">
      <c r="A65" s="25">
        <f>+Operador!B99</f>
        <v>0</v>
      </c>
      <c r="B65" s="25">
        <f>+Operador!C99</f>
        <v>2013</v>
      </c>
      <c r="C65" s="25">
        <f>+Operador!D99</f>
        <v>1</v>
      </c>
      <c r="D65" s="25">
        <f>+Operador!F99</f>
        <v>2</v>
      </c>
      <c r="E65" s="26">
        <f>+Operador!L99</f>
        <v>0</v>
      </c>
      <c r="F65" s="25">
        <f>+Operador!G99</f>
        <v>11</v>
      </c>
      <c r="G65" s="25">
        <f>+Operador!J99</f>
        <v>0</v>
      </c>
      <c r="H65" s="25">
        <f>+Operador!E99</f>
        <v>0</v>
      </c>
    </row>
    <row r="66" spans="1:8" ht="12.75" hidden="1">
      <c r="A66" s="25">
        <f>+Operador!B100</f>
        <v>0</v>
      </c>
      <c r="B66" s="25">
        <f>+Operador!C100</f>
        <v>2013</v>
      </c>
      <c r="C66" s="25">
        <f>+Operador!D100</f>
        <v>2</v>
      </c>
      <c r="D66" s="25">
        <f>+Operador!F100</f>
        <v>2</v>
      </c>
      <c r="E66" s="26">
        <f>+Operador!L100</f>
        <v>0</v>
      </c>
      <c r="F66" s="25">
        <f>+Operador!G100</f>
        <v>11</v>
      </c>
      <c r="G66" s="25">
        <f>+Operador!J100</f>
        <v>0</v>
      </c>
      <c r="H66" s="25">
        <f>+Operador!E100</f>
        <v>0</v>
      </c>
    </row>
    <row r="67" spans="1:8" ht="12.75" hidden="1">
      <c r="A67" s="25">
        <f>+Operador!B101</f>
        <v>0</v>
      </c>
      <c r="B67" s="25">
        <f>+Operador!C101</f>
        <v>2013</v>
      </c>
      <c r="C67" s="25">
        <f>+Operador!D101</f>
        <v>3</v>
      </c>
      <c r="D67" s="25">
        <f>+Operador!F101</f>
        <v>2</v>
      </c>
      <c r="E67" s="26">
        <f>+Operador!L101</f>
        <v>0</v>
      </c>
      <c r="F67" s="25">
        <f>+Operador!G101</f>
        <v>11</v>
      </c>
      <c r="G67" s="25">
        <f>+Operador!J101</f>
        <v>0</v>
      </c>
      <c r="H67" s="25">
        <f>+Operador!E101</f>
        <v>0</v>
      </c>
    </row>
    <row r="68" spans="1:8" ht="12.75" hidden="1">
      <c r="A68" s="3">
        <f>+Operador!B103</f>
        <v>0</v>
      </c>
      <c r="B68" s="3">
        <f>+Operador!C103</f>
        <v>2013</v>
      </c>
      <c r="C68" s="3">
        <f>+Operador!D103</f>
        <v>1</v>
      </c>
      <c r="D68" s="3">
        <f>+Operador!F103</f>
        <v>1</v>
      </c>
      <c r="E68" s="24">
        <f>+Operador!L103</f>
        <v>0</v>
      </c>
      <c r="F68" s="3">
        <f>+Operador!G103</f>
        <v>12</v>
      </c>
      <c r="G68" s="3">
        <f>+Operador!J103</f>
        <v>0</v>
      </c>
      <c r="H68" s="3">
        <f>+Operador!E103</f>
        <v>0</v>
      </c>
    </row>
    <row r="69" spans="1:8" ht="12.75" hidden="1">
      <c r="A69" s="3">
        <f>+Operador!B104</f>
        <v>0</v>
      </c>
      <c r="B69" s="3">
        <f>+Operador!C104</f>
        <v>2013</v>
      </c>
      <c r="C69" s="3">
        <f>+Operador!D104</f>
        <v>2</v>
      </c>
      <c r="D69" s="3">
        <f>+Operador!F104</f>
        <v>1</v>
      </c>
      <c r="E69" s="24">
        <f>+Operador!L104</f>
        <v>0</v>
      </c>
      <c r="F69" s="3">
        <f>+Operador!G104</f>
        <v>12</v>
      </c>
      <c r="G69" s="3">
        <f>+Operador!J104</f>
        <v>0</v>
      </c>
      <c r="H69" s="3">
        <f>+Operador!E104</f>
        <v>0</v>
      </c>
    </row>
    <row r="70" spans="1:8" ht="12.75" hidden="1">
      <c r="A70" s="3">
        <f>+Operador!B105</f>
        <v>0</v>
      </c>
      <c r="B70" s="3">
        <f>+Operador!C105</f>
        <v>2013</v>
      </c>
      <c r="C70" s="3">
        <f>+Operador!D105</f>
        <v>3</v>
      </c>
      <c r="D70" s="3">
        <f>+Operador!F105</f>
        <v>1</v>
      </c>
      <c r="E70" s="24">
        <f>+Operador!L105</f>
        <v>0</v>
      </c>
      <c r="F70" s="3">
        <f>+Operador!G105</f>
        <v>12</v>
      </c>
      <c r="G70" s="3">
        <f>+Operador!J105</f>
        <v>0</v>
      </c>
      <c r="H70" s="3">
        <f>+Operador!E105</f>
        <v>0</v>
      </c>
    </row>
    <row r="71" spans="1:8" ht="12.75" hidden="1">
      <c r="A71" s="25">
        <f>+Operador!B107</f>
        <v>0</v>
      </c>
      <c r="B71" s="25">
        <f>+Operador!C107</f>
        <v>2013</v>
      </c>
      <c r="C71" s="25">
        <f>+Operador!D107</f>
        <v>1</v>
      </c>
      <c r="D71" s="25">
        <f>+Operador!F107</f>
        <v>2</v>
      </c>
      <c r="E71" s="26">
        <f>+Operador!L107</f>
        <v>0</v>
      </c>
      <c r="F71" s="25">
        <f>+Operador!G107</f>
        <v>12</v>
      </c>
      <c r="G71" s="25">
        <f>+Operador!J107</f>
        <v>0</v>
      </c>
      <c r="H71" s="25">
        <f>+Operador!E107</f>
        <v>0</v>
      </c>
    </row>
    <row r="72" spans="1:8" ht="12.75" hidden="1">
      <c r="A72" s="25">
        <f>+Operador!B108</f>
        <v>0</v>
      </c>
      <c r="B72" s="25">
        <f>+Operador!C108</f>
        <v>2013</v>
      </c>
      <c r="C72" s="25">
        <f>+Operador!D108</f>
        <v>2</v>
      </c>
      <c r="D72" s="25">
        <f>+Operador!F108</f>
        <v>2</v>
      </c>
      <c r="E72" s="26">
        <f>+Operador!L108</f>
        <v>0</v>
      </c>
      <c r="F72" s="25">
        <f>+Operador!G108</f>
        <v>12</v>
      </c>
      <c r="G72" s="25">
        <f>+Operador!J108</f>
        <v>0</v>
      </c>
      <c r="H72" s="25">
        <f>+Operador!E108</f>
        <v>0</v>
      </c>
    </row>
    <row r="73" spans="1:8" ht="12.75" hidden="1">
      <c r="A73" s="25">
        <f>+Operador!B109</f>
        <v>0</v>
      </c>
      <c r="B73" s="25">
        <f>+Operador!C109</f>
        <v>2013</v>
      </c>
      <c r="C73" s="25">
        <f>+Operador!D109</f>
        <v>3</v>
      </c>
      <c r="D73" s="25">
        <f>+Operador!F109</f>
        <v>2</v>
      </c>
      <c r="E73" s="26">
        <f>+Operador!L109</f>
        <v>0</v>
      </c>
      <c r="F73" s="25">
        <f>+Operador!G109</f>
        <v>12</v>
      </c>
      <c r="G73" s="25">
        <f>+Operador!J109</f>
        <v>0</v>
      </c>
      <c r="H73" s="25">
        <f>+Operador!E109</f>
        <v>0</v>
      </c>
    </row>
    <row r="74" spans="1:8" ht="12.75" hidden="1">
      <c r="A74" s="3">
        <f>+Operador!B111</f>
        <v>0</v>
      </c>
      <c r="B74" s="3">
        <f>+Operador!C111</f>
        <v>2013</v>
      </c>
      <c r="C74" s="3">
        <f>+Operador!D111</f>
        <v>1</v>
      </c>
      <c r="D74" s="3">
        <f>+Operador!F111</f>
        <v>1</v>
      </c>
      <c r="E74" s="24">
        <f>+Operador!L111</f>
        <v>0</v>
      </c>
      <c r="F74" s="3">
        <f>+Operador!G111</f>
        <v>13</v>
      </c>
      <c r="G74" s="3">
        <f>+Operador!J111</f>
        <v>0</v>
      </c>
      <c r="H74" s="3">
        <f>+Operador!E111</f>
        <v>0</v>
      </c>
    </row>
    <row r="75" spans="1:8" ht="12.75" hidden="1">
      <c r="A75" s="3">
        <f>+Operador!B112</f>
        <v>0</v>
      </c>
      <c r="B75" s="3">
        <f>+Operador!C112</f>
        <v>2013</v>
      </c>
      <c r="C75" s="3">
        <f>+Operador!D112</f>
        <v>2</v>
      </c>
      <c r="D75" s="3">
        <f>+Operador!F112</f>
        <v>1</v>
      </c>
      <c r="E75" s="24">
        <f>+Operador!L112</f>
        <v>0</v>
      </c>
      <c r="F75" s="3">
        <f>+Operador!G112</f>
        <v>13</v>
      </c>
      <c r="G75" s="3">
        <f>+Operador!J112</f>
        <v>0</v>
      </c>
      <c r="H75" s="3">
        <f>+Operador!E112</f>
        <v>0</v>
      </c>
    </row>
    <row r="76" spans="1:8" ht="12.75" hidden="1">
      <c r="A76" s="3">
        <f>+Operador!B113</f>
        <v>0</v>
      </c>
      <c r="B76" s="3">
        <f>+Operador!C113</f>
        <v>2013</v>
      </c>
      <c r="C76" s="3">
        <f>+Operador!D113</f>
        <v>3</v>
      </c>
      <c r="D76" s="3">
        <f>+Operador!F113</f>
        <v>1</v>
      </c>
      <c r="E76" s="24">
        <f>+Operador!L113</f>
        <v>0</v>
      </c>
      <c r="F76" s="3">
        <f>+Operador!G113</f>
        <v>13</v>
      </c>
      <c r="G76" s="3">
        <f>+Operador!J113</f>
        <v>0</v>
      </c>
      <c r="H76" s="3">
        <f>+Operador!E113</f>
        <v>0</v>
      </c>
    </row>
    <row r="77" spans="1:8" ht="12.75" hidden="1">
      <c r="A77" s="25">
        <f>+Operador!B115</f>
        <v>0</v>
      </c>
      <c r="B77" s="25">
        <f>+Operador!C115</f>
        <v>2013</v>
      </c>
      <c r="C77" s="25">
        <f>+Operador!D115</f>
        <v>1</v>
      </c>
      <c r="D77" s="25">
        <f>+Operador!F115</f>
        <v>2</v>
      </c>
      <c r="E77" s="26">
        <f>+Operador!L115</f>
        <v>0</v>
      </c>
      <c r="F77" s="25">
        <f>+Operador!G115</f>
        <v>13</v>
      </c>
      <c r="G77" s="25">
        <f>+Operador!J115</f>
        <v>0</v>
      </c>
      <c r="H77" s="25">
        <f>+Operador!E115</f>
        <v>0</v>
      </c>
    </row>
    <row r="78" spans="1:8" ht="12.75" hidden="1">
      <c r="A78" s="25">
        <f>+Operador!B116</f>
        <v>0</v>
      </c>
      <c r="B78" s="25">
        <f>+Operador!C116</f>
        <v>2013</v>
      </c>
      <c r="C78" s="25">
        <f>+Operador!D116</f>
        <v>2</v>
      </c>
      <c r="D78" s="25">
        <f>+Operador!F116</f>
        <v>2</v>
      </c>
      <c r="E78" s="26">
        <f>+Operador!L116</f>
        <v>0</v>
      </c>
      <c r="F78" s="25">
        <f>+Operador!G116</f>
        <v>13</v>
      </c>
      <c r="G78" s="25">
        <f>+Operador!J116</f>
        <v>0</v>
      </c>
      <c r="H78" s="25">
        <f>+Operador!E116</f>
        <v>0</v>
      </c>
    </row>
    <row r="79" spans="1:8" ht="12.75" hidden="1">
      <c r="A79" s="25">
        <f>+Operador!B117</f>
        <v>0</v>
      </c>
      <c r="B79" s="25">
        <f>+Operador!C117</f>
        <v>2013</v>
      </c>
      <c r="C79" s="25">
        <f>+Operador!D117</f>
        <v>3</v>
      </c>
      <c r="D79" s="25">
        <f>+Operador!F117</f>
        <v>2</v>
      </c>
      <c r="E79" s="26">
        <f>+Operador!L117</f>
        <v>0</v>
      </c>
      <c r="F79" s="25">
        <f>+Operador!G117</f>
        <v>13</v>
      </c>
      <c r="G79" s="25">
        <f>+Operador!J117</f>
        <v>0</v>
      </c>
      <c r="H79" s="25">
        <f>+Operador!E117</f>
        <v>0</v>
      </c>
    </row>
    <row r="80" spans="1:8" ht="12.75" hidden="1">
      <c r="A80" s="3">
        <f>+Operador!B119</f>
        <v>0</v>
      </c>
      <c r="B80" s="3">
        <f>+Operador!C119</f>
        <v>2013</v>
      </c>
      <c r="C80" s="3">
        <f>+Operador!D119</f>
        <v>1</v>
      </c>
      <c r="D80" s="3">
        <f>+Operador!F119</f>
        <v>1</v>
      </c>
      <c r="E80" s="24">
        <f>+Operador!L119</f>
        <v>0</v>
      </c>
      <c r="F80" s="3">
        <f>+Operador!G119</f>
        <v>14</v>
      </c>
      <c r="G80" s="3">
        <f>+Operador!J119</f>
        <v>0</v>
      </c>
      <c r="H80" s="3">
        <f>+Operador!E119</f>
        <v>0</v>
      </c>
    </row>
    <row r="81" spans="1:8" ht="12.75" hidden="1">
      <c r="A81" s="3">
        <f>+Operador!B120</f>
        <v>0</v>
      </c>
      <c r="B81" s="3">
        <f>+Operador!C120</f>
        <v>2013</v>
      </c>
      <c r="C81" s="3">
        <f>+Operador!D120</f>
        <v>2</v>
      </c>
      <c r="D81" s="3">
        <f>+Operador!F120</f>
        <v>1</v>
      </c>
      <c r="E81" s="24">
        <f>+Operador!L120</f>
        <v>0</v>
      </c>
      <c r="F81" s="3">
        <f>+Operador!G120</f>
        <v>14</v>
      </c>
      <c r="G81" s="3">
        <f>+Operador!J120</f>
        <v>0</v>
      </c>
      <c r="H81" s="3">
        <f>+Operador!E120</f>
        <v>0</v>
      </c>
    </row>
    <row r="82" spans="1:8" ht="12.75" hidden="1">
      <c r="A82" s="3">
        <f>+Operador!B121</f>
        <v>0</v>
      </c>
      <c r="B82" s="3">
        <f>+Operador!C121</f>
        <v>2013</v>
      </c>
      <c r="C82" s="3">
        <f>+Operador!D121</f>
        <v>3</v>
      </c>
      <c r="D82" s="3">
        <f>+Operador!F121</f>
        <v>1</v>
      </c>
      <c r="E82" s="24">
        <f>+Operador!L121</f>
        <v>0</v>
      </c>
      <c r="F82" s="3">
        <f>+Operador!G121</f>
        <v>14</v>
      </c>
      <c r="G82" s="3">
        <f>+Operador!J121</f>
        <v>0</v>
      </c>
      <c r="H82" s="3">
        <f>+Operador!E121</f>
        <v>0</v>
      </c>
    </row>
    <row r="83" spans="1:8" ht="12.75" hidden="1">
      <c r="A83" s="25">
        <f>+Operador!B123</f>
        <v>0</v>
      </c>
      <c r="B83" s="25">
        <f>+Operador!C123</f>
        <v>2013</v>
      </c>
      <c r="C83" s="25">
        <f>+Operador!D123</f>
        <v>1</v>
      </c>
      <c r="D83" s="25">
        <f>+Operador!F123</f>
        <v>2</v>
      </c>
      <c r="E83" s="26">
        <f>+Operador!L123</f>
        <v>0</v>
      </c>
      <c r="F83" s="25">
        <f>+Operador!G123</f>
        <v>14</v>
      </c>
      <c r="G83" s="25">
        <f>+Operador!J123</f>
        <v>0</v>
      </c>
      <c r="H83" s="25">
        <f>+Operador!E123</f>
        <v>0</v>
      </c>
    </row>
    <row r="84" spans="1:8" ht="12.75" hidden="1">
      <c r="A84" s="25">
        <f>+Operador!B124</f>
        <v>0</v>
      </c>
      <c r="B84" s="25">
        <f>+Operador!C124</f>
        <v>2013</v>
      </c>
      <c r="C84" s="25">
        <f>+Operador!D124</f>
        <v>2</v>
      </c>
      <c r="D84" s="25">
        <f>+Operador!F124</f>
        <v>2</v>
      </c>
      <c r="E84" s="26">
        <f>+Operador!L124</f>
        <v>0</v>
      </c>
      <c r="F84" s="25">
        <f>+Operador!G124</f>
        <v>14</v>
      </c>
      <c r="G84" s="25">
        <f>+Operador!J124</f>
        <v>0</v>
      </c>
      <c r="H84" s="25">
        <f>+Operador!E124</f>
        <v>0</v>
      </c>
    </row>
    <row r="85" spans="1:8" ht="12.75" hidden="1">
      <c r="A85" s="25">
        <f>+Operador!B125</f>
        <v>0</v>
      </c>
      <c r="B85" s="25">
        <f>+Operador!C125</f>
        <v>2013</v>
      </c>
      <c r="C85" s="25">
        <f>+Operador!D125</f>
        <v>3</v>
      </c>
      <c r="D85" s="25">
        <f>+Operador!F125</f>
        <v>2</v>
      </c>
      <c r="E85" s="26">
        <f>+Operador!L125</f>
        <v>0</v>
      </c>
      <c r="F85" s="25">
        <f>+Operador!G125</f>
        <v>14</v>
      </c>
      <c r="G85" s="25">
        <f>+Operador!J125</f>
        <v>0</v>
      </c>
      <c r="H85" s="25">
        <f>+Operador!E125</f>
        <v>0</v>
      </c>
    </row>
    <row r="86" spans="1:8" ht="12.75" hidden="1">
      <c r="A86" s="3">
        <f>+Operador!B127</f>
        <v>0</v>
      </c>
      <c r="B86" s="3">
        <f>+Operador!C127</f>
        <v>2013</v>
      </c>
      <c r="C86" s="3">
        <f>+Operador!D127</f>
        <v>1</v>
      </c>
      <c r="D86" s="3">
        <f>+Operador!F127</f>
        <v>1</v>
      </c>
      <c r="E86" s="24">
        <f>+Operador!L127</f>
        <v>0</v>
      </c>
      <c r="F86" s="3">
        <f>+Operador!G127</f>
        <v>15</v>
      </c>
      <c r="G86" s="3">
        <f>+Operador!J127</f>
        <v>0</v>
      </c>
      <c r="H86" s="3">
        <f>+Operador!E127</f>
        <v>0</v>
      </c>
    </row>
    <row r="87" spans="1:8" ht="12.75" hidden="1">
      <c r="A87" s="3">
        <f>+Operador!B128</f>
        <v>0</v>
      </c>
      <c r="B87" s="3">
        <f>+Operador!C128</f>
        <v>2013</v>
      </c>
      <c r="C87" s="3">
        <f>+Operador!D128</f>
        <v>2</v>
      </c>
      <c r="D87" s="3">
        <f>+Operador!F128</f>
        <v>1</v>
      </c>
      <c r="E87" s="24">
        <f>+Operador!L128</f>
        <v>0</v>
      </c>
      <c r="F87" s="3">
        <f>+Operador!G128</f>
        <v>15</v>
      </c>
      <c r="G87" s="3">
        <f>+Operador!J128</f>
        <v>0</v>
      </c>
      <c r="H87" s="3">
        <f>+Operador!E128</f>
        <v>0</v>
      </c>
    </row>
    <row r="88" spans="1:8" ht="12.75" hidden="1">
      <c r="A88" s="3">
        <f>+Operador!B129</f>
        <v>0</v>
      </c>
      <c r="B88" s="3">
        <f>+Operador!C129</f>
        <v>2013</v>
      </c>
      <c r="C88" s="3">
        <f>+Operador!D129</f>
        <v>3</v>
      </c>
      <c r="D88" s="3">
        <f>+Operador!F129</f>
        <v>1</v>
      </c>
      <c r="E88" s="24">
        <f>+Operador!L129</f>
        <v>0</v>
      </c>
      <c r="F88" s="3">
        <f>+Operador!G129</f>
        <v>15</v>
      </c>
      <c r="G88" s="3">
        <f>+Operador!J129</f>
        <v>0</v>
      </c>
      <c r="H88" s="3">
        <f>+Operador!E129</f>
        <v>0</v>
      </c>
    </row>
    <row r="89" spans="1:8" ht="12.75" hidden="1">
      <c r="A89" s="25">
        <f>+Operador!B131</f>
        <v>0</v>
      </c>
      <c r="B89" s="25">
        <f>+Operador!C131</f>
        <v>2013</v>
      </c>
      <c r="C89" s="25">
        <f>+Operador!D131</f>
        <v>1</v>
      </c>
      <c r="D89" s="25">
        <f>+Operador!F131</f>
        <v>2</v>
      </c>
      <c r="E89" s="26">
        <f>+Operador!L131</f>
        <v>0</v>
      </c>
      <c r="F89" s="25">
        <f>+Operador!G131</f>
        <v>15</v>
      </c>
      <c r="G89" s="25">
        <f>+Operador!J131</f>
        <v>0</v>
      </c>
      <c r="H89" s="25">
        <f>+Operador!E131</f>
        <v>0</v>
      </c>
    </row>
    <row r="90" spans="1:8" ht="12.75" hidden="1">
      <c r="A90" s="25">
        <f>+Operador!B132</f>
        <v>0</v>
      </c>
      <c r="B90" s="25">
        <f>+Operador!C132</f>
        <v>2013</v>
      </c>
      <c r="C90" s="25">
        <f>+Operador!D132</f>
        <v>2</v>
      </c>
      <c r="D90" s="25">
        <f>+Operador!F132</f>
        <v>2</v>
      </c>
      <c r="E90" s="26">
        <f>+Operador!L132</f>
        <v>0</v>
      </c>
      <c r="F90" s="25">
        <f>+Operador!G132</f>
        <v>15</v>
      </c>
      <c r="G90" s="25">
        <f>+Operador!J132</f>
        <v>0</v>
      </c>
      <c r="H90" s="25">
        <f>+Operador!E132</f>
        <v>0</v>
      </c>
    </row>
    <row r="91" spans="1:8" ht="12.75" hidden="1">
      <c r="A91" s="25">
        <f>+Operador!B133</f>
        <v>0</v>
      </c>
      <c r="B91" s="25">
        <f>+Operador!C133</f>
        <v>2013</v>
      </c>
      <c r="C91" s="25">
        <f>+Operador!D133</f>
        <v>3</v>
      </c>
      <c r="D91" s="25">
        <f>+Operador!F133</f>
        <v>2</v>
      </c>
      <c r="E91" s="26">
        <f>+Operador!L133</f>
        <v>0</v>
      </c>
      <c r="F91" s="25">
        <f>+Operador!G133</f>
        <v>15</v>
      </c>
      <c r="G91" s="25">
        <f>+Operador!J133</f>
        <v>0</v>
      </c>
      <c r="H91" s="25">
        <f>+Operador!E133</f>
        <v>0</v>
      </c>
    </row>
    <row r="92" spans="1:8" ht="12.75" hidden="1">
      <c r="A92" s="3">
        <f>+Operador!B135</f>
        <v>0</v>
      </c>
      <c r="B92" s="3">
        <f>+Operador!C135</f>
        <v>2013</v>
      </c>
      <c r="C92" s="3">
        <f>+Operador!D135</f>
        <v>1</v>
      </c>
      <c r="D92" s="3">
        <f>+Operador!F135</f>
        <v>1</v>
      </c>
      <c r="E92" s="24">
        <f>+Operador!L135</f>
        <v>0</v>
      </c>
      <c r="F92" s="3">
        <f>+Operador!G135</f>
        <v>16</v>
      </c>
      <c r="G92" s="3">
        <f>+Operador!J135</f>
        <v>0</v>
      </c>
      <c r="H92" s="3">
        <f>+Operador!E135</f>
        <v>0</v>
      </c>
    </row>
    <row r="93" spans="1:8" ht="12.75" hidden="1">
      <c r="A93" s="3">
        <f>+Operador!B136</f>
        <v>0</v>
      </c>
      <c r="B93" s="3">
        <f>+Operador!C136</f>
        <v>2013</v>
      </c>
      <c r="C93" s="3">
        <f>+Operador!D136</f>
        <v>2</v>
      </c>
      <c r="D93" s="3">
        <f>+Operador!F136</f>
        <v>1</v>
      </c>
      <c r="E93" s="24">
        <f>+Operador!L136</f>
        <v>0</v>
      </c>
      <c r="F93" s="3">
        <f>+Operador!G136</f>
        <v>16</v>
      </c>
      <c r="G93" s="3">
        <f>+Operador!J136</f>
        <v>0</v>
      </c>
      <c r="H93" s="3">
        <f>+Operador!E136</f>
        <v>0</v>
      </c>
    </row>
    <row r="94" spans="1:8" ht="12.75" hidden="1">
      <c r="A94" s="3">
        <f>+Operador!B137</f>
        <v>0</v>
      </c>
      <c r="B94" s="3">
        <f>+Operador!C137</f>
        <v>2013</v>
      </c>
      <c r="C94" s="3">
        <f>+Operador!D137</f>
        <v>3</v>
      </c>
      <c r="D94" s="3">
        <f>+Operador!F137</f>
        <v>1</v>
      </c>
      <c r="E94" s="24">
        <f>+Operador!L137</f>
        <v>0</v>
      </c>
      <c r="F94" s="3">
        <f>+Operador!G137</f>
        <v>16</v>
      </c>
      <c r="G94" s="3">
        <f>+Operador!J137</f>
        <v>0</v>
      </c>
      <c r="H94" s="3">
        <f>+Operador!E137</f>
        <v>0</v>
      </c>
    </row>
    <row r="95" spans="1:8" ht="12.75" hidden="1">
      <c r="A95" s="25">
        <f>+Operador!B139</f>
        <v>0</v>
      </c>
      <c r="B95" s="25">
        <f>+Operador!C139</f>
        <v>2013</v>
      </c>
      <c r="C95" s="25">
        <f>+Operador!D139</f>
        <v>1</v>
      </c>
      <c r="D95" s="25">
        <f>+Operador!F139</f>
        <v>2</v>
      </c>
      <c r="E95" s="26">
        <f>+Operador!L139</f>
        <v>0</v>
      </c>
      <c r="F95" s="25">
        <f>+Operador!G139</f>
        <v>16</v>
      </c>
      <c r="G95" s="25">
        <f>+Operador!J139</f>
        <v>0</v>
      </c>
      <c r="H95" s="25">
        <f>+Operador!E139</f>
        <v>0</v>
      </c>
    </row>
    <row r="96" spans="1:8" ht="12.75" hidden="1">
      <c r="A96" s="25">
        <f>+Operador!B140</f>
        <v>0</v>
      </c>
      <c r="B96" s="25">
        <f>+Operador!C140</f>
        <v>2013</v>
      </c>
      <c r="C96" s="25">
        <f>+Operador!D140</f>
        <v>2</v>
      </c>
      <c r="D96" s="25">
        <f>+Operador!F140</f>
        <v>2</v>
      </c>
      <c r="E96" s="26">
        <f>+Operador!L140</f>
        <v>0</v>
      </c>
      <c r="F96" s="25">
        <f>+Operador!G140</f>
        <v>16</v>
      </c>
      <c r="G96" s="25">
        <f>+Operador!J140</f>
        <v>0</v>
      </c>
      <c r="H96" s="25">
        <f>+Operador!E140</f>
        <v>0</v>
      </c>
    </row>
    <row r="97" spans="1:8" ht="12.75" hidden="1">
      <c r="A97" s="25">
        <f>+Operador!B141</f>
        <v>0</v>
      </c>
      <c r="B97" s="25">
        <f>+Operador!C141</f>
        <v>2013</v>
      </c>
      <c r="C97" s="25">
        <f>+Operador!D141</f>
        <v>3</v>
      </c>
      <c r="D97" s="25">
        <f>+Operador!F141</f>
        <v>2</v>
      </c>
      <c r="E97" s="26">
        <f>+Operador!L141</f>
        <v>0</v>
      </c>
      <c r="F97" s="25">
        <f>+Operador!G141</f>
        <v>16</v>
      </c>
      <c r="G97" s="25">
        <f>+Operador!J141</f>
        <v>0</v>
      </c>
      <c r="H97" s="25">
        <f>+Operador!E141</f>
        <v>0</v>
      </c>
    </row>
    <row r="98" spans="1:8" ht="12.75" hidden="1">
      <c r="A98" s="3">
        <f>+Operador!B143</f>
        <v>0</v>
      </c>
      <c r="B98" s="3">
        <f>+Operador!C143</f>
        <v>2013</v>
      </c>
      <c r="C98" s="3">
        <f>+Operador!D143</f>
        <v>1</v>
      </c>
      <c r="D98" s="3">
        <f>+Operador!F143</f>
        <v>1</v>
      </c>
      <c r="E98" s="24">
        <f>+Operador!L143</f>
        <v>0</v>
      </c>
      <c r="F98" s="3">
        <f>+Operador!G143</f>
        <v>17</v>
      </c>
      <c r="G98" s="3">
        <f>+Operador!J143</f>
        <v>0</v>
      </c>
      <c r="H98" s="3">
        <f>+Operador!E143</f>
        <v>0</v>
      </c>
    </row>
    <row r="99" spans="1:8" ht="12.75" hidden="1">
      <c r="A99" s="3">
        <f>+Operador!B144</f>
        <v>0</v>
      </c>
      <c r="B99" s="3">
        <f>+Operador!C144</f>
        <v>2013</v>
      </c>
      <c r="C99" s="3">
        <f>+Operador!D144</f>
        <v>2</v>
      </c>
      <c r="D99" s="3">
        <f>+Operador!F144</f>
        <v>1</v>
      </c>
      <c r="E99" s="24">
        <f>+Operador!L144</f>
        <v>0</v>
      </c>
      <c r="F99" s="3">
        <f>+Operador!G144</f>
        <v>17</v>
      </c>
      <c r="G99" s="3">
        <f>+Operador!J144</f>
        <v>0</v>
      </c>
      <c r="H99" s="3">
        <f>+Operador!E144</f>
        <v>0</v>
      </c>
    </row>
    <row r="100" spans="1:8" ht="12.75" hidden="1">
      <c r="A100" s="3">
        <f>+Operador!B145</f>
        <v>0</v>
      </c>
      <c r="B100" s="3">
        <f>+Operador!C145</f>
        <v>2013</v>
      </c>
      <c r="C100" s="3">
        <f>+Operador!D145</f>
        <v>3</v>
      </c>
      <c r="D100" s="3">
        <f>+Operador!F145</f>
        <v>1</v>
      </c>
      <c r="E100" s="24">
        <f>+Operador!L145</f>
        <v>0</v>
      </c>
      <c r="F100" s="3">
        <f>+Operador!G145</f>
        <v>17</v>
      </c>
      <c r="G100" s="3">
        <f>+Operador!J145</f>
        <v>0</v>
      </c>
      <c r="H100" s="3">
        <f>+Operador!E145</f>
        <v>0</v>
      </c>
    </row>
    <row r="101" spans="1:8" ht="12.75" hidden="1">
      <c r="A101" s="25">
        <f>+Operador!B147</f>
        <v>0</v>
      </c>
      <c r="B101" s="25">
        <f>+Operador!C147</f>
        <v>2013</v>
      </c>
      <c r="C101" s="25">
        <f>+Operador!D147</f>
        <v>1</v>
      </c>
      <c r="D101" s="25">
        <f>+Operador!F147</f>
        <v>2</v>
      </c>
      <c r="E101" s="26">
        <f>+Operador!L147</f>
        <v>0</v>
      </c>
      <c r="F101" s="25">
        <f>+Operador!G147</f>
        <v>17</v>
      </c>
      <c r="G101" s="25">
        <f>+Operador!J147</f>
        <v>0</v>
      </c>
      <c r="H101" s="25">
        <f>+Operador!E147</f>
        <v>0</v>
      </c>
    </row>
    <row r="102" spans="1:8" ht="12.75" hidden="1">
      <c r="A102" s="25">
        <f>+Operador!B148</f>
        <v>0</v>
      </c>
      <c r="B102" s="25">
        <f>+Operador!C148</f>
        <v>2013</v>
      </c>
      <c r="C102" s="25">
        <f>+Operador!D148</f>
        <v>2</v>
      </c>
      <c r="D102" s="25">
        <f>+Operador!F148</f>
        <v>2</v>
      </c>
      <c r="E102" s="26">
        <f>+Operador!L148</f>
        <v>0</v>
      </c>
      <c r="F102" s="25">
        <f>+Operador!G148</f>
        <v>17</v>
      </c>
      <c r="G102" s="25">
        <f>+Operador!J148</f>
        <v>0</v>
      </c>
      <c r="H102" s="25">
        <f>+Operador!E148</f>
        <v>0</v>
      </c>
    </row>
    <row r="103" spans="1:8" ht="12.75" hidden="1">
      <c r="A103" s="25">
        <f>+Operador!B149</f>
        <v>0</v>
      </c>
      <c r="B103" s="25">
        <f>+Operador!C149</f>
        <v>2013</v>
      </c>
      <c r="C103" s="25">
        <f>+Operador!D149</f>
        <v>3</v>
      </c>
      <c r="D103" s="25">
        <f>+Operador!F149</f>
        <v>2</v>
      </c>
      <c r="E103" s="26">
        <f>+Operador!L149</f>
        <v>0</v>
      </c>
      <c r="F103" s="25">
        <f>+Operador!G149</f>
        <v>17</v>
      </c>
      <c r="G103" s="25">
        <f>+Operador!J149</f>
        <v>0</v>
      </c>
      <c r="H103" s="25">
        <f>+Operador!E149</f>
        <v>0</v>
      </c>
    </row>
    <row r="104" spans="1:8" ht="12.75" hidden="1">
      <c r="A104" s="3">
        <f>+Operador!B151</f>
        <v>0</v>
      </c>
      <c r="B104" s="3">
        <f>+Operador!C151</f>
        <v>2013</v>
      </c>
      <c r="C104" s="3">
        <f>+Operador!D151</f>
        <v>1</v>
      </c>
      <c r="D104" s="3">
        <f>+Operador!F151</f>
        <v>1</v>
      </c>
      <c r="E104" s="24">
        <f>+Operador!L151</f>
        <v>0</v>
      </c>
      <c r="F104" s="3">
        <f>+Operador!G151</f>
        <v>18</v>
      </c>
      <c r="G104" s="3">
        <f>+Operador!J151</f>
        <v>0</v>
      </c>
      <c r="H104" s="3">
        <f>+Operador!E151</f>
        <v>0</v>
      </c>
    </row>
    <row r="105" spans="1:8" ht="12.75" hidden="1">
      <c r="A105" s="3">
        <f>+Operador!B152</f>
        <v>0</v>
      </c>
      <c r="B105" s="3">
        <f>+Operador!C152</f>
        <v>2013</v>
      </c>
      <c r="C105" s="3">
        <f>+Operador!D152</f>
        <v>2</v>
      </c>
      <c r="D105" s="3">
        <f>+Operador!F152</f>
        <v>1</v>
      </c>
      <c r="E105" s="24">
        <f>+Operador!L152</f>
        <v>0</v>
      </c>
      <c r="F105" s="3">
        <f>+Operador!G152</f>
        <v>18</v>
      </c>
      <c r="G105" s="3">
        <f>+Operador!J152</f>
        <v>0</v>
      </c>
      <c r="H105" s="3">
        <f>+Operador!E152</f>
        <v>0</v>
      </c>
    </row>
    <row r="106" spans="1:8" ht="12.75" hidden="1">
      <c r="A106" s="3">
        <f>+Operador!B153</f>
        <v>0</v>
      </c>
      <c r="B106" s="3">
        <f>+Operador!C153</f>
        <v>2013</v>
      </c>
      <c r="C106" s="3">
        <f>+Operador!D153</f>
        <v>3</v>
      </c>
      <c r="D106" s="3">
        <f>+Operador!F153</f>
        <v>1</v>
      </c>
      <c r="E106" s="24">
        <f>+Operador!L153</f>
        <v>0</v>
      </c>
      <c r="F106" s="3">
        <f>+Operador!G153</f>
        <v>18</v>
      </c>
      <c r="G106" s="3">
        <f>+Operador!J153</f>
        <v>0</v>
      </c>
      <c r="H106" s="3">
        <f>+Operador!E153</f>
        <v>0</v>
      </c>
    </row>
    <row r="107" spans="1:8" ht="12.75" hidden="1">
      <c r="A107" s="25">
        <f>+Operador!B155</f>
        <v>0</v>
      </c>
      <c r="B107" s="25">
        <f>+Operador!C155</f>
        <v>2013</v>
      </c>
      <c r="C107" s="25">
        <f>+Operador!D155</f>
        <v>1</v>
      </c>
      <c r="D107" s="25">
        <f>+Operador!F155</f>
        <v>2</v>
      </c>
      <c r="E107" s="26">
        <f>+Operador!L155</f>
        <v>0</v>
      </c>
      <c r="F107" s="25">
        <f>+Operador!G155</f>
        <v>18</v>
      </c>
      <c r="G107" s="25">
        <f>+Operador!J155</f>
        <v>0</v>
      </c>
      <c r="H107" s="25">
        <f>+Operador!E155</f>
        <v>0</v>
      </c>
    </row>
    <row r="108" spans="1:8" ht="12.75" hidden="1">
      <c r="A108" s="25">
        <f>+Operador!B156</f>
        <v>0</v>
      </c>
      <c r="B108" s="25">
        <f>+Operador!C156</f>
        <v>2013</v>
      </c>
      <c r="C108" s="25">
        <f>+Operador!D156</f>
        <v>2</v>
      </c>
      <c r="D108" s="25">
        <f>+Operador!F156</f>
        <v>2</v>
      </c>
      <c r="E108" s="26">
        <f>+Operador!L156</f>
        <v>0</v>
      </c>
      <c r="F108" s="25">
        <f>+Operador!G156</f>
        <v>18</v>
      </c>
      <c r="G108" s="25">
        <f>+Operador!J156</f>
        <v>0</v>
      </c>
      <c r="H108" s="25">
        <f>+Operador!E156</f>
        <v>0</v>
      </c>
    </row>
    <row r="109" spans="1:8" ht="12.75" hidden="1">
      <c r="A109" s="25">
        <f>+Operador!B157</f>
        <v>0</v>
      </c>
      <c r="B109" s="25">
        <f>+Operador!C157</f>
        <v>2013</v>
      </c>
      <c r="C109" s="25">
        <f>+Operador!D157</f>
        <v>3</v>
      </c>
      <c r="D109" s="25">
        <f>+Operador!F157</f>
        <v>2</v>
      </c>
      <c r="E109" s="26">
        <f>+Operador!L157</f>
        <v>0</v>
      </c>
      <c r="F109" s="25">
        <f>+Operador!G157</f>
        <v>18</v>
      </c>
      <c r="G109" s="25">
        <f>+Operador!J157</f>
        <v>0</v>
      </c>
      <c r="H109" s="25">
        <f>+Operador!E157</f>
        <v>0</v>
      </c>
    </row>
    <row r="110" spans="1:8" ht="12.75" hidden="1">
      <c r="A110" s="3">
        <f>+Operador!B159</f>
        <v>0</v>
      </c>
      <c r="B110" s="3">
        <f>+Operador!C159</f>
        <v>2013</v>
      </c>
      <c r="C110" s="3">
        <f>+Operador!D159</f>
        <v>1</v>
      </c>
      <c r="D110" s="3">
        <f>+Operador!F159</f>
        <v>1</v>
      </c>
      <c r="E110" s="24">
        <f>+Operador!L159</f>
        <v>0</v>
      </c>
      <c r="F110" s="3">
        <f>+Operador!G159</f>
        <v>19</v>
      </c>
      <c r="G110" s="3">
        <f>+Operador!J159</f>
        <v>0</v>
      </c>
      <c r="H110" s="3">
        <f>+Operador!E159</f>
        <v>0</v>
      </c>
    </row>
    <row r="111" spans="1:8" ht="12.75" hidden="1">
      <c r="A111" s="3">
        <f>+Operador!B160</f>
        <v>0</v>
      </c>
      <c r="B111" s="3">
        <f>+Operador!C160</f>
        <v>2013</v>
      </c>
      <c r="C111" s="3">
        <f>+Operador!D160</f>
        <v>2</v>
      </c>
      <c r="D111" s="3">
        <f>+Operador!F160</f>
        <v>1</v>
      </c>
      <c r="E111" s="24">
        <f>+Operador!L160</f>
        <v>0</v>
      </c>
      <c r="F111" s="3">
        <f>+Operador!G160</f>
        <v>19</v>
      </c>
      <c r="G111" s="3">
        <f>+Operador!J160</f>
        <v>0</v>
      </c>
      <c r="H111" s="3">
        <f>+Operador!E160</f>
        <v>0</v>
      </c>
    </row>
    <row r="112" spans="1:8" ht="12.75" hidden="1">
      <c r="A112" s="3">
        <f>+Operador!B161</f>
        <v>0</v>
      </c>
      <c r="B112" s="3">
        <f>+Operador!C161</f>
        <v>2013</v>
      </c>
      <c r="C112" s="3">
        <f>+Operador!D161</f>
        <v>3</v>
      </c>
      <c r="D112" s="3">
        <f>+Operador!F161</f>
        <v>1</v>
      </c>
      <c r="E112" s="24">
        <f>+Operador!L161</f>
        <v>0</v>
      </c>
      <c r="F112" s="3">
        <f>+Operador!G161</f>
        <v>19</v>
      </c>
      <c r="G112" s="3">
        <f>+Operador!J161</f>
        <v>0</v>
      </c>
      <c r="H112" s="3">
        <f>+Operador!E161</f>
        <v>0</v>
      </c>
    </row>
    <row r="113" spans="1:8" ht="12.75" hidden="1">
      <c r="A113" s="25">
        <f>+Operador!B163</f>
        <v>0</v>
      </c>
      <c r="B113" s="25">
        <f>+Operador!C163</f>
        <v>2013</v>
      </c>
      <c r="C113" s="25">
        <f>+Operador!D163</f>
        <v>1</v>
      </c>
      <c r="D113" s="25">
        <f>+Operador!F163</f>
        <v>2</v>
      </c>
      <c r="E113" s="26">
        <f>+Operador!L163</f>
        <v>0</v>
      </c>
      <c r="F113" s="25">
        <f>+Operador!G163</f>
        <v>19</v>
      </c>
      <c r="G113" s="25">
        <f>+Operador!J163</f>
        <v>0</v>
      </c>
      <c r="H113" s="25">
        <f>+Operador!E163</f>
        <v>0</v>
      </c>
    </row>
    <row r="114" spans="1:8" ht="12.75" hidden="1">
      <c r="A114" s="25">
        <f>+Operador!B164</f>
        <v>0</v>
      </c>
      <c r="B114" s="25">
        <f>+Operador!C164</f>
        <v>2013</v>
      </c>
      <c r="C114" s="25">
        <f>+Operador!D164</f>
        <v>2</v>
      </c>
      <c r="D114" s="25">
        <f>+Operador!F164</f>
        <v>2</v>
      </c>
      <c r="E114" s="26">
        <f>+Operador!L164</f>
        <v>0</v>
      </c>
      <c r="F114" s="25">
        <f>+Operador!G164</f>
        <v>19</v>
      </c>
      <c r="G114" s="25">
        <f>+Operador!J164</f>
        <v>0</v>
      </c>
      <c r="H114" s="25">
        <f>+Operador!E164</f>
        <v>0</v>
      </c>
    </row>
    <row r="115" spans="1:8" ht="12.75" hidden="1">
      <c r="A115" s="25">
        <f>+Operador!B165</f>
        <v>0</v>
      </c>
      <c r="B115" s="25">
        <f>+Operador!C165</f>
        <v>2013</v>
      </c>
      <c r="C115" s="25">
        <f>+Operador!D165</f>
        <v>3</v>
      </c>
      <c r="D115" s="25">
        <f>+Operador!F165</f>
        <v>2</v>
      </c>
      <c r="E115" s="26">
        <f>+Operador!L165</f>
        <v>0</v>
      </c>
      <c r="F115" s="25">
        <f>+Operador!G165</f>
        <v>19</v>
      </c>
      <c r="G115" s="25">
        <f>+Operador!J165</f>
        <v>0</v>
      </c>
      <c r="H115" s="25">
        <f>+Operador!E165</f>
        <v>0</v>
      </c>
    </row>
    <row r="116" spans="1:8" ht="12.75" hidden="1">
      <c r="A116" s="3">
        <f>+Operador!B167</f>
        <v>0</v>
      </c>
      <c r="B116" s="3">
        <f>+Operador!C167</f>
        <v>2013</v>
      </c>
      <c r="C116" s="3">
        <f>+Operador!D167</f>
        <v>1</v>
      </c>
      <c r="D116" s="3">
        <f>+Operador!F167</f>
        <v>1</v>
      </c>
      <c r="E116" s="24">
        <f>+Operador!L167</f>
        <v>0</v>
      </c>
      <c r="F116" s="3">
        <f>+Operador!G167</f>
        <v>20</v>
      </c>
      <c r="G116" s="3">
        <f>+Operador!J167</f>
        <v>0</v>
      </c>
      <c r="H116" s="3">
        <f>+Operador!E167</f>
        <v>0</v>
      </c>
    </row>
    <row r="117" spans="1:8" ht="12.75" hidden="1">
      <c r="A117" s="3">
        <f>+Operador!B168</f>
        <v>0</v>
      </c>
      <c r="B117" s="3">
        <f>+Operador!C168</f>
        <v>2013</v>
      </c>
      <c r="C117" s="3">
        <f>+Operador!D168</f>
        <v>2</v>
      </c>
      <c r="D117" s="3">
        <f>+Operador!F168</f>
        <v>1</v>
      </c>
      <c r="E117" s="24">
        <f>+Operador!L168</f>
        <v>0</v>
      </c>
      <c r="F117" s="3">
        <f>+Operador!G168</f>
        <v>20</v>
      </c>
      <c r="G117" s="3">
        <f>+Operador!J168</f>
        <v>0</v>
      </c>
      <c r="H117" s="3">
        <f>+Operador!E168</f>
        <v>0</v>
      </c>
    </row>
    <row r="118" spans="1:8" ht="12.75" hidden="1">
      <c r="A118" s="3">
        <f>+Operador!B169</f>
        <v>0</v>
      </c>
      <c r="B118" s="3">
        <f>+Operador!C169</f>
        <v>2013</v>
      </c>
      <c r="C118" s="3">
        <f>+Operador!D169</f>
        <v>3</v>
      </c>
      <c r="D118" s="3">
        <f>+Operador!F169</f>
        <v>1</v>
      </c>
      <c r="E118" s="24">
        <f>+Operador!L169</f>
        <v>0</v>
      </c>
      <c r="F118" s="3">
        <f>+Operador!G169</f>
        <v>20</v>
      </c>
      <c r="G118" s="3">
        <f>+Operador!J169</f>
        <v>0</v>
      </c>
      <c r="H118" s="3">
        <f>+Operador!E169</f>
        <v>0</v>
      </c>
    </row>
    <row r="119" spans="1:8" ht="12.75" hidden="1">
      <c r="A119" s="25">
        <f>+Operador!B171</f>
        <v>0</v>
      </c>
      <c r="B119" s="25">
        <f>+Operador!C171</f>
        <v>2013</v>
      </c>
      <c r="C119" s="25">
        <f>+Operador!D171</f>
        <v>1</v>
      </c>
      <c r="D119" s="25">
        <f>+Operador!F171</f>
        <v>2</v>
      </c>
      <c r="E119" s="26">
        <f>+Operador!L171</f>
        <v>0</v>
      </c>
      <c r="F119" s="25">
        <f>+Operador!G171</f>
        <v>20</v>
      </c>
      <c r="G119" s="25">
        <f>+Operador!J171</f>
        <v>0</v>
      </c>
      <c r="H119" s="25">
        <f>+Operador!E171</f>
        <v>0</v>
      </c>
    </row>
    <row r="120" spans="1:8" ht="12.75" hidden="1">
      <c r="A120" s="25">
        <f>+Operador!B172</f>
        <v>0</v>
      </c>
      <c r="B120" s="25">
        <f>+Operador!C172</f>
        <v>2013</v>
      </c>
      <c r="C120" s="25">
        <f>+Operador!D172</f>
        <v>2</v>
      </c>
      <c r="D120" s="25">
        <f>+Operador!F172</f>
        <v>2</v>
      </c>
      <c r="E120" s="26">
        <f>+Operador!L172</f>
        <v>0</v>
      </c>
      <c r="F120" s="25">
        <f>+Operador!G172</f>
        <v>20</v>
      </c>
      <c r="G120" s="25">
        <f>+Operador!J172</f>
        <v>0</v>
      </c>
      <c r="H120" s="25">
        <f>+Operador!E172</f>
        <v>0</v>
      </c>
    </row>
    <row r="121" spans="1:8" ht="12.75" hidden="1">
      <c r="A121" s="25">
        <f>+Operador!B173</f>
        <v>0</v>
      </c>
      <c r="B121" s="25">
        <f>+Operador!C173</f>
        <v>2013</v>
      </c>
      <c r="C121" s="25">
        <f>+Operador!D173</f>
        <v>3</v>
      </c>
      <c r="D121" s="25">
        <f>+Operador!F173</f>
        <v>2</v>
      </c>
      <c r="E121" s="26">
        <f>+Operador!L173</f>
        <v>0</v>
      </c>
      <c r="F121" s="25">
        <f>+Operador!G173</f>
        <v>20</v>
      </c>
      <c r="G121" s="25">
        <f>+Operador!J173</f>
        <v>0</v>
      </c>
      <c r="H121" s="25">
        <f>+Operador!E173</f>
        <v>0</v>
      </c>
    </row>
    <row r="122" spans="1:8" ht="12.75" hidden="1">
      <c r="A122" s="3">
        <f>+Operador!B175</f>
        <v>0</v>
      </c>
      <c r="B122" s="3">
        <f>+Operador!C175</f>
        <v>2013</v>
      </c>
      <c r="C122" s="3">
        <f>+Operador!D175</f>
        <v>1</v>
      </c>
      <c r="D122" s="3">
        <f>+Operador!F175</f>
        <v>1</v>
      </c>
      <c r="E122" s="24">
        <f>+Operador!L175</f>
        <v>0</v>
      </c>
      <c r="F122" s="3">
        <f>+Operador!G175</f>
        <v>21</v>
      </c>
      <c r="G122" s="3">
        <f>+Operador!J175</f>
        <v>0</v>
      </c>
      <c r="H122" s="3">
        <f>+Operador!E175</f>
        <v>0</v>
      </c>
    </row>
    <row r="123" spans="1:8" ht="12.75" hidden="1">
      <c r="A123" s="3">
        <f>+Operador!B176</f>
        <v>0</v>
      </c>
      <c r="B123" s="3">
        <f>+Operador!C176</f>
        <v>2013</v>
      </c>
      <c r="C123" s="3">
        <f>+Operador!D176</f>
        <v>2</v>
      </c>
      <c r="D123" s="3">
        <f>+Operador!F176</f>
        <v>1</v>
      </c>
      <c r="E123" s="24">
        <f>+Operador!L176</f>
        <v>0</v>
      </c>
      <c r="F123" s="3">
        <f>+Operador!G176</f>
        <v>21</v>
      </c>
      <c r="G123" s="3">
        <f>+Operador!J176</f>
        <v>0</v>
      </c>
      <c r="H123" s="3">
        <f>+Operador!E176</f>
        <v>0</v>
      </c>
    </row>
    <row r="124" spans="1:8" ht="12.75" hidden="1">
      <c r="A124" s="3">
        <f>+Operador!B177</f>
        <v>0</v>
      </c>
      <c r="B124" s="3">
        <f>+Operador!C177</f>
        <v>2013</v>
      </c>
      <c r="C124" s="3">
        <f>+Operador!D177</f>
        <v>3</v>
      </c>
      <c r="D124" s="3">
        <f>+Operador!F177</f>
        <v>1</v>
      </c>
      <c r="E124" s="24">
        <f>+Operador!L177</f>
        <v>0</v>
      </c>
      <c r="F124" s="3">
        <f>+Operador!G177</f>
        <v>21</v>
      </c>
      <c r="G124" s="3">
        <f>+Operador!J177</f>
        <v>0</v>
      </c>
      <c r="H124" s="3">
        <f>+Operador!E177</f>
        <v>0</v>
      </c>
    </row>
    <row r="125" spans="1:8" ht="12.75" hidden="1">
      <c r="A125" s="25">
        <f>+Operador!B179</f>
        <v>0</v>
      </c>
      <c r="B125" s="25">
        <f>+Operador!C179</f>
        <v>2013</v>
      </c>
      <c r="C125" s="25">
        <f>+Operador!D179</f>
        <v>1</v>
      </c>
      <c r="D125" s="25">
        <f>+Operador!F179</f>
        <v>2</v>
      </c>
      <c r="E125" s="26">
        <f>+Operador!L179</f>
        <v>0</v>
      </c>
      <c r="F125" s="25">
        <f>+Operador!G179</f>
        <v>21</v>
      </c>
      <c r="G125" s="25">
        <f>+Operador!J179</f>
        <v>0</v>
      </c>
      <c r="H125" s="25">
        <f>+Operador!E179</f>
        <v>0</v>
      </c>
    </row>
    <row r="126" spans="1:8" ht="12.75" hidden="1">
      <c r="A126" s="25">
        <f>+Operador!B180</f>
        <v>0</v>
      </c>
      <c r="B126" s="25">
        <f>+Operador!C180</f>
        <v>2013</v>
      </c>
      <c r="C126" s="25">
        <f>+Operador!D180</f>
        <v>2</v>
      </c>
      <c r="D126" s="25">
        <f>+Operador!F180</f>
        <v>2</v>
      </c>
      <c r="E126" s="26">
        <f>+Operador!L180</f>
        <v>0</v>
      </c>
      <c r="F126" s="25">
        <f>+Operador!G180</f>
        <v>21</v>
      </c>
      <c r="G126" s="25">
        <f>+Operador!J180</f>
        <v>0</v>
      </c>
      <c r="H126" s="25">
        <f>+Operador!E180</f>
        <v>0</v>
      </c>
    </row>
    <row r="127" spans="1:8" ht="12.75" hidden="1">
      <c r="A127" s="25">
        <f>+Operador!B181</f>
        <v>0</v>
      </c>
      <c r="B127" s="25">
        <f>+Operador!C181</f>
        <v>2013</v>
      </c>
      <c r="C127" s="25">
        <f>+Operador!D181</f>
        <v>3</v>
      </c>
      <c r="D127" s="25">
        <f>+Operador!F181</f>
        <v>2</v>
      </c>
      <c r="E127" s="26">
        <f>+Operador!L181</f>
        <v>0</v>
      </c>
      <c r="F127" s="25">
        <f>+Operador!G181</f>
        <v>21</v>
      </c>
      <c r="G127" s="25">
        <f>+Operador!J181</f>
        <v>0</v>
      </c>
      <c r="H127" s="25">
        <f>+Operador!E181</f>
        <v>0</v>
      </c>
    </row>
    <row r="128" spans="1:8" ht="12.75" hidden="1">
      <c r="A128" s="3">
        <f>+Operador!B183</f>
        <v>0</v>
      </c>
      <c r="B128" s="3">
        <f>+Operador!C183</f>
        <v>2013</v>
      </c>
      <c r="C128" s="3">
        <f>+Operador!D183</f>
        <v>1</v>
      </c>
      <c r="D128" s="3">
        <f>+Operador!F183</f>
        <v>1</v>
      </c>
      <c r="E128" s="24">
        <f>+Operador!L183</f>
        <v>0</v>
      </c>
      <c r="F128" s="3">
        <f>+Operador!G183</f>
        <v>22</v>
      </c>
      <c r="G128" s="3">
        <f>+Operador!J183</f>
        <v>0</v>
      </c>
      <c r="H128" s="3">
        <f>+Operador!E183</f>
        <v>0</v>
      </c>
    </row>
    <row r="129" spans="1:8" ht="12.75" hidden="1">
      <c r="A129" s="3">
        <f>+Operador!B184</f>
        <v>0</v>
      </c>
      <c r="B129" s="3">
        <f>+Operador!C184</f>
        <v>2013</v>
      </c>
      <c r="C129" s="3">
        <f>+Operador!D184</f>
        <v>2</v>
      </c>
      <c r="D129" s="3">
        <f>+Operador!F184</f>
        <v>1</v>
      </c>
      <c r="E129" s="24">
        <f>+Operador!L184</f>
        <v>0</v>
      </c>
      <c r="F129" s="3">
        <f>+Operador!G184</f>
        <v>22</v>
      </c>
      <c r="G129" s="3">
        <f>+Operador!J184</f>
        <v>0</v>
      </c>
      <c r="H129" s="3">
        <f>+Operador!E184</f>
        <v>0</v>
      </c>
    </row>
    <row r="130" spans="1:8" ht="12.75" hidden="1">
      <c r="A130" s="3">
        <f>+Operador!B185</f>
        <v>0</v>
      </c>
      <c r="B130" s="3">
        <f>+Operador!C185</f>
        <v>2013</v>
      </c>
      <c r="C130" s="3">
        <f>+Operador!D185</f>
        <v>3</v>
      </c>
      <c r="D130" s="3">
        <f>+Operador!F185</f>
        <v>1</v>
      </c>
      <c r="E130" s="24">
        <f>+Operador!L185</f>
        <v>0</v>
      </c>
      <c r="F130" s="3">
        <f>+Operador!G185</f>
        <v>22</v>
      </c>
      <c r="G130" s="3">
        <f>+Operador!J185</f>
        <v>0</v>
      </c>
      <c r="H130" s="3">
        <f>+Operador!E185</f>
        <v>0</v>
      </c>
    </row>
    <row r="131" spans="1:8" ht="12.75" hidden="1">
      <c r="A131" s="25">
        <f>+Operador!B187</f>
        <v>0</v>
      </c>
      <c r="B131" s="25">
        <f>+Operador!C187</f>
        <v>2013</v>
      </c>
      <c r="C131" s="25">
        <f>+Operador!D187</f>
        <v>1</v>
      </c>
      <c r="D131" s="25">
        <f>+Operador!F187</f>
        <v>2</v>
      </c>
      <c r="E131" s="26">
        <f>+Operador!L187</f>
        <v>0</v>
      </c>
      <c r="F131" s="25">
        <f>+Operador!G187</f>
        <v>22</v>
      </c>
      <c r="G131" s="25">
        <f>+Operador!J187</f>
        <v>0</v>
      </c>
      <c r="H131" s="25">
        <f>+Operador!E187</f>
        <v>0</v>
      </c>
    </row>
    <row r="132" spans="1:8" ht="12.75" hidden="1">
      <c r="A132" s="25">
        <f>+Operador!B188</f>
        <v>0</v>
      </c>
      <c r="B132" s="25">
        <f>+Operador!C188</f>
        <v>2013</v>
      </c>
      <c r="C132" s="25">
        <f>+Operador!D188</f>
        <v>2</v>
      </c>
      <c r="D132" s="25">
        <f>+Operador!F188</f>
        <v>2</v>
      </c>
      <c r="E132" s="26">
        <f>+Operador!L188</f>
        <v>0</v>
      </c>
      <c r="F132" s="25">
        <f>+Operador!G188</f>
        <v>22</v>
      </c>
      <c r="G132" s="25">
        <f>+Operador!J188</f>
        <v>0</v>
      </c>
      <c r="H132" s="25">
        <f>+Operador!E188</f>
        <v>0</v>
      </c>
    </row>
    <row r="133" spans="1:8" ht="12.75" hidden="1">
      <c r="A133" s="25">
        <f>+Operador!B189</f>
        <v>0</v>
      </c>
      <c r="B133" s="25">
        <f>+Operador!C189</f>
        <v>2013</v>
      </c>
      <c r="C133" s="25">
        <f>+Operador!D189</f>
        <v>3</v>
      </c>
      <c r="D133" s="25">
        <f>+Operador!F189</f>
        <v>2</v>
      </c>
      <c r="E133" s="26">
        <f>+Operador!L189</f>
        <v>0</v>
      </c>
      <c r="F133" s="25">
        <f>+Operador!G189</f>
        <v>22</v>
      </c>
      <c r="G133" s="25">
        <f>+Operador!J189</f>
        <v>0</v>
      </c>
      <c r="H133" s="25">
        <f>+Operador!E189</f>
        <v>0</v>
      </c>
    </row>
    <row r="134" spans="1:8" ht="12.75" hidden="1">
      <c r="A134" s="3">
        <f>+Operador!B191</f>
        <v>0</v>
      </c>
      <c r="B134" s="3">
        <f>+Operador!C191</f>
        <v>2013</v>
      </c>
      <c r="C134" s="3">
        <f>+Operador!D191</f>
        <v>1</v>
      </c>
      <c r="D134" s="3">
        <f>+Operador!F191</f>
        <v>1</v>
      </c>
      <c r="E134" s="24">
        <f>+Operador!L191</f>
        <v>0</v>
      </c>
      <c r="F134" s="3">
        <f>+Operador!G191</f>
        <v>23</v>
      </c>
      <c r="G134" s="3">
        <f>+Operador!J191</f>
        <v>0</v>
      </c>
      <c r="H134" s="3">
        <f>+Operador!E191</f>
        <v>0</v>
      </c>
    </row>
    <row r="135" spans="1:8" ht="12.75" hidden="1">
      <c r="A135" s="3">
        <f>+Operador!B192</f>
        <v>0</v>
      </c>
      <c r="B135" s="3">
        <f>+Operador!C192</f>
        <v>2013</v>
      </c>
      <c r="C135" s="3">
        <f>+Operador!D192</f>
        <v>2</v>
      </c>
      <c r="D135" s="3">
        <f>+Operador!F192</f>
        <v>1</v>
      </c>
      <c r="E135" s="24">
        <f>+Operador!L192</f>
        <v>0</v>
      </c>
      <c r="F135" s="3">
        <f>+Operador!G192</f>
        <v>23</v>
      </c>
      <c r="G135" s="3">
        <f>+Operador!J192</f>
        <v>0</v>
      </c>
      <c r="H135" s="3">
        <f>+Operador!E192</f>
        <v>0</v>
      </c>
    </row>
    <row r="136" spans="1:8" ht="12.75" hidden="1">
      <c r="A136" s="3">
        <f>+Operador!B193</f>
        <v>0</v>
      </c>
      <c r="B136" s="3">
        <f>+Operador!C193</f>
        <v>2013</v>
      </c>
      <c r="C136" s="3">
        <f>+Operador!D193</f>
        <v>3</v>
      </c>
      <c r="D136" s="3">
        <f>+Operador!F193</f>
        <v>1</v>
      </c>
      <c r="E136" s="24">
        <f>+Operador!L193</f>
        <v>0</v>
      </c>
      <c r="F136" s="3">
        <f>+Operador!G193</f>
        <v>23</v>
      </c>
      <c r="G136" s="3">
        <f>+Operador!J193</f>
        <v>0</v>
      </c>
      <c r="H136" s="3">
        <f>+Operador!E193</f>
        <v>0</v>
      </c>
    </row>
    <row r="137" spans="1:8" ht="12.75" hidden="1">
      <c r="A137" s="25">
        <f>+Operador!B195</f>
        <v>0</v>
      </c>
      <c r="B137" s="25">
        <f>+Operador!C195</f>
        <v>2013</v>
      </c>
      <c r="C137" s="25">
        <f>+Operador!D195</f>
        <v>1</v>
      </c>
      <c r="D137" s="25">
        <f>+Operador!F195</f>
        <v>2</v>
      </c>
      <c r="E137" s="26">
        <f>+Operador!L195</f>
        <v>0</v>
      </c>
      <c r="F137" s="25">
        <f>+Operador!G195</f>
        <v>23</v>
      </c>
      <c r="G137" s="25">
        <f>+Operador!J195</f>
        <v>0</v>
      </c>
      <c r="H137" s="25">
        <f>+Operador!E195</f>
        <v>0</v>
      </c>
    </row>
    <row r="138" spans="1:8" ht="12.75" hidden="1">
      <c r="A138" s="25">
        <f>+Operador!B196</f>
        <v>0</v>
      </c>
      <c r="B138" s="25">
        <f>+Operador!C196</f>
        <v>2013</v>
      </c>
      <c r="C138" s="25">
        <f>+Operador!D196</f>
        <v>2</v>
      </c>
      <c r="D138" s="25">
        <f>+Operador!F196</f>
        <v>2</v>
      </c>
      <c r="E138" s="26">
        <f>+Operador!L196</f>
        <v>0</v>
      </c>
      <c r="F138" s="25">
        <f>+Operador!G196</f>
        <v>23</v>
      </c>
      <c r="G138" s="25">
        <f>+Operador!J196</f>
        <v>0</v>
      </c>
      <c r="H138" s="25">
        <f>+Operador!E196</f>
        <v>0</v>
      </c>
    </row>
    <row r="139" spans="1:8" ht="12.75" hidden="1">
      <c r="A139" s="25">
        <f>+Operador!B197</f>
        <v>0</v>
      </c>
      <c r="B139" s="25">
        <f>+Operador!C197</f>
        <v>2013</v>
      </c>
      <c r="C139" s="25">
        <f>+Operador!D197</f>
        <v>3</v>
      </c>
      <c r="D139" s="25">
        <f>+Operador!F197</f>
        <v>2</v>
      </c>
      <c r="E139" s="26">
        <f>+Operador!L197</f>
        <v>0</v>
      </c>
      <c r="F139" s="25">
        <f>+Operador!G197</f>
        <v>23</v>
      </c>
      <c r="G139" s="25">
        <f>+Operador!J197</f>
        <v>0</v>
      </c>
      <c r="H139" s="25">
        <f>+Operador!E197</f>
        <v>0</v>
      </c>
    </row>
    <row r="140" spans="1:8" ht="12.75" hidden="1">
      <c r="A140" s="3">
        <f>+Operador!B199</f>
        <v>0</v>
      </c>
      <c r="B140" s="3">
        <f>+Operador!C199</f>
        <v>2013</v>
      </c>
      <c r="C140" s="3">
        <f>+Operador!D199</f>
        <v>1</v>
      </c>
      <c r="D140" s="3">
        <f>+Operador!F199</f>
        <v>1</v>
      </c>
      <c r="E140" s="24">
        <f>+Operador!L199</f>
        <v>0</v>
      </c>
      <c r="F140" s="3">
        <f>+Operador!G199</f>
        <v>24</v>
      </c>
      <c r="G140" s="3">
        <f>+Operador!J199</f>
        <v>0</v>
      </c>
      <c r="H140" s="3">
        <f>+Operador!E199</f>
        <v>0</v>
      </c>
    </row>
    <row r="141" spans="1:8" ht="12.75" hidden="1">
      <c r="A141" s="3">
        <f>+Operador!B200</f>
        <v>0</v>
      </c>
      <c r="B141" s="3">
        <f>+Operador!C200</f>
        <v>2013</v>
      </c>
      <c r="C141" s="3">
        <f>+Operador!D200</f>
        <v>2</v>
      </c>
      <c r="D141" s="3">
        <f>+Operador!F200</f>
        <v>1</v>
      </c>
      <c r="E141" s="24">
        <f>+Operador!L200</f>
        <v>0</v>
      </c>
      <c r="F141" s="3">
        <f>+Operador!G200</f>
        <v>24</v>
      </c>
      <c r="G141" s="3">
        <f>+Operador!J200</f>
        <v>0</v>
      </c>
      <c r="H141" s="3">
        <f>+Operador!E200</f>
        <v>0</v>
      </c>
    </row>
    <row r="142" spans="1:8" ht="12.75" hidden="1">
      <c r="A142" s="3">
        <f>+Operador!B201</f>
        <v>0</v>
      </c>
      <c r="B142" s="3">
        <f>+Operador!C201</f>
        <v>2013</v>
      </c>
      <c r="C142" s="3">
        <f>+Operador!D201</f>
        <v>3</v>
      </c>
      <c r="D142" s="3">
        <f>+Operador!F201</f>
        <v>1</v>
      </c>
      <c r="E142" s="24">
        <f>+Operador!L201</f>
        <v>0</v>
      </c>
      <c r="F142" s="3">
        <f>+Operador!G201</f>
        <v>24</v>
      </c>
      <c r="G142" s="3">
        <f>+Operador!J201</f>
        <v>0</v>
      </c>
      <c r="H142" s="3">
        <f>+Operador!E201</f>
        <v>0</v>
      </c>
    </row>
    <row r="143" spans="1:8" ht="12.75" hidden="1">
      <c r="A143" s="25">
        <f>+Operador!B203</f>
        <v>0</v>
      </c>
      <c r="B143" s="25">
        <f>+Operador!C203</f>
        <v>2013</v>
      </c>
      <c r="C143" s="25">
        <f>+Operador!D203</f>
        <v>1</v>
      </c>
      <c r="D143" s="25">
        <f>+Operador!F203</f>
        <v>2</v>
      </c>
      <c r="E143" s="26">
        <f>+Operador!L203</f>
        <v>0</v>
      </c>
      <c r="F143" s="25">
        <f>+Operador!G203</f>
        <v>24</v>
      </c>
      <c r="G143" s="25">
        <f>+Operador!J203</f>
        <v>0</v>
      </c>
      <c r="H143" s="25">
        <f>+Operador!E203</f>
        <v>0</v>
      </c>
    </row>
    <row r="144" spans="1:8" ht="12.75" hidden="1">
      <c r="A144" s="25">
        <f>+Operador!B204</f>
        <v>0</v>
      </c>
      <c r="B144" s="25">
        <f>+Operador!C204</f>
        <v>2013</v>
      </c>
      <c r="C144" s="25">
        <f>+Operador!D204</f>
        <v>2</v>
      </c>
      <c r="D144" s="25">
        <f>+Operador!F204</f>
        <v>2</v>
      </c>
      <c r="E144" s="26">
        <f>+Operador!L204</f>
        <v>0</v>
      </c>
      <c r="F144" s="25">
        <f>+Operador!G204</f>
        <v>24</v>
      </c>
      <c r="G144" s="25">
        <f>+Operador!J204</f>
        <v>0</v>
      </c>
      <c r="H144" s="25">
        <f>+Operador!E204</f>
        <v>0</v>
      </c>
    </row>
    <row r="145" spans="1:8" ht="12.75" hidden="1">
      <c r="A145" s="25">
        <f>+Operador!B205</f>
        <v>0</v>
      </c>
      <c r="B145" s="25">
        <f>+Operador!C205</f>
        <v>2013</v>
      </c>
      <c r="C145" s="25">
        <f>+Operador!D205</f>
        <v>3</v>
      </c>
      <c r="D145" s="25">
        <f>+Operador!F205</f>
        <v>2</v>
      </c>
      <c r="E145" s="26">
        <f>+Operador!L205</f>
        <v>0</v>
      </c>
      <c r="F145" s="25">
        <f>+Operador!G205</f>
        <v>24</v>
      </c>
      <c r="G145" s="25">
        <f>+Operador!J205</f>
        <v>0</v>
      </c>
      <c r="H145" s="25">
        <f>+Operador!E205</f>
        <v>0</v>
      </c>
    </row>
    <row r="146" spans="1:8" ht="12.75" hidden="1">
      <c r="A146" s="3">
        <f>+Operador!B207</f>
        <v>0</v>
      </c>
      <c r="B146" s="3">
        <f>+Operador!C207</f>
        <v>2013</v>
      </c>
      <c r="C146" s="3">
        <f>+Operador!D207</f>
        <v>1</v>
      </c>
      <c r="D146" s="3">
        <f>+Operador!F207</f>
        <v>1</v>
      </c>
      <c r="E146" s="24">
        <f>+Operador!L207</f>
        <v>0</v>
      </c>
      <c r="F146" s="3">
        <f>+Operador!G207</f>
        <v>25</v>
      </c>
      <c r="G146" s="3">
        <f>+Operador!J207</f>
        <v>0</v>
      </c>
      <c r="H146" s="3">
        <f>+Operador!E207</f>
        <v>0</v>
      </c>
    </row>
    <row r="147" spans="1:8" ht="12.75" hidden="1">
      <c r="A147" s="3">
        <f>+Operador!B208</f>
        <v>0</v>
      </c>
      <c r="B147" s="3">
        <f>+Operador!C208</f>
        <v>2013</v>
      </c>
      <c r="C147" s="3">
        <f>+Operador!D208</f>
        <v>2</v>
      </c>
      <c r="D147" s="3">
        <f>+Operador!F208</f>
        <v>1</v>
      </c>
      <c r="E147" s="24">
        <f>+Operador!L208</f>
        <v>0</v>
      </c>
      <c r="F147" s="3">
        <f>+Operador!G208</f>
        <v>25</v>
      </c>
      <c r="G147" s="3">
        <f>+Operador!J208</f>
        <v>0</v>
      </c>
      <c r="H147" s="3">
        <f>+Operador!E208</f>
        <v>0</v>
      </c>
    </row>
    <row r="148" spans="1:8" ht="12.75" hidden="1">
      <c r="A148" s="3">
        <f>+Operador!B209</f>
        <v>0</v>
      </c>
      <c r="B148" s="3">
        <f>+Operador!C209</f>
        <v>2013</v>
      </c>
      <c r="C148" s="3">
        <f>+Operador!D209</f>
        <v>3</v>
      </c>
      <c r="D148" s="3">
        <f>+Operador!F209</f>
        <v>1</v>
      </c>
      <c r="E148" s="24">
        <f>+Operador!L209</f>
        <v>0</v>
      </c>
      <c r="F148" s="3">
        <f>+Operador!G209</f>
        <v>25</v>
      </c>
      <c r="G148" s="3">
        <f>+Operador!J209</f>
        <v>0</v>
      </c>
      <c r="H148" s="3">
        <f>+Operador!E209</f>
        <v>0</v>
      </c>
    </row>
    <row r="149" spans="1:8" ht="12.75" hidden="1">
      <c r="A149" s="25">
        <f>+Operador!B211</f>
        <v>0</v>
      </c>
      <c r="B149" s="25">
        <f>+Operador!C211</f>
        <v>2013</v>
      </c>
      <c r="C149" s="25">
        <f>+Operador!D211</f>
        <v>1</v>
      </c>
      <c r="D149" s="25">
        <f>+Operador!F211</f>
        <v>2</v>
      </c>
      <c r="E149" s="26">
        <f>+Operador!L211</f>
        <v>0</v>
      </c>
      <c r="F149" s="25">
        <f>+Operador!G211</f>
        <v>25</v>
      </c>
      <c r="G149" s="25">
        <f>+Operador!J211</f>
        <v>0</v>
      </c>
      <c r="H149" s="25">
        <f>+Operador!E211</f>
        <v>0</v>
      </c>
    </row>
    <row r="150" spans="1:8" ht="12.75" hidden="1">
      <c r="A150" s="25">
        <f>+Operador!B212</f>
        <v>0</v>
      </c>
      <c r="B150" s="25">
        <f>+Operador!C212</f>
        <v>2013</v>
      </c>
      <c r="C150" s="25">
        <f>+Operador!D212</f>
        <v>2</v>
      </c>
      <c r="D150" s="25">
        <f>+Operador!F212</f>
        <v>2</v>
      </c>
      <c r="E150" s="26">
        <f>+Operador!L212</f>
        <v>0</v>
      </c>
      <c r="F150" s="25">
        <f>+Operador!G212</f>
        <v>25</v>
      </c>
      <c r="G150" s="25">
        <f>+Operador!J212</f>
        <v>0</v>
      </c>
      <c r="H150" s="25">
        <f>+Operador!E212</f>
        <v>0</v>
      </c>
    </row>
    <row r="151" spans="1:8" ht="12.75" hidden="1">
      <c r="A151" s="25">
        <f>+Operador!B213</f>
        <v>0</v>
      </c>
      <c r="B151" s="25">
        <f>+Operador!C213</f>
        <v>2013</v>
      </c>
      <c r="C151" s="25">
        <f>+Operador!D213</f>
        <v>3</v>
      </c>
      <c r="D151" s="25">
        <f>+Operador!F213</f>
        <v>2</v>
      </c>
      <c r="E151" s="26">
        <f>+Operador!L213</f>
        <v>0</v>
      </c>
      <c r="F151" s="25">
        <f>+Operador!G213</f>
        <v>25</v>
      </c>
      <c r="G151" s="25">
        <f>+Operador!J213</f>
        <v>0</v>
      </c>
      <c r="H151" s="25">
        <f>+Operador!E213</f>
        <v>0</v>
      </c>
    </row>
    <row r="152" spans="1:8" ht="12.75" hidden="1">
      <c r="A152" s="3">
        <f>+Operador!B215</f>
        <v>0</v>
      </c>
      <c r="B152" s="3">
        <f>+Operador!C215</f>
        <v>2013</v>
      </c>
      <c r="C152" s="3">
        <f>+Operador!D215</f>
        <v>1</v>
      </c>
      <c r="D152" s="3">
        <f>+Operador!F215</f>
        <v>1</v>
      </c>
      <c r="E152" s="24">
        <f>+Operador!L215</f>
        <v>0</v>
      </c>
      <c r="F152" s="3">
        <f>+Operador!G215</f>
        <v>26</v>
      </c>
      <c r="G152" s="3">
        <f>+Operador!J215</f>
        <v>0</v>
      </c>
      <c r="H152" s="3">
        <f>+Operador!E215</f>
        <v>0</v>
      </c>
    </row>
    <row r="153" spans="1:8" ht="12.75" hidden="1">
      <c r="A153" s="3">
        <f>+Operador!B216</f>
        <v>0</v>
      </c>
      <c r="B153" s="3">
        <f>+Operador!C216</f>
        <v>2013</v>
      </c>
      <c r="C153" s="3">
        <f>+Operador!D216</f>
        <v>2</v>
      </c>
      <c r="D153" s="3">
        <f>+Operador!F216</f>
        <v>1</v>
      </c>
      <c r="E153" s="24">
        <f>+Operador!L216</f>
        <v>0</v>
      </c>
      <c r="F153" s="3">
        <f>+Operador!G216</f>
        <v>26</v>
      </c>
      <c r="G153" s="3">
        <f>+Operador!J216</f>
        <v>0</v>
      </c>
      <c r="H153" s="3">
        <f>+Operador!E216</f>
        <v>0</v>
      </c>
    </row>
    <row r="154" spans="1:8" ht="12.75" hidden="1">
      <c r="A154" s="3">
        <f>+Operador!B217</f>
        <v>0</v>
      </c>
      <c r="B154" s="3">
        <f>+Operador!C217</f>
        <v>2013</v>
      </c>
      <c r="C154" s="3">
        <f>+Operador!D217</f>
        <v>3</v>
      </c>
      <c r="D154" s="3">
        <f>+Operador!F217</f>
        <v>1</v>
      </c>
      <c r="E154" s="24">
        <f>+Operador!L217</f>
        <v>0</v>
      </c>
      <c r="F154" s="3">
        <f>+Operador!G217</f>
        <v>26</v>
      </c>
      <c r="G154" s="3">
        <f>+Operador!J217</f>
        <v>0</v>
      </c>
      <c r="H154" s="3">
        <f>+Operador!E217</f>
        <v>0</v>
      </c>
    </row>
    <row r="155" spans="1:8" ht="12.75" hidden="1">
      <c r="A155" s="25">
        <f>+Operador!B219</f>
        <v>0</v>
      </c>
      <c r="B155" s="25">
        <f>+Operador!C219</f>
        <v>2013</v>
      </c>
      <c r="C155" s="25">
        <f>+Operador!D219</f>
        <v>1</v>
      </c>
      <c r="D155" s="25">
        <f>+Operador!F219</f>
        <v>2</v>
      </c>
      <c r="E155" s="26">
        <f>+Operador!L219</f>
        <v>0</v>
      </c>
      <c r="F155" s="25">
        <f>+Operador!G219</f>
        <v>26</v>
      </c>
      <c r="G155" s="25">
        <f>+Operador!J219</f>
        <v>0</v>
      </c>
      <c r="H155" s="25">
        <f>+Operador!E219</f>
        <v>0</v>
      </c>
    </row>
    <row r="156" spans="1:8" ht="12.75" hidden="1">
      <c r="A156" s="25">
        <f>+Operador!B220</f>
        <v>0</v>
      </c>
      <c r="B156" s="25">
        <f>+Operador!C220</f>
        <v>2013</v>
      </c>
      <c r="C156" s="25">
        <f>+Operador!D220</f>
        <v>2</v>
      </c>
      <c r="D156" s="25">
        <f>+Operador!F220</f>
        <v>2</v>
      </c>
      <c r="E156" s="26">
        <f>+Operador!L220</f>
        <v>0</v>
      </c>
      <c r="F156" s="25">
        <f>+Operador!G220</f>
        <v>26</v>
      </c>
      <c r="G156" s="25">
        <f>+Operador!J220</f>
        <v>0</v>
      </c>
      <c r="H156" s="25">
        <f>+Operador!E220</f>
        <v>0</v>
      </c>
    </row>
    <row r="157" spans="1:8" ht="12.75" hidden="1">
      <c r="A157" s="25">
        <f>+Operador!B221</f>
        <v>0</v>
      </c>
      <c r="B157" s="25">
        <f>+Operador!C221</f>
        <v>2013</v>
      </c>
      <c r="C157" s="25">
        <f>+Operador!D221</f>
        <v>3</v>
      </c>
      <c r="D157" s="25">
        <f>+Operador!F221</f>
        <v>2</v>
      </c>
      <c r="E157" s="26">
        <f>+Operador!L221</f>
        <v>0</v>
      </c>
      <c r="F157" s="25">
        <f>+Operador!G221</f>
        <v>26</v>
      </c>
      <c r="G157" s="25">
        <f>+Operador!J221</f>
        <v>0</v>
      </c>
      <c r="H157" s="25">
        <f>+Operador!E221</f>
        <v>0</v>
      </c>
    </row>
    <row r="158" spans="1:8" ht="12.75" hidden="1">
      <c r="A158" s="3">
        <f>+Operador!B223</f>
        <v>0</v>
      </c>
      <c r="B158" s="3">
        <f>+Operador!C223</f>
        <v>2013</v>
      </c>
      <c r="C158" s="3">
        <f>+Operador!D223</f>
        <v>1</v>
      </c>
      <c r="D158" s="3">
        <f>+Operador!F223</f>
        <v>1</v>
      </c>
      <c r="E158" s="24">
        <f>+Operador!L223</f>
        <v>0</v>
      </c>
      <c r="F158" s="3">
        <f>+Operador!G223</f>
        <v>27</v>
      </c>
      <c r="G158" s="3">
        <f>+Operador!J223</f>
        <v>0</v>
      </c>
      <c r="H158" s="3">
        <f>+Operador!E223</f>
        <v>0</v>
      </c>
    </row>
    <row r="159" spans="1:8" ht="12.75" hidden="1">
      <c r="A159" s="3">
        <f>+Operador!B224</f>
        <v>0</v>
      </c>
      <c r="B159" s="3">
        <f>+Operador!C224</f>
        <v>2013</v>
      </c>
      <c r="C159" s="3">
        <f>+Operador!D224</f>
        <v>2</v>
      </c>
      <c r="D159" s="3">
        <f>+Operador!F224</f>
        <v>1</v>
      </c>
      <c r="E159" s="24">
        <f>+Operador!L224</f>
        <v>0</v>
      </c>
      <c r="F159" s="3">
        <f>+Operador!G224</f>
        <v>27</v>
      </c>
      <c r="G159" s="3">
        <f>+Operador!J224</f>
        <v>0</v>
      </c>
      <c r="H159" s="3">
        <f>+Operador!E224</f>
        <v>0</v>
      </c>
    </row>
    <row r="160" spans="1:8" ht="12.75" hidden="1">
      <c r="A160" s="3">
        <f>+Operador!B225</f>
        <v>0</v>
      </c>
      <c r="B160" s="3">
        <f>+Operador!C225</f>
        <v>2013</v>
      </c>
      <c r="C160" s="3">
        <f>+Operador!D225</f>
        <v>3</v>
      </c>
      <c r="D160" s="3">
        <f>+Operador!F225</f>
        <v>1</v>
      </c>
      <c r="E160" s="24">
        <f>+Operador!L225</f>
        <v>0</v>
      </c>
      <c r="F160" s="3">
        <f>+Operador!G225</f>
        <v>27</v>
      </c>
      <c r="G160" s="3">
        <f>+Operador!J225</f>
        <v>0</v>
      </c>
      <c r="H160" s="3">
        <f>+Operador!E225</f>
        <v>0</v>
      </c>
    </row>
    <row r="161" spans="1:8" ht="12.75" hidden="1">
      <c r="A161" s="25">
        <f>+Operador!B227</f>
        <v>0</v>
      </c>
      <c r="B161" s="25">
        <f>+Operador!C227</f>
        <v>2013</v>
      </c>
      <c r="C161" s="25">
        <f>+Operador!D227</f>
        <v>1</v>
      </c>
      <c r="D161" s="25">
        <f>+Operador!F227</f>
        <v>2</v>
      </c>
      <c r="E161" s="26">
        <f>+Operador!L227</f>
        <v>0</v>
      </c>
      <c r="F161" s="25">
        <f>+Operador!G227</f>
        <v>27</v>
      </c>
      <c r="G161" s="25">
        <f>+Operador!J227</f>
        <v>0</v>
      </c>
      <c r="H161" s="25">
        <f>+Operador!E227</f>
        <v>0</v>
      </c>
    </row>
    <row r="162" spans="1:8" ht="12.75" hidden="1">
      <c r="A162" s="25">
        <f>+Operador!B228</f>
        <v>0</v>
      </c>
      <c r="B162" s="25">
        <f>+Operador!C228</f>
        <v>2013</v>
      </c>
      <c r="C162" s="25">
        <f>+Operador!D228</f>
        <v>2</v>
      </c>
      <c r="D162" s="25">
        <f>+Operador!F228</f>
        <v>2</v>
      </c>
      <c r="E162" s="26">
        <f>+Operador!L228</f>
        <v>0</v>
      </c>
      <c r="F162" s="25">
        <f>+Operador!G228</f>
        <v>27</v>
      </c>
      <c r="G162" s="25">
        <f>+Operador!J228</f>
        <v>0</v>
      </c>
      <c r="H162" s="25">
        <f>+Operador!E228</f>
        <v>0</v>
      </c>
    </row>
    <row r="163" spans="1:8" ht="12.75" hidden="1">
      <c r="A163" s="25">
        <f>+Operador!B229</f>
        <v>0</v>
      </c>
      <c r="B163" s="25">
        <f>+Operador!C229</f>
        <v>2013</v>
      </c>
      <c r="C163" s="25">
        <f>+Operador!D229</f>
        <v>3</v>
      </c>
      <c r="D163" s="25">
        <f>+Operador!F229</f>
        <v>2</v>
      </c>
      <c r="E163" s="26">
        <f>+Operador!L229</f>
        <v>0</v>
      </c>
      <c r="F163" s="25">
        <f>+Operador!G229</f>
        <v>27</v>
      </c>
      <c r="G163" s="25">
        <f>+Operador!J229</f>
        <v>0</v>
      </c>
      <c r="H163" s="25">
        <f>+Operador!E229</f>
        <v>0</v>
      </c>
    </row>
    <row r="164" spans="1:8" ht="12.75" hidden="1">
      <c r="A164" s="3">
        <f>+Operador!B231</f>
        <v>0</v>
      </c>
      <c r="B164" s="3">
        <f>+Operador!C231</f>
        <v>2013</v>
      </c>
      <c r="C164" s="3">
        <f>+Operador!D231</f>
        <v>1</v>
      </c>
      <c r="D164" s="3">
        <f>+Operador!F231</f>
        <v>1</v>
      </c>
      <c r="E164" s="24">
        <f>+Operador!L231</f>
        <v>0</v>
      </c>
      <c r="F164" s="3">
        <f>+Operador!G231</f>
        <v>28</v>
      </c>
      <c r="G164" s="3">
        <f>+Operador!J231</f>
        <v>0</v>
      </c>
      <c r="H164" s="3">
        <f>+Operador!E231</f>
        <v>0</v>
      </c>
    </row>
    <row r="165" spans="1:8" ht="12.75" hidden="1">
      <c r="A165" s="3">
        <f>+Operador!B232</f>
        <v>0</v>
      </c>
      <c r="B165" s="3">
        <f>+Operador!C232</f>
        <v>2013</v>
      </c>
      <c r="C165" s="3">
        <f>+Operador!D232</f>
        <v>2</v>
      </c>
      <c r="D165" s="3">
        <f>+Operador!F232</f>
        <v>1</v>
      </c>
      <c r="E165" s="24">
        <f>+Operador!L232</f>
        <v>0</v>
      </c>
      <c r="F165" s="3">
        <f>+Operador!G232</f>
        <v>28</v>
      </c>
      <c r="G165" s="3">
        <f>+Operador!J232</f>
        <v>0</v>
      </c>
      <c r="H165" s="3">
        <f>+Operador!E232</f>
        <v>0</v>
      </c>
    </row>
    <row r="166" spans="1:8" ht="12.75" hidden="1">
      <c r="A166" s="3">
        <f>+Operador!B233</f>
        <v>0</v>
      </c>
      <c r="B166" s="3">
        <f>+Operador!C233</f>
        <v>2013</v>
      </c>
      <c r="C166" s="3">
        <f>+Operador!D233</f>
        <v>3</v>
      </c>
      <c r="D166" s="3">
        <f>+Operador!F233</f>
        <v>1</v>
      </c>
      <c r="E166" s="24">
        <f>+Operador!L233</f>
        <v>0</v>
      </c>
      <c r="F166" s="3">
        <f>+Operador!G233</f>
        <v>28</v>
      </c>
      <c r="G166" s="3">
        <f>+Operador!J233</f>
        <v>0</v>
      </c>
      <c r="H166" s="3">
        <f>+Operador!E233</f>
        <v>0</v>
      </c>
    </row>
    <row r="167" spans="1:8" ht="12.75" hidden="1">
      <c r="A167" s="25">
        <f>+Operador!B235</f>
        <v>0</v>
      </c>
      <c r="B167" s="25">
        <f>+Operador!C235</f>
        <v>2013</v>
      </c>
      <c r="C167" s="25">
        <f>+Operador!D235</f>
        <v>1</v>
      </c>
      <c r="D167" s="25">
        <f>+Operador!F235</f>
        <v>2</v>
      </c>
      <c r="E167" s="26">
        <f>+Operador!L235</f>
        <v>0</v>
      </c>
      <c r="F167" s="25">
        <f>+Operador!G235</f>
        <v>28</v>
      </c>
      <c r="G167" s="25">
        <f>+Operador!J235</f>
        <v>0</v>
      </c>
      <c r="H167" s="25">
        <f>+Operador!E235</f>
        <v>0</v>
      </c>
    </row>
    <row r="168" spans="1:8" ht="12.75" hidden="1">
      <c r="A168" s="25">
        <f>+Operador!B236</f>
        <v>0</v>
      </c>
      <c r="B168" s="25">
        <f>+Operador!C236</f>
        <v>2013</v>
      </c>
      <c r="C168" s="25">
        <f>+Operador!D236</f>
        <v>2</v>
      </c>
      <c r="D168" s="25">
        <f>+Operador!F236</f>
        <v>2</v>
      </c>
      <c r="E168" s="26">
        <f>+Operador!L236</f>
        <v>0</v>
      </c>
      <c r="F168" s="25">
        <f>+Operador!G236</f>
        <v>28</v>
      </c>
      <c r="G168" s="25">
        <f>+Operador!J236</f>
        <v>0</v>
      </c>
      <c r="H168" s="25">
        <f>+Operador!E236</f>
        <v>0</v>
      </c>
    </row>
    <row r="169" spans="1:8" ht="12.75" hidden="1">
      <c r="A169" s="25">
        <f>+Operador!B237</f>
        <v>0</v>
      </c>
      <c r="B169" s="25">
        <f>+Operador!C237</f>
        <v>2013</v>
      </c>
      <c r="C169" s="25">
        <f>+Operador!D237</f>
        <v>3</v>
      </c>
      <c r="D169" s="25">
        <f>+Operador!F237</f>
        <v>2</v>
      </c>
      <c r="E169" s="26">
        <f>+Operador!L237</f>
        <v>0</v>
      </c>
      <c r="F169" s="25">
        <f>+Operador!G237</f>
        <v>28</v>
      </c>
      <c r="G169" s="25">
        <f>+Operador!J237</f>
        <v>0</v>
      </c>
      <c r="H169" s="25">
        <f>+Operador!E237</f>
        <v>0</v>
      </c>
    </row>
    <row r="170" spans="1:8" ht="12.75" hidden="1">
      <c r="A170" s="3">
        <f>+Operador!B239</f>
        <v>0</v>
      </c>
      <c r="B170" s="3">
        <f>+Operador!C239</f>
        <v>2013</v>
      </c>
      <c r="C170" s="3">
        <f>+Operador!D239</f>
        <v>1</v>
      </c>
      <c r="D170" s="3">
        <f>+Operador!F239</f>
        <v>1</v>
      </c>
      <c r="E170" s="24">
        <f>+Operador!L239</f>
        <v>0</v>
      </c>
      <c r="F170" s="3">
        <f>+Operador!G239</f>
        <v>29</v>
      </c>
      <c r="G170" s="3">
        <f>+Operador!J239</f>
        <v>0</v>
      </c>
      <c r="H170" s="3">
        <f>+Operador!E239</f>
        <v>0</v>
      </c>
    </row>
    <row r="171" spans="1:8" ht="12.75" hidden="1">
      <c r="A171" s="3">
        <f>+Operador!B240</f>
        <v>0</v>
      </c>
      <c r="B171" s="3">
        <f>+Operador!C240</f>
        <v>2013</v>
      </c>
      <c r="C171" s="3">
        <f>+Operador!D240</f>
        <v>2</v>
      </c>
      <c r="D171" s="3">
        <f>+Operador!F240</f>
        <v>1</v>
      </c>
      <c r="E171" s="24">
        <f>+Operador!L240</f>
        <v>0</v>
      </c>
      <c r="F171" s="3">
        <f>+Operador!G240</f>
        <v>29</v>
      </c>
      <c r="G171" s="3">
        <f>+Operador!J240</f>
        <v>0</v>
      </c>
      <c r="H171" s="3">
        <f>+Operador!E240</f>
        <v>0</v>
      </c>
    </row>
    <row r="172" spans="1:8" ht="12.75" hidden="1">
      <c r="A172" s="3">
        <f>+Operador!B241</f>
        <v>0</v>
      </c>
      <c r="B172" s="3">
        <f>+Operador!C241</f>
        <v>2013</v>
      </c>
      <c r="C172" s="3">
        <f>+Operador!D241</f>
        <v>3</v>
      </c>
      <c r="D172" s="3">
        <f>+Operador!F241</f>
        <v>1</v>
      </c>
      <c r="E172" s="24">
        <f>+Operador!L241</f>
        <v>0</v>
      </c>
      <c r="F172" s="3">
        <f>+Operador!G241</f>
        <v>29</v>
      </c>
      <c r="G172" s="3">
        <f>+Operador!J241</f>
        <v>0</v>
      </c>
      <c r="H172" s="3">
        <f>+Operador!E241</f>
        <v>0</v>
      </c>
    </row>
    <row r="173" spans="1:8" ht="12.75" hidden="1">
      <c r="A173" s="25">
        <f>+Operador!B243</f>
        <v>0</v>
      </c>
      <c r="B173" s="25">
        <f>+Operador!C243</f>
        <v>2013</v>
      </c>
      <c r="C173" s="25">
        <f>+Operador!D243</f>
        <v>1</v>
      </c>
      <c r="D173" s="25">
        <f>+Operador!F243</f>
        <v>2</v>
      </c>
      <c r="E173" s="26">
        <f>+Operador!L243</f>
        <v>0</v>
      </c>
      <c r="F173" s="25">
        <f>+Operador!G243</f>
        <v>29</v>
      </c>
      <c r="G173" s="25">
        <f>+Operador!J243</f>
        <v>0</v>
      </c>
      <c r="H173" s="25">
        <f>+Operador!E243</f>
        <v>0</v>
      </c>
    </row>
    <row r="174" spans="1:8" ht="12.75" hidden="1">
      <c r="A174" s="25">
        <f>+Operador!B244</f>
        <v>0</v>
      </c>
      <c r="B174" s="25">
        <f>+Operador!C244</f>
        <v>2013</v>
      </c>
      <c r="C174" s="25">
        <f>+Operador!D244</f>
        <v>2</v>
      </c>
      <c r="D174" s="25">
        <f>+Operador!F244</f>
        <v>2</v>
      </c>
      <c r="E174" s="26">
        <f>+Operador!L244</f>
        <v>0</v>
      </c>
      <c r="F174" s="25">
        <f>+Operador!G244</f>
        <v>29</v>
      </c>
      <c r="G174" s="25">
        <f>+Operador!J244</f>
        <v>0</v>
      </c>
      <c r="H174" s="25">
        <f>+Operador!E244</f>
        <v>0</v>
      </c>
    </row>
    <row r="175" spans="1:8" ht="12.75" hidden="1">
      <c r="A175" s="25">
        <f>+Operador!B245</f>
        <v>0</v>
      </c>
      <c r="B175" s="25">
        <f>+Operador!C245</f>
        <v>2013</v>
      </c>
      <c r="C175" s="25">
        <f>+Operador!D245</f>
        <v>3</v>
      </c>
      <c r="D175" s="25">
        <f>+Operador!F245</f>
        <v>2</v>
      </c>
      <c r="E175" s="26">
        <f>+Operador!L245</f>
        <v>0</v>
      </c>
      <c r="F175" s="25">
        <f>+Operador!G245</f>
        <v>29</v>
      </c>
      <c r="G175" s="25">
        <f>+Operador!J245</f>
        <v>0</v>
      </c>
      <c r="H175" s="25">
        <f>+Operador!E245</f>
        <v>0</v>
      </c>
    </row>
    <row r="176" spans="1:8" ht="12.75" hidden="1">
      <c r="A176" s="3">
        <f>+Operador!B247</f>
        <v>0</v>
      </c>
      <c r="B176" s="3">
        <f>+Operador!C247</f>
        <v>2013</v>
      </c>
      <c r="C176" s="3">
        <f>+Operador!D247</f>
        <v>1</v>
      </c>
      <c r="D176" s="3">
        <f>+Operador!F247</f>
        <v>1</v>
      </c>
      <c r="E176" s="24">
        <f>+Operador!L247</f>
        <v>0</v>
      </c>
      <c r="F176" s="3">
        <f>+Operador!G247</f>
        <v>30</v>
      </c>
      <c r="G176" s="3">
        <f>+Operador!J247</f>
        <v>0</v>
      </c>
      <c r="H176" s="3">
        <f>+Operador!E247</f>
        <v>0</v>
      </c>
    </row>
    <row r="177" spans="1:8" ht="12.75" hidden="1">
      <c r="A177" s="3">
        <f>+Operador!B248</f>
        <v>0</v>
      </c>
      <c r="B177" s="3">
        <f>+Operador!C248</f>
        <v>2013</v>
      </c>
      <c r="C177" s="3">
        <f>+Operador!D248</f>
        <v>2</v>
      </c>
      <c r="D177" s="3">
        <f>+Operador!F248</f>
        <v>1</v>
      </c>
      <c r="E177" s="24">
        <f>+Operador!L248</f>
        <v>0</v>
      </c>
      <c r="F177" s="3">
        <f>+Operador!G248</f>
        <v>30</v>
      </c>
      <c r="G177" s="3">
        <f>+Operador!J248</f>
        <v>0</v>
      </c>
      <c r="H177" s="3">
        <f>+Operador!E248</f>
        <v>0</v>
      </c>
    </row>
    <row r="178" spans="1:8" ht="12.75" hidden="1">
      <c r="A178" s="3">
        <f>+Operador!B249</f>
        <v>0</v>
      </c>
      <c r="B178" s="3">
        <f>+Operador!C249</f>
        <v>2013</v>
      </c>
      <c r="C178" s="3">
        <f>+Operador!D249</f>
        <v>3</v>
      </c>
      <c r="D178" s="3">
        <f>+Operador!F249</f>
        <v>1</v>
      </c>
      <c r="E178" s="24">
        <f>+Operador!L249</f>
        <v>0</v>
      </c>
      <c r="F178" s="3">
        <f>+Operador!G249</f>
        <v>30</v>
      </c>
      <c r="G178" s="3">
        <f>+Operador!J249</f>
        <v>0</v>
      </c>
      <c r="H178" s="3">
        <f>+Operador!E249</f>
        <v>0</v>
      </c>
    </row>
    <row r="179" spans="1:8" ht="12.75" hidden="1">
      <c r="A179" s="25">
        <f>+Operador!B251</f>
        <v>0</v>
      </c>
      <c r="B179" s="25">
        <f>+Operador!C251</f>
        <v>2013</v>
      </c>
      <c r="C179" s="25">
        <f>+Operador!D251</f>
        <v>1</v>
      </c>
      <c r="D179" s="25">
        <f>+Operador!F251</f>
        <v>2</v>
      </c>
      <c r="E179" s="26">
        <f>+Operador!L251</f>
        <v>0</v>
      </c>
      <c r="F179" s="25">
        <f>+Operador!G251</f>
        <v>30</v>
      </c>
      <c r="G179" s="25">
        <f>+Operador!J251</f>
        <v>0</v>
      </c>
      <c r="H179" s="25">
        <f>+Operador!E251</f>
        <v>0</v>
      </c>
    </row>
    <row r="180" spans="1:8" ht="12.75" hidden="1">
      <c r="A180" s="25">
        <f>+Operador!B252</f>
        <v>0</v>
      </c>
      <c r="B180" s="25">
        <f>+Operador!C252</f>
        <v>2013</v>
      </c>
      <c r="C180" s="25">
        <f>+Operador!D252</f>
        <v>2</v>
      </c>
      <c r="D180" s="25">
        <f>+Operador!F252</f>
        <v>2</v>
      </c>
      <c r="E180" s="26">
        <f>+Operador!L252</f>
        <v>0</v>
      </c>
      <c r="F180" s="25">
        <f>+Operador!G252</f>
        <v>30</v>
      </c>
      <c r="G180" s="25">
        <f>+Operador!J252</f>
        <v>0</v>
      </c>
      <c r="H180" s="25">
        <f>+Operador!E252</f>
        <v>0</v>
      </c>
    </row>
    <row r="181" spans="1:8" ht="12.75" hidden="1">
      <c r="A181" s="25">
        <f>+Operador!B253</f>
        <v>0</v>
      </c>
      <c r="B181" s="25">
        <f>+Operador!C253</f>
        <v>2013</v>
      </c>
      <c r="C181" s="25">
        <f>+Operador!D253</f>
        <v>3</v>
      </c>
      <c r="D181" s="25">
        <f>+Operador!F253</f>
        <v>2</v>
      </c>
      <c r="E181" s="26">
        <f>+Operador!L253</f>
        <v>0</v>
      </c>
      <c r="F181" s="25">
        <f>+Operador!G253</f>
        <v>30</v>
      </c>
      <c r="G181" s="25">
        <f>+Operador!J253</f>
        <v>0</v>
      </c>
      <c r="H181" s="25">
        <f>+Operador!E253</f>
        <v>0</v>
      </c>
    </row>
    <row r="182" spans="1:8" ht="12.75" hidden="1">
      <c r="A182" s="3">
        <f>+Operador!B255</f>
        <v>0</v>
      </c>
      <c r="B182" s="3">
        <f>+Operador!C255</f>
        <v>2013</v>
      </c>
      <c r="C182" s="3">
        <f>+Operador!D255</f>
        <v>1</v>
      </c>
      <c r="D182" s="3">
        <f>+Operador!F255</f>
        <v>2</v>
      </c>
      <c r="E182" s="24">
        <f>+Operador!L255</f>
        <v>0</v>
      </c>
      <c r="F182" s="3">
        <f>+Operador!G255</f>
        <v>31</v>
      </c>
      <c r="G182" s="3">
        <f>+Operador!J255</f>
        <v>0</v>
      </c>
      <c r="H182" s="3">
        <f>+Operador!E255</f>
        <v>0</v>
      </c>
    </row>
    <row r="183" spans="1:8" ht="12.75" hidden="1">
      <c r="A183" s="3">
        <f>+Operador!B256</f>
        <v>0</v>
      </c>
      <c r="B183" s="3">
        <f>+Operador!C256</f>
        <v>2013</v>
      </c>
      <c r="C183" s="3">
        <f>+Operador!D256</f>
        <v>2</v>
      </c>
      <c r="D183" s="3">
        <f>+Operador!F256</f>
        <v>2</v>
      </c>
      <c r="E183" s="24">
        <f>+Operador!L256</f>
        <v>0</v>
      </c>
      <c r="F183" s="3">
        <f>+Operador!G256</f>
        <v>31</v>
      </c>
      <c r="G183" s="3">
        <f>+Operador!J256</f>
        <v>0</v>
      </c>
      <c r="H183" s="3">
        <f>+Operador!E256</f>
        <v>0</v>
      </c>
    </row>
    <row r="184" spans="1:8" ht="12.75" hidden="1">
      <c r="A184" s="3">
        <f>+Operador!B257</f>
        <v>0</v>
      </c>
      <c r="B184" s="3">
        <f>+Operador!C257</f>
        <v>2013</v>
      </c>
      <c r="C184" s="3">
        <f>+Operador!D257</f>
        <v>3</v>
      </c>
      <c r="D184" s="3">
        <f>+Operador!F257</f>
        <v>2</v>
      </c>
      <c r="E184" s="24">
        <f>+Operador!L257</f>
        <v>0</v>
      </c>
      <c r="F184" s="3">
        <f>+Operador!G257</f>
        <v>31</v>
      </c>
      <c r="G184" s="3">
        <f>+Operador!J257</f>
        <v>0</v>
      </c>
      <c r="H184" s="3">
        <f>+Operador!E257</f>
        <v>0</v>
      </c>
    </row>
    <row r="185" spans="1:8" ht="12.75" hidden="1">
      <c r="A185" s="25">
        <f>+Operador!B259</f>
        <v>0</v>
      </c>
      <c r="B185" s="25">
        <f>+Operador!C259</f>
        <v>2013</v>
      </c>
      <c r="C185" s="25">
        <f>+Operador!D259</f>
        <v>1</v>
      </c>
      <c r="D185" s="25">
        <f>+Operador!F259</f>
        <v>1</v>
      </c>
      <c r="E185" s="26">
        <f>+Operador!L259</f>
        <v>0</v>
      </c>
      <c r="F185" s="25">
        <f>+Operador!G259</f>
        <v>31</v>
      </c>
      <c r="G185" s="25">
        <f>+Operador!J259</f>
        <v>0</v>
      </c>
      <c r="H185" s="25">
        <f>+Operador!E259</f>
        <v>0</v>
      </c>
    </row>
    <row r="186" spans="1:8" ht="12.75" hidden="1">
      <c r="A186" s="25">
        <f>+Operador!B260</f>
        <v>0</v>
      </c>
      <c r="B186" s="25">
        <f>+Operador!C260</f>
        <v>2013</v>
      </c>
      <c r="C186" s="25">
        <f>+Operador!D260</f>
        <v>2</v>
      </c>
      <c r="D186" s="25">
        <f>+Operador!F260</f>
        <v>1</v>
      </c>
      <c r="E186" s="26">
        <f>+Operador!L260</f>
        <v>0</v>
      </c>
      <c r="F186" s="25">
        <f>+Operador!G260</f>
        <v>31</v>
      </c>
      <c r="G186" s="25">
        <f>+Operador!J260</f>
        <v>0</v>
      </c>
      <c r="H186" s="25">
        <f>+Operador!E260</f>
        <v>0</v>
      </c>
    </row>
    <row r="187" spans="1:8" ht="12.75" hidden="1">
      <c r="A187" s="25">
        <f>+Operador!B261</f>
        <v>0</v>
      </c>
      <c r="B187" s="25">
        <f>+Operador!C261</f>
        <v>2013</v>
      </c>
      <c r="C187" s="25">
        <f>+Operador!D261</f>
        <v>3</v>
      </c>
      <c r="D187" s="25">
        <f>+Operador!F261</f>
        <v>1</v>
      </c>
      <c r="E187" s="26">
        <f>+Operador!L261</f>
        <v>0</v>
      </c>
      <c r="F187" s="25">
        <f>+Operador!G261</f>
        <v>31</v>
      </c>
      <c r="G187" s="25">
        <f>+Operador!J261</f>
        <v>0</v>
      </c>
      <c r="H187" s="25">
        <f>+Operador!E261</f>
        <v>0</v>
      </c>
    </row>
  </sheetData>
  <sheetProtection password="CB0B" sheet="1" objects="1" scenarios="1" selectLockedCells="1" selectUnlockedCell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261"/>
  <sheetViews>
    <sheetView showGridLines="0" showRowColHeaders="0" showZeros="0" tabSelected="1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4.140625" defaultRowHeight="12.75" zeroHeight="1"/>
  <cols>
    <col min="1" max="1" width="11.421875" style="0" customWidth="1"/>
    <col min="2" max="2" width="9.140625" style="4" customWidth="1"/>
    <col min="3" max="3" width="9.00390625" style="4" customWidth="1"/>
    <col min="4" max="4" width="8.8515625" style="4" customWidth="1"/>
    <col min="5" max="5" width="12.140625" style="4" customWidth="1"/>
    <col min="6" max="6" width="8.7109375" style="4" customWidth="1"/>
    <col min="7" max="7" width="8.421875" style="4" customWidth="1"/>
    <col min="8" max="8" width="11.57421875" style="4" customWidth="1"/>
    <col min="9" max="9" width="11.7109375" style="4" customWidth="1"/>
    <col min="10" max="10" width="11.140625" style="4" customWidth="1"/>
    <col min="11" max="11" width="2.421875" style="0" customWidth="1"/>
    <col min="12" max="12" width="17.00390625" style="0" hidden="1" customWidth="1"/>
    <col min="13" max="13" width="12.140625" style="0" hidden="1" customWidth="1"/>
    <col min="14" max="14" width="10.00390625" style="0" hidden="1" customWidth="1"/>
    <col min="15" max="15" width="11.7109375" style="4" hidden="1" customWidth="1"/>
    <col min="16" max="16" width="2.7109375" style="0" hidden="1" customWidth="1"/>
    <col min="17" max="17" width="9.57421875" style="0" hidden="1" customWidth="1"/>
    <col min="18" max="18" width="12.140625" style="6" hidden="1" customWidth="1"/>
    <col min="19" max="19" width="9.8515625" style="6" hidden="1" customWidth="1"/>
    <col min="20" max="20" width="9.57421875" style="6" hidden="1" customWidth="1"/>
    <col min="21" max="21" width="8.28125" style="6" hidden="1" customWidth="1"/>
    <col min="22" max="24" width="11.140625" style="6" hidden="1" customWidth="1"/>
    <col min="25" max="25" width="10.7109375" style="6" hidden="1" customWidth="1"/>
    <col min="26" max="26" width="11.140625" style="6" hidden="1" customWidth="1"/>
    <col min="27" max="27" width="2.00390625" style="6" customWidth="1"/>
    <col min="28" max="28" width="13.421875" style="6" hidden="1" customWidth="1"/>
    <col min="29" max="29" width="12.140625" style="37" hidden="1" customWidth="1"/>
    <col min="30" max="30" width="2.28125" style="6" hidden="1" customWidth="1"/>
    <col min="31" max="31" width="11.00390625" style="6" hidden="1" customWidth="1"/>
    <col min="32" max="32" width="3.57421875" style="6" hidden="1" customWidth="1"/>
    <col min="33" max="33" width="9.8515625" style="6" hidden="1" customWidth="1"/>
    <col min="34" max="34" width="8.7109375" style="0" hidden="1" customWidth="1"/>
    <col min="35" max="35" width="23.7109375" style="0" hidden="1" customWidth="1"/>
    <col min="36" max="36" width="81.28125" style="0" hidden="1" customWidth="1"/>
    <col min="37" max="39" width="11.421875" style="0" customWidth="1"/>
    <col min="40" max="42" width="1.28515625" style="0" customWidth="1"/>
    <col min="43" max="67" width="0.13671875" style="0" customWidth="1"/>
    <col min="68" max="68" width="2.57421875" style="0" customWidth="1"/>
    <col min="69" max="168" width="0.13671875" style="0" customWidth="1"/>
    <col min="169" max="199" width="0.5625" style="0" customWidth="1"/>
    <col min="200" max="221" width="0.42578125" style="0" customWidth="1"/>
    <col min="222" max="231" width="0.71875" style="0" customWidth="1"/>
    <col min="232" max="232" width="0.9921875" style="0" customWidth="1"/>
    <col min="233" max="233" width="3.7109375" style="0" customWidth="1"/>
    <col min="234" max="234" width="0.9921875" style="0" customWidth="1"/>
    <col min="235" max="235" width="8.421875" style="0" customWidth="1"/>
    <col min="236" max="248" width="0.9921875" style="0" customWidth="1"/>
    <col min="249" max="249" width="2.28125" style="0" customWidth="1"/>
    <col min="250" max="250" width="0.9921875" style="0" customWidth="1"/>
    <col min="251" max="251" width="3.140625" style="0" customWidth="1"/>
    <col min="252" max="253" width="11.421875" style="0" customWidth="1"/>
    <col min="254" max="254" width="8.7109375" style="0" customWidth="1"/>
    <col min="255" max="255" width="5.140625" style="0" customWidth="1"/>
  </cols>
  <sheetData>
    <row r="1" spans="2:36" ht="30.75" customHeight="1">
      <c r="B1" s="27" t="str">
        <f>"Conciliación "&amp;CHOOSE(trim,"Primer","Segundo","Tercer","Cuarto")&amp;" Trimestre de "&amp;año</f>
        <v>Conciliación Primer Trimestre de 2013</v>
      </c>
      <c r="C1" s="28"/>
      <c r="D1" s="28"/>
      <c r="E1" s="28"/>
      <c r="F1" s="28"/>
      <c r="J1" s="80" t="s">
        <v>301</v>
      </c>
      <c r="Q1" s="6"/>
      <c r="AH1" s="52" t="s">
        <v>34</v>
      </c>
      <c r="AI1" s="52" t="s">
        <v>35</v>
      </c>
      <c r="AJ1" s="52" t="s">
        <v>36</v>
      </c>
    </row>
    <row r="2" spans="2:36" ht="15.75">
      <c r="B2" s="29" t="s">
        <v>17</v>
      </c>
      <c r="C2" s="28"/>
      <c r="D2" s="28"/>
      <c r="E2" s="28"/>
      <c r="F2" s="28"/>
      <c r="Q2" s="6"/>
      <c r="AH2" s="64">
        <v>0</v>
      </c>
      <c r="AI2" s="64" t="s">
        <v>151</v>
      </c>
      <c r="AJ2" s="64" t="s">
        <v>151</v>
      </c>
    </row>
    <row r="3" spans="2:36" ht="20.25" customHeight="1">
      <c r="B3" s="81" t="s">
        <v>298</v>
      </c>
      <c r="R3" s="5" t="s">
        <v>18</v>
      </c>
      <c r="S3" s="36" t="s">
        <v>3</v>
      </c>
      <c r="T3" s="58" t="s">
        <v>5</v>
      </c>
      <c r="AH3" s="65">
        <v>1201</v>
      </c>
      <c r="AI3" s="66" t="s">
        <v>37</v>
      </c>
      <c r="AJ3" s="66" t="s">
        <v>38</v>
      </c>
    </row>
    <row r="4" spans="4:36" ht="25.5" customHeight="1">
      <c r="D4" s="1" t="s">
        <v>9</v>
      </c>
      <c r="E4" s="85"/>
      <c r="F4" s="86"/>
      <c r="G4" s="86"/>
      <c r="R4" s="34">
        <f>DATE(año,3*trim-5,1)</f>
        <v>41183</v>
      </c>
      <c r="S4" s="57">
        <f>VLOOKUP(R4,[1]!TIPC,2,0)</f>
        <v>111.869421</v>
      </c>
      <c r="T4" s="60"/>
      <c r="AH4" s="65">
        <v>1202</v>
      </c>
      <c r="AI4" s="66" t="s">
        <v>39</v>
      </c>
      <c r="AJ4" s="66" t="s">
        <v>40</v>
      </c>
    </row>
    <row r="5" spans="4:36" ht="18" customHeight="1">
      <c r="D5" s="1" t="s">
        <v>8</v>
      </c>
      <c r="E5" s="82" t="str">
        <f>IF(Empresa=VLOOKUP(Empresa,EMPRESAS,1,0),VLOOKUP(Empresa,EMPRESAS,3,0),"CODFSSR &gt;&gt;Errado&lt;&lt;")</f>
        <v>Digite CODFSSRI de la empresa</v>
      </c>
      <c r="F5" s="84"/>
      <c r="G5" s="83"/>
      <c r="H5" s="83"/>
      <c r="I5" s="83"/>
      <c r="J5" s="83"/>
      <c r="R5" s="34">
        <f>DATE(año,3*trim-4,1)</f>
        <v>41214</v>
      </c>
      <c r="S5" s="57">
        <f>VLOOKUP(R5,[1]!TIPC,2,0)</f>
        <v>111.71648</v>
      </c>
      <c r="T5" s="61"/>
      <c r="AH5" s="65">
        <v>1203</v>
      </c>
      <c r="AI5" s="66" t="s">
        <v>41</v>
      </c>
      <c r="AJ5" s="66" t="s">
        <v>42</v>
      </c>
    </row>
    <row r="6" spans="4:36" ht="15">
      <c r="D6" s="1" t="s">
        <v>6</v>
      </c>
      <c r="E6" s="85">
        <v>1</v>
      </c>
      <c r="F6" s="87" t="s">
        <v>7</v>
      </c>
      <c r="G6" s="85">
        <v>2013</v>
      </c>
      <c r="R6" s="34">
        <f>DATE(año,3*trim-3,1)</f>
        <v>41244</v>
      </c>
      <c r="S6" s="32">
        <f>VLOOKUP(R6,[1]!TIPC,2,0)</f>
        <v>111.815759</v>
      </c>
      <c r="T6" s="59">
        <f>IF(IPCmes00=0,0,IPCmes00/S4-1)</f>
        <v>-0.0013671385677413994</v>
      </c>
      <c r="AH6" s="65">
        <v>1204</v>
      </c>
      <c r="AI6" s="66" t="s">
        <v>43</v>
      </c>
      <c r="AJ6" s="66" t="s">
        <v>44</v>
      </c>
    </row>
    <row r="7" spans="5:36" ht="12.75">
      <c r="E7" s="86"/>
      <c r="F7" s="86"/>
      <c r="G7" s="86"/>
      <c r="R7" s="34">
        <f>DATE(año,3*trim-2,1)</f>
        <v>41275</v>
      </c>
      <c r="S7" s="32">
        <f>VLOOKUP(R7,[1]!TIPC,2,0)</f>
        <v>112.148955</v>
      </c>
      <c r="T7" s="35">
        <f>IF(IPCmes0=0,0,(IPCmes0/IPCmes00)-1)</f>
        <v>0.000888669245575846</v>
      </c>
      <c r="AH7" s="65">
        <v>1205</v>
      </c>
      <c r="AI7" s="66" t="s">
        <v>45</v>
      </c>
      <c r="AJ7" s="66" t="s">
        <v>46</v>
      </c>
    </row>
    <row r="8" spans="2:36" ht="12.75" hidden="1">
      <c r="B8" s="88"/>
      <c r="C8" s="89"/>
      <c r="D8" s="89"/>
      <c r="E8" s="89"/>
      <c r="F8" s="89"/>
      <c r="G8" s="89"/>
      <c r="H8" s="89"/>
      <c r="I8" s="89"/>
      <c r="J8" s="89"/>
      <c r="R8" s="34">
        <f>DATE(año,3*trim-1,1)</f>
        <v>41306</v>
      </c>
      <c r="S8" s="32">
        <f>VLOOKUP(R8,[1]!TIPC,2,0)</f>
        <v>0</v>
      </c>
      <c r="T8" s="35">
        <f>IF(IPCmes1=0,0,(IPCmes1/IPCmes0)-1)</f>
        <v>0.0029798661922064706</v>
      </c>
      <c r="AH8" s="65">
        <v>1206</v>
      </c>
      <c r="AI8" s="66" t="s">
        <v>47</v>
      </c>
      <c r="AJ8" s="66" t="s">
        <v>48</v>
      </c>
    </row>
    <row r="9" spans="2:36" ht="12.75" customHeight="1" hidden="1">
      <c r="B9" s="89"/>
      <c r="C9" s="89"/>
      <c r="D9" s="89"/>
      <c r="E9" s="89"/>
      <c r="F9" s="89"/>
      <c r="G9" s="89"/>
      <c r="H9" s="89"/>
      <c r="I9" s="89"/>
      <c r="J9" s="89"/>
      <c r="R9" s="34">
        <f>DATE(año,3*trim,1)</f>
        <v>41334</v>
      </c>
      <c r="S9" s="32">
        <f>VLOOKUP(R9,[1]!TIPC,2,0)</f>
        <v>0</v>
      </c>
      <c r="T9" s="35">
        <f>IF(IPCmes2=0,0,(IPCmes2/IPCmes1)-1)</f>
        <v>0</v>
      </c>
      <c r="AH9" s="65">
        <v>1207</v>
      </c>
      <c r="AI9" s="66" t="s">
        <v>49</v>
      </c>
      <c r="AJ9" s="66" t="s">
        <v>50</v>
      </c>
    </row>
    <row r="10" spans="2:36" ht="12.75" hidden="1">
      <c r="B10" s="89"/>
      <c r="C10" s="89"/>
      <c r="D10" s="89"/>
      <c r="E10" s="89"/>
      <c r="F10" s="89"/>
      <c r="G10" s="89"/>
      <c r="H10" s="89"/>
      <c r="I10" s="89"/>
      <c r="J10" s="89"/>
      <c r="Q10" s="6"/>
      <c r="AH10" s="65">
        <v>1208</v>
      </c>
      <c r="AI10" s="66" t="s">
        <v>51</v>
      </c>
      <c r="AJ10" s="66" t="s">
        <v>52</v>
      </c>
    </row>
    <row r="11" spans="3:36" ht="12.75">
      <c r="C11" s="22"/>
      <c r="E11" s="23"/>
      <c r="F11"/>
      <c r="G11"/>
      <c r="H11"/>
      <c r="Q11" s="6"/>
      <c r="AG11" s="7"/>
      <c r="AH11" s="65">
        <v>1209</v>
      </c>
      <c r="AI11" s="66" t="s">
        <v>164</v>
      </c>
      <c r="AJ11" s="66" t="s">
        <v>165</v>
      </c>
    </row>
    <row r="12" spans="2:36" ht="12.75">
      <c r="B12" s="68" t="s">
        <v>33</v>
      </c>
      <c r="C12" s="69"/>
      <c r="L12" s="8" t="s">
        <v>31</v>
      </c>
      <c r="M12" s="31"/>
      <c r="N12" s="40"/>
      <c r="O12" s="8"/>
      <c r="R12" s="53" t="s">
        <v>157</v>
      </c>
      <c r="S12" s="53" t="s">
        <v>158</v>
      </c>
      <c r="T12" s="53" t="s">
        <v>159</v>
      </c>
      <c r="U12" s="53"/>
      <c r="V12" s="53" t="s">
        <v>160</v>
      </c>
      <c r="W12" s="53" t="s">
        <v>161</v>
      </c>
      <c r="X12" s="53"/>
      <c r="Y12" s="53" t="s">
        <v>162</v>
      </c>
      <c r="Z12" s="53" t="s">
        <v>163</v>
      </c>
      <c r="AB12" s="41" t="s">
        <v>154</v>
      </c>
      <c r="AC12" s="41"/>
      <c r="AE12" s="7"/>
      <c r="AG12" s="7"/>
      <c r="AH12" s="65">
        <v>1210</v>
      </c>
      <c r="AI12" s="66" t="s">
        <v>166</v>
      </c>
      <c r="AJ12" s="66" t="s">
        <v>167</v>
      </c>
    </row>
    <row r="13" spans="2:36" ht="24" customHeight="1">
      <c r="B13" s="70" t="s">
        <v>21</v>
      </c>
      <c r="C13" s="70" t="s">
        <v>20</v>
      </c>
      <c r="D13" s="70" t="s">
        <v>23</v>
      </c>
      <c r="E13" s="79" t="s">
        <v>0</v>
      </c>
      <c r="F13" s="70" t="s">
        <v>19</v>
      </c>
      <c r="G13" s="70" t="s">
        <v>22</v>
      </c>
      <c r="H13" s="79" t="s">
        <v>1</v>
      </c>
      <c r="I13" s="79" t="s">
        <v>4</v>
      </c>
      <c r="J13" s="79" t="s">
        <v>24</v>
      </c>
      <c r="L13" s="21" t="s">
        <v>1</v>
      </c>
      <c r="M13" s="42" t="s">
        <v>32</v>
      </c>
      <c r="N13" s="43" t="s">
        <v>155</v>
      </c>
      <c r="O13" s="44"/>
      <c r="R13" s="38" t="s">
        <v>30</v>
      </c>
      <c r="S13" s="38" t="s">
        <v>2</v>
      </c>
      <c r="T13" s="38" t="s">
        <v>25</v>
      </c>
      <c r="U13" s="38"/>
      <c r="V13" s="39" t="s">
        <v>28</v>
      </c>
      <c r="W13" s="39" t="s">
        <v>29</v>
      </c>
      <c r="X13" s="39"/>
      <c r="Y13" s="39" t="s">
        <v>156</v>
      </c>
      <c r="Z13" s="38" t="s">
        <v>153</v>
      </c>
      <c r="AB13" s="9" t="s">
        <v>26</v>
      </c>
      <c r="AC13" s="9" t="s">
        <v>27</v>
      </c>
      <c r="AD13" s="10"/>
      <c r="AE13" s="42" t="s">
        <v>214</v>
      </c>
      <c r="AF13" s="10"/>
      <c r="AG13" s="7"/>
      <c r="AH13" s="65">
        <v>1211</v>
      </c>
      <c r="AI13" s="66" t="s">
        <v>168</v>
      </c>
      <c r="AJ13" s="66" t="s">
        <v>169</v>
      </c>
    </row>
    <row r="14" spans="2:36" ht="12.75">
      <c r="B14" s="71">
        <f aca="true" t="shared" si="0" ref="B14:B49">+Empresa</f>
        <v>0</v>
      </c>
      <c r="C14" s="72">
        <f>YEAR(mes0)</f>
        <v>2012</v>
      </c>
      <c r="D14" s="72">
        <f>MONTH(mes0)</f>
        <v>12</v>
      </c>
      <c r="E14" s="78"/>
      <c r="F14" s="73">
        <v>1</v>
      </c>
      <c r="G14" s="73">
        <v>1</v>
      </c>
      <c r="H14" s="74"/>
      <c r="I14" s="75"/>
      <c r="J14" s="76"/>
      <c r="L14" s="33">
        <f>ROUND(Z14,4)</f>
        <v>0</v>
      </c>
      <c r="M14" s="45">
        <f>ROUND(IF(E14=0,0,1-(L14/E14)),6)</f>
        <v>0</v>
      </c>
      <c r="N14" s="49">
        <f>IF(M14&lt;&gt;I14,"Revisar Cu ó %subsidio","")</f>
      </c>
      <c r="O14" s="47"/>
      <c r="R14" s="14">
        <f>+VarIPCm0</f>
        <v>-0.0013671385677413994</v>
      </c>
      <c r="S14" s="54">
        <f>+R14</f>
        <v>-0.0013671385677413994</v>
      </c>
      <c r="T14" s="62"/>
      <c r="U14" s="11"/>
      <c r="V14" s="62">
        <f>IF(AND(D14=12,C14=2010),H14*(1+VarIPCm0),H14)</f>
        <v>0</v>
      </c>
      <c r="W14" s="16">
        <f>IF(E14=0,0,IF(V14=0,H14,(1-V14/E14)))</f>
        <v>0</v>
      </c>
      <c r="X14" s="16"/>
      <c r="Y14" s="16">
        <f>+W14</f>
        <v>0</v>
      </c>
      <c r="Z14" s="62">
        <f>+V14</f>
        <v>0</v>
      </c>
      <c r="AB14" s="12">
        <f>IF(I14=0,0,I14-M14)</f>
        <v>0</v>
      </c>
      <c r="AC14" s="13">
        <f>+H14-L14</f>
        <v>0</v>
      </c>
      <c r="AD14" s="10"/>
      <c r="AE14" s="56">
        <f>IF(E14=0,0,IF(F14=1,IF(mes1=DATE(2007,1,1),(IF((1-V14/E14)&lt;=50%,I14,IF((1-(V14/E14))&gt;60%,60%,1-(V14/E14)))),IF((1-(V14/E14))&gt;60%,60%,1-(V14/E14))),IF(mes1=DATE(2007,1,1),(IF((1-V14/E14)&lt;40%,I14%,IF((1-(V14/E14))&gt;50%,50%,1-(V14/E14)))),IF((1-(V14/E14))&gt;50%,50%,1-(V14/E14)))))</f>
        <v>0</v>
      </c>
      <c r="AF14" s="10"/>
      <c r="AG14" s="7"/>
      <c r="AH14" s="65">
        <v>1212</v>
      </c>
      <c r="AI14" s="66" t="s">
        <v>53</v>
      </c>
      <c r="AJ14" s="66" t="s">
        <v>54</v>
      </c>
    </row>
    <row r="15" spans="2:36" ht="12.75">
      <c r="B15" s="71">
        <f t="shared" si="0"/>
        <v>0</v>
      </c>
      <c r="C15" s="72">
        <f>YEAR(mes1)</f>
        <v>2013</v>
      </c>
      <c r="D15" s="72">
        <f>MONTH(mes1)</f>
        <v>1</v>
      </c>
      <c r="E15" s="78"/>
      <c r="F15" s="73">
        <v>1</v>
      </c>
      <c r="G15" s="73">
        <v>1</v>
      </c>
      <c r="H15" s="74"/>
      <c r="I15" s="75"/>
      <c r="J15" s="76"/>
      <c r="K15" s="30"/>
      <c r="L15" s="55">
        <f>ROUND(IF(E15=0,0,(1-M15)*E15),4)</f>
        <v>0</v>
      </c>
      <c r="M15" s="48">
        <f>ROUND(Y15,6)</f>
        <v>0</v>
      </c>
      <c r="N15" s="49">
        <f>IF(AB15&lt;&gt;0,"Revisar Cu ó %subsidio","")</f>
      </c>
      <c r="O15" s="47"/>
      <c r="R15" s="14">
        <f>+VarIPCm1</f>
        <v>0.000888669245575846</v>
      </c>
      <c r="S15" s="54">
        <f aca="true" t="shared" si="1" ref="S15:S78">+R15</f>
        <v>0.000888669245575846</v>
      </c>
      <c r="T15" s="62">
        <f>IF(S15=0,Z14,Z14*(1+S15))</f>
        <v>0</v>
      </c>
      <c r="U15" s="15"/>
      <c r="V15" s="62">
        <f>IF(Z14=0,H15,IF(T15=0,U15,T15))</f>
        <v>0</v>
      </c>
      <c r="W15" s="16">
        <f>IF(W14=0,I15,IF(E15=0,0,IF(V15=0,I15,(1-V15/E15))))</f>
        <v>0</v>
      </c>
      <c r="X15" s="16"/>
      <c r="Y15" s="16">
        <f>IF(E15=0,0,IF(IF(IF(X15&lt;W15,W15,X15)&gt;60%,60%,IF(X15&lt;W15,W15,X15))&lt;50%,50%,IF(IF(X15&lt;W15,W15,X15)&gt;60%,60%,IF(X15&lt;W15,W15,X15))))</f>
        <v>0</v>
      </c>
      <c r="Z15" s="62">
        <f>+L15</f>
        <v>0</v>
      </c>
      <c r="AB15" s="12">
        <f>I15-Y15</f>
        <v>0</v>
      </c>
      <c r="AC15" s="13">
        <f aca="true" t="shared" si="2" ref="AC15:AC37">+H15-Z15</f>
        <v>0</v>
      </c>
      <c r="AE15" s="20">
        <f>IF(E15=0,0,IF(F15=1,IF(mes1=DATE(2007,1,1),(IF((1-V15/E15)&lt;=50%,I15,IF((1-(V15/E15))&gt;60%,60%,1-(V15/E15)))),IF((1-(V15/E15))&gt;60%,60%,1-(V15/E15))),IF(mes1=DATE(2007,1,1),(IF((1-V15/E15)&lt;40%,I15%,IF((1-(V15/E15))&gt;50%,50%,1-(V15/E15)))),IF((1-(V15/E15))&gt;50%,50%,1-(V15/E15)))))</f>
        <v>0</v>
      </c>
      <c r="AG15" s="7"/>
      <c r="AH15" s="65">
        <v>1213</v>
      </c>
      <c r="AI15" s="66" t="s">
        <v>55</v>
      </c>
      <c r="AJ15" s="66" t="s">
        <v>56</v>
      </c>
    </row>
    <row r="16" spans="2:36" ht="12.75">
      <c r="B16" s="71">
        <f t="shared" si="0"/>
        <v>0</v>
      </c>
      <c r="C16" s="72">
        <f>YEAR(mes2)</f>
        <v>2013</v>
      </c>
      <c r="D16" s="72">
        <f>MONTH(mes2)</f>
        <v>2</v>
      </c>
      <c r="E16" s="78"/>
      <c r="F16" s="73">
        <v>1</v>
      </c>
      <c r="G16" s="73">
        <v>1</v>
      </c>
      <c r="H16" s="74"/>
      <c r="I16" s="75"/>
      <c r="J16" s="76"/>
      <c r="K16" s="30"/>
      <c r="L16" s="55">
        <f>ROUND(IF(E16=0,0,(1-M16)*E16),4)</f>
        <v>0</v>
      </c>
      <c r="M16" s="48">
        <f>ROUND(Y16,6)</f>
        <v>0</v>
      </c>
      <c r="N16" s="46">
        <f>IF(AB16&lt;&gt;0,"Revisar Cu ó %subsidio","")</f>
      </c>
      <c r="O16" s="47"/>
      <c r="R16" s="14">
        <f>+VarIPCm2</f>
        <v>0.0029798661922064706</v>
      </c>
      <c r="S16" s="54">
        <f t="shared" si="1"/>
        <v>0.0029798661922064706</v>
      </c>
      <c r="T16" s="62">
        <f>IF(S16=0,Z15,Z15*(1+S16))</f>
        <v>0</v>
      </c>
      <c r="U16" s="15"/>
      <c r="V16" s="62">
        <f>IF(Z15=0,H16,IF(T16=0,U16,T16))</f>
        <v>0</v>
      </c>
      <c r="W16" s="16">
        <f>IF(W15=0,I16,IF(E16=0,0,IF(V16=0,I16,(1-V16/E16))))</f>
        <v>0</v>
      </c>
      <c r="X16" s="16"/>
      <c r="Y16" s="16">
        <f>IF(E16=0,0,IF(IF(IF(X16&lt;W16,W16,X16)&gt;60%,60%,IF(X16&lt;W16,W16,X16))&lt;50%,50%,IF(IF(X16&lt;W16,W16,X16)&gt;60%,60%,IF(X16&lt;W16,W16,X16))))</f>
        <v>0</v>
      </c>
      <c r="Z16" s="62">
        <f aca="true" t="shared" si="3" ref="Z16:Z79">+L16</f>
        <v>0</v>
      </c>
      <c r="AB16" s="12">
        <f>I16-Y16</f>
        <v>0</v>
      </c>
      <c r="AC16" s="13">
        <f t="shared" si="2"/>
        <v>0</v>
      </c>
      <c r="AE16" s="20">
        <f>IF(E16=0,0,IF(F16=1,IF(mes1=DATE(2007,1,1),(IF((1-V16/E16)&lt;=50%,I16,IF((1-(V16/E16))&gt;60%,60%,1-(V16/E16)))),IF((1-(V16/E16))&gt;60%,60%,1-(V16/E16))),IF(mes1=DATE(2007,1,1),(IF((1-V16/E16)&lt;40%,I16%,IF((1-(V16/E16))&gt;50%,50%,1-(V16/E16)))),IF((1-(V16/E16))&gt;50%,50%,1-(V16/E16)))))</f>
        <v>0</v>
      </c>
      <c r="AG16" s="7"/>
      <c r="AH16" s="65">
        <v>1214</v>
      </c>
      <c r="AI16" s="66" t="s">
        <v>57</v>
      </c>
      <c r="AJ16" s="66" t="s">
        <v>58</v>
      </c>
    </row>
    <row r="17" spans="2:36" ht="12.75">
      <c r="B17" s="71">
        <f t="shared" si="0"/>
        <v>0</v>
      </c>
      <c r="C17" s="72">
        <f>YEAR(mes3)</f>
        <v>2013</v>
      </c>
      <c r="D17" s="72">
        <f>MONTH(mes3)</f>
        <v>3</v>
      </c>
      <c r="E17" s="78"/>
      <c r="F17" s="73">
        <v>1</v>
      </c>
      <c r="G17" s="73">
        <v>1</v>
      </c>
      <c r="H17" s="74"/>
      <c r="I17" s="75"/>
      <c r="J17" s="76"/>
      <c r="K17" s="30"/>
      <c r="L17" s="55">
        <f>ROUND(IF(E17=0,0,(1-M17)*E17),4)</f>
        <v>0</v>
      </c>
      <c r="M17" s="48">
        <f>ROUND(Y17,6)</f>
        <v>0</v>
      </c>
      <c r="N17" s="46">
        <f>IF(AB17&lt;&gt;0,"Revisar Cu ó %subsidio","")</f>
      </c>
      <c r="O17" s="47"/>
      <c r="R17" s="14">
        <f>+VarIPCm3</f>
        <v>0</v>
      </c>
      <c r="S17" s="54">
        <f t="shared" si="1"/>
        <v>0</v>
      </c>
      <c r="T17" s="62">
        <f>IF(S17=0,Z16,Z16*(1+S17))</f>
        <v>0</v>
      </c>
      <c r="U17" s="15"/>
      <c r="V17" s="62">
        <f>IF(Z16=0,H17,IF(T17=0,U17,T17))</f>
        <v>0</v>
      </c>
      <c r="W17" s="16">
        <f>IF(W16=0,I17,IF(E17=0,0,IF(V17=0,I17,(1-V17/E17))))</f>
        <v>0</v>
      </c>
      <c r="X17" s="16"/>
      <c r="Y17" s="16">
        <f>IF(E17=0,0,IF(IF(IF(X17&lt;W17,W17,X17)&gt;60%,60%,IF(X17&lt;W17,W17,X17))&lt;50%,50%,IF(IF(X17&lt;W17,W17,X17)&gt;60%,60%,IF(X17&lt;W17,W17,X17))))</f>
        <v>0</v>
      </c>
      <c r="Z17" s="62">
        <f t="shared" si="3"/>
        <v>0</v>
      </c>
      <c r="AB17" s="12">
        <f>I17-Y17</f>
        <v>0</v>
      </c>
      <c r="AC17" s="13">
        <f t="shared" si="2"/>
        <v>0</v>
      </c>
      <c r="AE17" s="20">
        <f>IF(E17=0,0,IF(F17=1,IF(mes1=DATE(2007,1,1),(IF((1-V17/E17)&lt;=50%,I17,IF((1-(V17/E17))&gt;60%,60%,1-(V17/E17)))),IF((1-(V17/E17))&gt;60%,60%,1-(V17/E17))),IF(mes1=DATE(2007,1,1),(IF((1-V17/E17)&lt;40%,I17%,IF((1-(V17/E17))&gt;50%,50%,1-(V17/E17)))),IF((1-(V17/E17))&gt;50%,50%,1-(V17/E17)))))</f>
        <v>0</v>
      </c>
      <c r="AG17" s="7"/>
      <c r="AH17" s="65">
        <v>1215</v>
      </c>
      <c r="AI17" s="66" t="s">
        <v>59</v>
      </c>
      <c r="AJ17" s="66" t="s">
        <v>60</v>
      </c>
    </row>
    <row r="18" spans="2:36" ht="12.75">
      <c r="B18" s="71">
        <f t="shared" si="0"/>
        <v>0</v>
      </c>
      <c r="C18" s="72">
        <f>YEAR(mes0)</f>
        <v>2012</v>
      </c>
      <c r="D18" s="72">
        <f>MONTH(mes0)</f>
        <v>12</v>
      </c>
      <c r="E18" s="78"/>
      <c r="F18" s="73">
        <v>2</v>
      </c>
      <c r="G18" s="73">
        <v>1</v>
      </c>
      <c r="H18" s="74"/>
      <c r="I18" s="75"/>
      <c r="J18" s="76"/>
      <c r="K18" s="30"/>
      <c r="L18" s="33">
        <f>ROUND(Z18,4)</f>
        <v>0</v>
      </c>
      <c r="M18" s="45">
        <f>ROUND(IF(E18=0,0,1-(L18/E18)),6)</f>
        <v>0</v>
      </c>
      <c r="N18" s="49">
        <f>IF(M18&lt;&gt;I18,"Revisar Cu ó %subsidio","")</f>
      </c>
      <c r="O18" s="47"/>
      <c r="R18" s="14">
        <f>+VarIPCm0</f>
        <v>-0.0013671385677413994</v>
      </c>
      <c r="S18" s="54">
        <f t="shared" si="1"/>
        <v>-0.0013671385677413994</v>
      </c>
      <c r="T18" s="63"/>
      <c r="U18" s="17"/>
      <c r="V18" s="63">
        <f>IF(AND(D18=12,C18=2010),H18*(1+VarIPCm0),H18)</f>
        <v>0</v>
      </c>
      <c r="W18" s="50">
        <f>IF(E18=0,0,IF(V18=0,H18,(1-V18/E18)))</f>
        <v>0</v>
      </c>
      <c r="X18" s="50"/>
      <c r="Y18" s="50">
        <f>+W18</f>
        <v>0</v>
      </c>
      <c r="Z18" s="63">
        <f>+V18</f>
        <v>0</v>
      </c>
      <c r="AB18" s="12">
        <f>IF(I18=0,0,I18-M18)</f>
        <v>0</v>
      </c>
      <c r="AC18" s="13">
        <f t="shared" si="2"/>
        <v>0</v>
      </c>
      <c r="AE18" s="56">
        <f>IF(E18=0,0,IF(F18=1,IF(mes1=DATE(2007,1,1),(IF((1-V18/E18)&lt;=50%,I18,IF((1-(V18/E18))&gt;60%,60%,1-(V18/E18)))),IF((1-(V18/E18))&gt;60%,60%,1-(V18/E18))),IF(mes1=DATE(2007,1,1),(IF((1-V18/E18)&lt;40%,I18%,IF((1-(V18/E18))&gt;50%,50%,1-(V18/E18)))),IF((1-(V18/E18))&gt;50%,50%,1-(V18/E18)))))</f>
        <v>0</v>
      </c>
      <c r="AH18" s="65">
        <v>1216</v>
      </c>
      <c r="AI18" s="66" t="s">
        <v>61</v>
      </c>
      <c r="AJ18" s="66" t="s">
        <v>62</v>
      </c>
    </row>
    <row r="19" spans="2:36" ht="12.75">
      <c r="B19" s="71">
        <f t="shared" si="0"/>
        <v>0</v>
      </c>
      <c r="C19" s="72">
        <f>YEAR(mes1)</f>
        <v>2013</v>
      </c>
      <c r="D19" s="72">
        <f>MONTH(mes1)</f>
        <v>1</v>
      </c>
      <c r="E19" s="78"/>
      <c r="F19" s="73">
        <v>2</v>
      </c>
      <c r="G19" s="73">
        <v>1</v>
      </c>
      <c r="H19" s="74"/>
      <c r="I19" s="75"/>
      <c r="J19" s="76"/>
      <c r="K19" s="30"/>
      <c r="L19" s="55">
        <f>ROUND(IF(E19=0,0,(1-M19)*E19),4)</f>
        <v>0</v>
      </c>
      <c r="M19" s="48">
        <f>ROUND(Y19,6)</f>
        <v>0</v>
      </c>
      <c r="N19" s="46">
        <f>IF(AB19&lt;&gt;0,"Revisar Cu ó %subsidio","")</f>
      </c>
      <c r="O19" s="47"/>
      <c r="R19" s="14">
        <f>+VarIPCm1</f>
        <v>0.000888669245575846</v>
      </c>
      <c r="S19" s="54">
        <f t="shared" si="1"/>
        <v>0.000888669245575846</v>
      </c>
      <c r="T19" s="63">
        <f>IF(S19=0,Z18,Z18*(1+S19))</f>
        <v>0</v>
      </c>
      <c r="U19" s="18"/>
      <c r="V19" s="63">
        <f>IF(V18=0,H19,IF(T19=0,U19,T19))</f>
        <v>0</v>
      </c>
      <c r="W19" s="50">
        <f>IF(W18=0,I19,IF(E19=0,0,IF(V19=0,I19,(1-V19/E19))))</f>
        <v>0</v>
      </c>
      <c r="X19" s="50"/>
      <c r="Y19" s="51">
        <f>IF(E19=0,0,IF(IF(IF(X19&lt;W19,W19,X19)&gt;50%,50%,IF(X19&lt;W19,W19,X19))&lt;40%,40%,IF(IF(X19&lt;W19,W19,X19)&gt;50%,50%,IF(X19&lt;W19,W19,X19))))</f>
        <v>0</v>
      </c>
      <c r="Z19" s="63">
        <f t="shared" si="3"/>
        <v>0</v>
      </c>
      <c r="AB19" s="12">
        <f>I19-M19</f>
        <v>0</v>
      </c>
      <c r="AC19" s="13">
        <f t="shared" si="2"/>
        <v>0</v>
      </c>
      <c r="AE19" s="20">
        <f>IF(E19=0,0,IF(F19=1,IF(mes1=DATE(2007,1,1),(IF((1-V19/E19)&lt;50%,50%,IF((1-(V19/E19))&gt;60%,60%,1-(V19/E19)))),IF((1-(V19/E19))&gt;60%,60%,1-(V19/E19))),IF(mes1=DATE(2007,1,1),(IF((1-V19/E19)&lt;40%,40%,IF((1-(V19/E19))&gt;50%,50%,1-(V19/E19)))),IF((1-(V19/E19))&gt;50%,50%,1-(V19/E19)))))</f>
        <v>0</v>
      </c>
      <c r="AH19" s="65">
        <v>1217</v>
      </c>
      <c r="AI19" s="66" t="s">
        <v>63</v>
      </c>
      <c r="AJ19" s="66" t="s">
        <v>64</v>
      </c>
    </row>
    <row r="20" spans="2:36" ht="12.75">
      <c r="B20" s="71">
        <f t="shared" si="0"/>
        <v>0</v>
      </c>
      <c r="C20" s="72">
        <f>YEAR(mes2)</f>
        <v>2013</v>
      </c>
      <c r="D20" s="72">
        <f>MONTH(mes2)</f>
        <v>2</v>
      </c>
      <c r="E20" s="78"/>
      <c r="F20" s="73">
        <v>2</v>
      </c>
      <c r="G20" s="73">
        <v>1</v>
      </c>
      <c r="H20" s="74"/>
      <c r="I20" s="75"/>
      <c r="J20" s="76"/>
      <c r="K20" s="30"/>
      <c r="L20" s="55">
        <f>ROUND(IF(E20=0,0,(1-M20)*E20),4)</f>
        <v>0</v>
      </c>
      <c r="M20" s="48">
        <f>ROUND(Y20,6)</f>
        <v>0</v>
      </c>
      <c r="N20" s="46">
        <f>IF(AB20&lt;&gt;0,"Revisar Cu ó %subsidio","")</f>
      </c>
      <c r="O20" s="47"/>
      <c r="R20" s="14">
        <f>+VarIPCm2</f>
        <v>0.0029798661922064706</v>
      </c>
      <c r="S20" s="54">
        <f t="shared" si="1"/>
        <v>0.0029798661922064706</v>
      </c>
      <c r="T20" s="63">
        <f>IF(S20=0,Z19,Z19*(1+S20))</f>
        <v>0</v>
      </c>
      <c r="U20" s="18"/>
      <c r="V20" s="63">
        <f>IF(V19=0,H20,IF(T20=0,U20,T20))</f>
        <v>0</v>
      </c>
      <c r="W20" s="50">
        <f>IF(W19=0,I20,IF(E20=0,0,IF(V20=0,I20,(1-V20/E20))))</f>
        <v>0</v>
      </c>
      <c r="X20" s="50"/>
      <c r="Y20" s="51">
        <f>IF(E20=0,0,IF(IF(IF(X20&lt;W20,W20,X20)&gt;50%,50%,IF(X20&lt;W20,W20,X20))&lt;40%,40%,IF(IF(X20&lt;W20,W20,X20)&gt;50%,50%,IF(X20&lt;W20,W20,X20))))</f>
        <v>0</v>
      </c>
      <c r="Z20" s="63">
        <f t="shared" si="3"/>
        <v>0</v>
      </c>
      <c r="AB20" s="12">
        <f>I20-M20</f>
        <v>0</v>
      </c>
      <c r="AC20" s="13">
        <f t="shared" si="2"/>
        <v>0</v>
      </c>
      <c r="AE20" s="20">
        <f>IF(E20=0,0,IF(F20=1,IF(mes1=DATE(2007,1,1),(IF((1-V20/E20)&lt;50%,50%,IF((1-(V20/E20))&gt;60%,60%,1-(V20/E20)))),IF((1-(V20/E20))&gt;60%,60%,1-(V20/E20))),IF(mes1=DATE(2007,1,1),(IF((1-V20/E20)&lt;40%,40%,IF((1-(V20/E20))&gt;50%,50%,1-(V20/E20)))),IF((1-(V20/E20))&gt;50%,50%,1-(V20/E20)))))</f>
        <v>0</v>
      </c>
      <c r="AH20" s="65">
        <v>1218</v>
      </c>
      <c r="AI20" s="66" t="s">
        <v>65</v>
      </c>
      <c r="AJ20" s="66" t="s">
        <v>66</v>
      </c>
    </row>
    <row r="21" spans="2:36" ht="12.75">
      <c r="B21" s="71">
        <f t="shared" si="0"/>
        <v>0</v>
      </c>
      <c r="C21" s="72">
        <f>YEAR(mes3)</f>
        <v>2013</v>
      </c>
      <c r="D21" s="72">
        <f>MONTH(mes3)</f>
        <v>3</v>
      </c>
      <c r="E21" s="78"/>
      <c r="F21" s="73">
        <v>2</v>
      </c>
      <c r="G21" s="73">
        <v>1</v>
      </c>
      <c r="H21" s="74"/>
      <c r="I21" s="75"/>
      <c r="J21" s="76"/>
      <c r="K21" s="30"/>
      <c r="L21" s="55">
        <f>ROUND(IF(E21=0,0,(1-M21)*E21),4)</f>
        <v>0</v>
      </c>
      <c r="M21" s="48">
        <f>ROUND(Y21,6)</f>
        <v>0</v>
      </c>
      <c r="N21" s="46">
        <f>IF(AB21&lt;&gt;0,"Revisar Cu ó %subsidio","")</f>
      </c>
      <c r="O21" s="47"/>
      <c r="R21" s="14">
        <f>+VarIPCm3</f>
        <v>0</v>
      </c>
      <c r="S21" s="54">
        <f t="shared" si="1"/>
        <v>0</v>
      </c>
      <c r="T21" s="63">
        <f>IF(S21=0,Z20,Z20*(1+S21))</f>
        <v>0</v>
      </c>
      <c r="U21" s="18"/>
      <c r="V21" s="63">
        <f>IF(V20=0,H21,IF(T21=0,U21,T21))</f>
        <v>0</v>
      </c>
      <c r="W21" s="50">
        <f>IF(W20=0,I21,IF(E21=0,0,IF(V21=0,I21,(1-V21/E21))))</f>
        <v>0</v>
      </c>
      <c r="X21" s="50"/>
      <c r="Y21" s="51">
        <f>IF(E21=0,0,IF(IF(IF(X21&lt;W21,W21,X21)&gt;50%,50%,IF(X21&lt;W21,W21,X21))&lt;40%,40%,IF(IF(X21&lt;W21,W21,X21)&gt;50%,50%,IF(X21&lt;W21,W21,X21))))</f>
        <v>0</v>
      </c>
      <c r="Z21" s="63">
        <f t="shared" si="3"/>
        <v>0</v>
      </c>
      <c r="AB21" s="12">
        <f>I21-M21</f>
        <v>0</v>
      </c>
      <c r="AC21" s="13">
        <f t="shared" si="2"/>
        <v>0</v>
      </c>
      <c r="AE21" s="20">
        <f>IF(E21=0,0,IF(F21=1,IF(mes1=DATE(2007,1,1),(IF((1-V21/E21)&lt;50%,50%,IF((1-(V21/E21))&gt;60%,60%,1-(V21/E21)))),IF((1-(V21/E21))&gt;60%,60%,1-(V21/E21))),IF(mes1=DATE(2007,1,1),(IF((1-V21/E21)&lt;40%,40%,IF((1-(V21/E21))&gt;50%,50%,1-(V21/E21)))),IF((1-(V21/E21))&gt;50%,50%,1-(V21/E21)))))</f>
        <v>0</v>
      </c>
      <c r="AG21" s="19"/>
      <c r="AH21" s="65">
        <v>1219</v>
      </c>
      <c r="AI21" s="66" t="s">
        <v>67</v>
      </c>
      <c r="AJ21" s="66" t="s">
        <v>68</v>
      </c>
    </row>
    <row r="22" spans="2:36" ht="12.75">
      <c r="B22" s="71">
        <f t="shared" si="0"/>
        <v>0</v>
      </c>
      <c r="C22" s="72">
        <f>YEAR(mes0)</f>
        <v>2012</v>
      </c>
      <c r="D22" s="72">
        <f>MONTH(mes0)</f>
        <v>12</v>
      </c>
      <c r="E22" s="78"/>
      <c r="F22" s="73">
        <v>1</v>
      </c>
      <c r="G22" s="73">
        <v>2</v>
      </c>
      <c r="H22" s="74"/>
      <c r="I22" s="75"/>
      <c r="J22" s="76"/>
      <c r="K22" s="30"/>
      <c r="L22" s="33">
        <f>ROUND(Z22,4)</f>
        <v>0</v>
      </c>
      <c r="M22" s="45">
        <f>ROUND(IF(E22=0,0,1-(L22/E22)),6)</f>
        <v>0</v>
      </c>
      <c r="N22" s="49">
        <f>IF(M22&lt;&gt;I22,"Revisar Cu ó %subsidio","")</f>
      </c>
      <c r="O22" s="47"/>
      <c r="R22" s="14">
        <f>+VarIPCm0</f>
        <v>-0.0013671385677413994</v>
      </c>
      <c r="S22" s="54">
        <f t="shared" si="1"/>
        <v>-0.0013671385677413994</v>
      </c>
      <c r="T22" s="62"/>
      <c r="U22" s="11"/>
      <c r="V22" s="62">
        <f>IF(AND(D22=12,C22=2010),H22*(1+VarIPCm0),H22)</f>
        <v>0</v>
      </c>
      <c r="W22" s="16">
        <f>IF(E22=0,0,IF(V22=0,H22,(1-V22/E22)))</f>
        <v>0</v>
      </c>
      <c r="X22" s="16"/>
      <c r="Y22" s="16">
        <f>+W22</f>
        <v>0</v>
      </c>
      <c r="Z22" s="62">
        <f>+V22</f>
        <v>0</v>
      </c>
      <c r="AB22" s="12">
        <f>IF(I22=0,0,I22-AE22)</f>
        <v>0</v>
      </c>
      <c r="AC22" s="13">
        <f t="shared" si="2"/>
        <v>0</v>
      </c>
      <c r="AE22" s="56">
        <f>IF(E22=0,0,IF(F22=1,IF(mes1=DATE(2007,1,1),(IF((1-V22/E22)&lt;=50%,I22,IF((1-(V22/E22))&gt;60%,60%,1-(V22/E22)))),IF((1-(V22/E22))&gt;60%,60%,1-(V22/E22))),IF(mes1=DATE(2007,1,1),(IF((1-V22/E22)&lt;40%,I22%,IF((1-(V22/E22))&gt;50%,50%,1-(V22/E22)))),IF((1-(V22/E22))&gt;50%,50%,1-(V22/E22)))))</f>
        <v>0</v>
      </c>
      <c r="AG22" s="19"/>
      <c r="AH22" s="65">
        <v>1220</v>
      </c>
      <c r="AI22" s="66" t="s">
        <v>184</v>
      </c>
      <c r="AJ22" s="66" t="s">
        <v>185</v>
      </c>
    </row>
    <row r="23" spans="2:36" ht="12.75">
      <c r="B23" s="71">
        <f t="shared" si="0"/>
        <v>0</v>
      </c>
      <c r="C23" s="72">
        <f>YEAR(mes1)</f>
        <v>2013</v>
      </c>
      <c r="D23" s="72">
        <f>MONTH(mes1)</f>
        <v>1</v>
      </c>
      <c r="E23" s="78"/>
      <c r="F23" s="73">
        <v>1</v>
      </c>
      <c r="G23" s="73">
        <f>+G22</f>
        <v>2</v>
      </c>
      <c r="H23" s="74"/>
      <c r="I23" s="75"/>
      <c r="J23" s="76"/>
      <c r="K23" s="30"/>
      <c r="L23" s="55">
        <f>ROUND(IF(E23=0,0,(1-M23)*E23),4)</f>
        <v>0</v>
      </c>
      <c r="M23" s="48">
        <f>ROUND(Y23,6)</f>
        <v>0</v>
      </c>
      <c r="N23" s="46">
        <f>IF(AB23&lt;&gt;0,"Revisar Cu ó %subsidio","")</f>
      </c>
      <c r="O23" s="47"/>
      <c r="R23" s="14">
        <f>+VarIPCm1</f>
        <v>0.000888669245575846</v>
      </c>
      <c r="S23" s="54">
        <f t="shared" si="1"/>
        <v>0.000888669245575846</v>
      </c>
      <c r="T23" s="62">
        <f>IF(S23=0,Z22,Z22*(1+S23))</f>
        <v>0</v>
      </c>
      <c r="U23" s="15"/>
      <c r="V23" s="62">
        <f>IF(V22=0,H23,IF(T23=0,U23,T23))</f>
        <v>0</v>
      </c>
      <c r="W23" s="16">
        <f>IF(W22=0,I23,IF(E23=0,0,IF(V23=0,I23,(1-V23/E23))))</f>
        <v>0</v>
      </c>
      <c r="X23" s="16"/>
      <c r="Y23" s="16">
        <f>IF(E23=0,0,IF(IF(IF(X23&lt;W23,W23,X23)&gt;60%,60%,IF(X23&lt;W23,W23,X23))&lt;50%,50%,IF(IF(X23&lt;W23,W23,X23)&gt;60%,60%,IF(X23&lt;W23,W23,X23))))</f>
        <v>0</v>
      </c>
      <c r="Z23" s="62">
        <f t="shared" si="3"/>
        <v>0</v>
      </c>
      <c r="AB23" s="12">
        <f>I23-M23</f>
        <v>0</v>
      </c>
      <c r="AC23" s="13">
        <f t="shared" si="2"/>
        <v>0</v>
      </c>
      <c r="AE23" s="20">
        <f>IF(E23=0,0,IF(F23=1,IF(mes1=DATE(2007,1,1),(IF((1-V23/E23)&lt;50%,50%,IF((1-(V23/E23))&gt;60%,60%,1-(V23/E23)))),IF((1-(V23/E23))&gt;60%,60%,1-(V23/E23))),IF(mes1=DATE(2007,1,1),(IF((1-V23/E23)&lt;40%,40%,IF((1-(V23/E23))&gt;50%,50%,1-(V23/E23)))),IF((1-(V23/E23))&gt;50%,50%,1-(V23/E23)))))</f>
        <v>0</v>
      </c>
      <c r="AG23" s="19"/>
      <c r="AH23" s="65">
        <v>1221</v>
      </c>
      <c r="AI23" s="66" t="s">
        <v>69</v>
      </c>
      <c r="AJ23" s="66" t="s">
        <v>70</v>
      </c>
    </row>
    <row r="24" spans="2:36" ht="12.75">
      <c r="B24" s="71">
        <f t="shared" si="0"/>
        <v>0</v>
      </c>
      <c r="C24" s="72">
        <f>YEAR(mes2)</f>
        <v>2013</v>
      </c>
      <c r="D24" s="72">
        <f>MONTH(mes2)</f>
        <v>2</v>
      </c>
      <c r="E24" s="78"/>
      <c r="F24" s="73">
        <v>1</v>
      </c>
      <c r="G24" s="73">
        <f aca="true" t="shared" si="4" ref="G24:G29">+G23</f>
        <v>2</v>
      </c>
      <c r="H24" s="74"/>
      <c r="I24" s="75"/>
      <c r="J24" s="76"/>
      <c r="K24" s="30"/>
      <c r="L24" s="55">
        <f>ROUND(IF(E24=0,0,(1-M24)*E24),4)</f>
        <v>0</v>
      </c>
      <c r="M24" s="48">
        <f>ROUND(Y24,6)</f>
        <v>0</v>
      </c>
      <c r="N24" s="46">
        <f>IF(AB24&lt;&gt;0,"Revisar Cu ó %subsidio","")</f>
      </c>
      <c r="O24" s="47"/>
      <c r="R24" s="14">
        <f>+VarIPCm2</f>
        <v>0.0029798661922064706</v>
      </c>
      <c r="S24" s="54">
        <f t="shared" si="1"/>
        <v>0.0029798661922064706</v>
      </c>
      <c r="T24" s="62">
        <f>IF(S24=0,Z23,Z23*(1+S24))</f>
        <v>0</v>
      </c>
      <c r="U24" s="15"/>
      <c r="V24" s="62">
        <f>IF(V23=0,H24,IF(T24=0,U24,T24))</f>
        <v>0</v>
      </c>
      <c r="W24" s="16">
        <f>IF(W23=0,I24,IF(E24=0,0,IF(V24=0,I24,(1-V24/E24))))</f>
        <v>0</v>
      </c>
      <c r="X24" s="16"/>
      <c r="Y24" s="16">
        <f>IF(E24=0,0,IF(IF(IF(X24&lt;W24,W24,X24)&gt;60%,60%,IF(X24&lt;W24,W24,X24))&lt;50%,50%,IF(IF(X24&lt;W24,W24,X24)&gt;60%,60%,IF(X24&lt;W24,W24,X24))))</f>
        <v>0</v>
      </c>
      <c r="Z24" s="62">
        <f t="shared" si="3"/>
        <v>0</v>
      </c>
      <c r="AB24" s="12">
        <f>I24-M24</f>
        <v>0</v>
      </c>
      <c r="AC24" s="13">
        <f t="shared" si="2"/>
        <v>0</v>
      </c>
      <c r="AE24" s="20">
        <f>IF(E24=0,0,IF(F24=1,IF(mes1=DATE(2007,1,1),(IF((1-V24/E24)&lt;50%,50%,IF((1-(V24/E24))&gt;60%,60%,1-(V24/E24)))),IF((1-(V24/E24))&gt;60%,60%,1-(V24/E24))),IF(mes1=DATE(2007,1,1),(IF((1-V24/E24)&lt;40%,40%,IF((1-(V24/E24))&gt;50%,50%,1-(V24/E24)))),IF((1-(V24/E24))&gt;50%,50%,1-(V24/E24)))))</f>
        <v>0</v>
      </c>
      <c r="AG24" s="19"/>
      <c r="AH24" s="65">
        <v>1222</v>
      </c>
      <c r="AI24" s="66" t="s">
        <v>71</v>
      </c>
      <c r="AJ24" s="66" t="s">
        <v>72</v>
      </c>
    </row>
    <row r="25" spans="2:36" ht="12.75">
      <c r="B25" s="71">
        <f t="shared" si="0"/>
        <v>0</v>
      </c>
      <c r="C25" s="72">
        <f>YEAR(mes3)</f>
        <v>2013</v>
      </c>
      <c r="D25" s="72">
        <f>MONTH(mes3)</f>
        <v>3</v>
      </c>
      <c r="E25" s="78"/>
      <c r="F25" s="73">
        <v>1</v>
      </c>
      <c r="G25" s="73">
        <f t="shared" si="4"/>
        <v>2</v>
      </c>
      <c r="H25" s="74"/>
      <c r="I25" s="75"/>
      <c r="J25" s="76"/>
      <c r="K25" s="30"/>
      <c r="L25" s="55">
        <f>ROUND(IF(E25=0,0,(1-M25)*E25),4)</f>
        <v>0</v>
      </c>
      <c r="M25" s="48">
        <f>ROUND(Y25,6)</f>
        <v>0</v>
      </c>
      <c r="N25" s="46">
        <f>IF(AB25&lt;&gt;0,"Revisar Cu ó %subsidio","")</f>
      </c>
      <c r="O25" s="47"/>
      <c r="R25" s="14">
        <f>+VarIPCm3</f>
        <v>0</v>
      </c>
      <c r="S25" s="54">
        <f t="shared" si="1"/>
        <v>0</v>
      </c>
      <c r="T25" s="62">
        <f>IF(S25=0,Z24,Z24*(1+S25))</f>
        <v>0</v>
      </c>
      <c r="U25" s="15"/>
      <c r="V25" s="62">
        <f>IF(V24=0,H25,IF(T25=0,U25,T25))</f>
        <v>0</v>
      </c>
      <c r="W25" s="16">
        <f>IF(W24=0,I25,IF(E25=0,0,IF(V25=0,I25,(1-V25/E25))))</f>
        <v>0</v>
      </c>
      <c r="X25" s="16"/>
      <c r="Y25" s="16">
        <f>IF(E25=0,0,IF(IF(IF(X25&lt;W25,W25,X25)&gt;60%,60%,IF(X25&lt;W25,W25,X25))&lt;50%,50%,IF(IF(X25&lt;W25,W25,X25)&gt;60%,60%,IF(X25&lt;W25,W25,X25))))</f>
        <v>0</v>
      </c>
      <c r="Z25" s="62">
        <f t="shared" si="3"/>
        <v>0</v>
      </c>
      <c r="AB25" s="12">
        <f>I25-M25</f>
        <v>0</v>
      </c>
      <c r="AC25" s="13">
        <f t="shared" si="2"/>
        <v>0</v>
      </c>
      <c r="AE25" s="20">
        <f>IF(E25=0,0,IF(F25=1,IF(mes1=DATE(2007,1,1),(IF((1-V25/E25)&lt;50%,50%,IF((1-(V25/E25))&gt;60%,60%,1-(V25/E25)))),IF((1-(V25/E25))&gt;60%,60%,1-(V25/E25))),IF(mes1=DATE(2007,1,1),(IF((1-V25/E25)&lt;40%,40%,IF((1-(V25/E25))&gt;50%,50%,1-(V25/E25)))),IF((1-(V25/E25))&gt;50%,50%,1-(V25/E25)))))</f>
        <v>0</v>
      </c>
      <c r="AG25" s="19"/>
      <c r="AH25" s="65">
        <v>1223</v>
      </c>
      <c r="AI25" s="66" t="s">
        <v>73</v>
      </c>
      <c r="AJ25" s="66" t="s">
        <v>74</v>
      </c>
    </row>
    <row r="26" spans="2:36" ht="12.75">
      <c r="B26" s="71">
        <f t="shared" si="0"/>
        <v>0</v>
      </c>
      <c r="C26" s="72">
        <f>YEAR(mes0)</f>
        <v>2012</v>
      </c>
      <c r="D26" s="72">
        <f>MONTH(mes0)</f>
        <v>12</v>
      </c>
      <c r="E26" s="78"/>
      <c r="F26" s="73">
        <v>2</v>
      </c>
      <c r="G26" s="73">
        <v>2</v>
      </c>
      <c r="H26" s="74"/>
      <c r="I26" s="75"/>
      <c r="J26" s="76"/>
      <c r="K26" s="30"/>
      <c r="L26" s="33">
        <f>ROUND(Z26,4)</f>
        <v>0</v>
      </c>
      <c r="M26" s="45">
        <f>ROUND(IF(E26=0,0,1-(L26/E26)),6)</f>
        <v>0</v>
      </c>
      <c r="N26" s="49">
        <f>IF(M26&lt;&gt;I26,"Revisar Cu ó %subsidio","")</f>
      </c>
      <c r="O26" s="47"/>
      <c r="R26" s="14">
        <f>+VarIPCm0</f>
        <v>-0.0013671385677413994</v>
      </c>
      <c r="S26" s="54">
        <f t="shared" si="1"/>
        <v>-0.0013671385677413994</v>
      </c>
      <c r="T26" s="63"/>
      <c r="U26" s="17"/>
      <c r="V26" s="63">
        <f>IF(AND(D26=12,C26=2010),H26*(1+VarIPCm0),H26)</f>
        <v>0</v>
      </c>
      <c r="W26" s="50">
        <f>IF(E26=0,0,IF(V26=0,H26,(1-V26/E26)))</f>
        <v>0</v>
      </c>
      <c r="X26" s="50"/>
      <c r="Y26" s="50">
        <f>+W26</f>
        <v>0</v>
      </c>
      <c r="Z26" s="63">
        <f>+V26</f>
        <v>0</v>
      </c>
      <c r="AB26" s="12">
        <f>IF(I26=0,0,I26-AE26)</f>
        <v>0</v>
      </c>
      <c r="AC26" s="13">
        <f t="shared" si="2"/>
        <v>0</v>
      </c>
      <c r="AE26" s="56">
        <f>IF(E26=0,0,IF(F26=1,IF(mes1=DATE(2007,1,1),(IF((1-V26/E26)&lt;=50%,I26,IF((1-(V26/E26))&gt;60%,60%,1-(V26/E26)))),IF((1-(V26/E26))&gt;60%,60%,1-(V26/E26))),IF(mes1=DATE(2007,1,1),(IF((1-V26/E26)&lt;40%,I26%,IF((1-(V26/E26))&gt;50%,50%,1-(V26/E26)))),IF((1-(V26/E26))&gt;50%,50%,1-(V26/E26)))))</f>
        <v>0</v>
      </c>
      <c r="AG26" s="19"/>
      <c r="AH26" s="65">
        <v>1224</v>
      </c>
      <c r="AI26" s="66" t="s">
        <v>75</v>
      </c>
      <c r="AJ26" s="66" t="s">
        <v>76</v>
      </c>
    </row>
    <row r="27" spans="2:36" ht="12.75">
      <c r="B27" s="71">
        <f t="shared" si="0"/>
        <v>0</v>
      </c>
      <c r="C27" s="72">
        <f>YEAR(mes1)</f>
        <v>2013</v>
      </c>
      <c r="D27" s="72">
        <f>MONTH(mes1)</f>
        <v>1</v>
      </c>
      <c r="E27" s="78"/>
      <c r="F27" s="73">
        <v>2</v>
      </c>
      <c r="G27" s="73">
        <f t="shared" si="4"/>
        <v>2</v>
      </c>
      <c r="H27" s="74"/>
      <c r="I27" s="75"/>
      <c r="J27" s="76"/>
      <c r="K27" s="30"/>
      <c r="L27" s="55">
        <f>ROUND(IF(E27=0,0,(1-M27)*E27),4)</f>
        <v>0</v>
      </c>
      <c r="M27" s="48">
        <f>ROUND(Y27,6)</f>
        <v>0</v>
      </c>
      <c r="N27" s="46">
        <f>IF(AB27&lt;&gt;0,"Revisar Cu ó %subsidio","")</f>
      </c>
      <c r="O27" s="47"/>
      <c r="R27" s="14">
        <f>+VarIPCm1</f>
        <v>0.000888669245575846</v>
      </c>
      <c r="S27" s="54">
        <f t="shared" si="1"/>
        <v>0.000888669245575846</v>
      </c>
      <c r="T27" s="63">
        <f>IF(S27=0,Z26,Z26*(1+S27))</f>
        <v>0</v>
      </c>
      <c r="U27" s="18"/>
      <c r="V27" s="63">
        <f>IF(V26=0,H27,IF(T27=0,U27,T27))</f>
        <v>0</v>
      </c>
      <c r="W27" s="50">
        <f>IF(W26=0,I27,IF(E27=0,0,IF(V27=0,I27,(1-V27/E27))))</f>
        <v>0</v>
      </c>
      <c r="X27" s="50"/>
      <c r="Y27" s="51">
        <f>IF(E27=0,0,IF(IF(IF(X27&lt;W27,W27,X27)&gt;50%,50%,IF(X27&lt;W27,W27,X27))&lt;40%,40%,IF(IF(X27&lt;W27,W27,X27)&gt;50%,50%,IF(X27&lt;W27,W27,X27))))</f>
        <v>0</v>
      </c>
      <c r="Z27" s="63">
        <f t="shared" si="3"/>
        <v>0</v>
      </c>
      <c r="AB27" s="12">
        <f>I27-M27</f>
        <v>0</v>
      </c>
      <c r="AC27" s="13">
        <f t="shared" si="2"/>
        <v>0</v>
      </c>
      <c r="AE27" s="20">
        <f>IF(E27=0,0,IF(F27=1,IF(mes1=DATE(2007,1,1),(IF((1-V27/E27)&lt;50%,50%,IF((1-(V27/E27))&gt;60%,60%,1-(V27/E27)))),IF((1-(V27/E27))&gt;60%,60%,1-(V27/E27))),IF(mes1=DATE(2007,1,1),(IF((1-V27/E27)&lt;40%,40%,IF((1-(V27/E27))&gt;50%,50%,1-(V27/E27)))),IF((1-(V27/E27))&gt;50%,50%,1-(V27/E27)))))</f>
        <v>0</v>
      </c>
      <c r="AG27" s="19"/>
      <c r="AH27" s="65">
        <v>1225</v>
      </c>
      <c r="AI27" s="66" t="s">
        <v>77</v>
      </c>
      <c r="AJ27" s="66" t="s">
        <v>78</v>
      </c>
    </row>
    <row r="28" spans="2:36" ht="12.75">
      <c r="B28" s="71">
        <f t="shared" si="0"/>
        <v>0</v>
      </c>
      <c r="C28" s="72">
        <f>YEAR(mes2)</f>
        <v>2013</v>
      </c>
      <c r="D28" s="72">
        <f>MONTH(mes2)</f>
        <v>2</v>
      </c>
      <c r="E28" s="78"/>
      <c r="F28" s="73">
        <v>2</v>
      </c>
      <c r="G28" s="73">
        <f t="shared" si="4"/>
        <v>2</v>
      </c>
      <c r="H28" s="74"/>
      <c r="I28" s="75"/>
      <c r="J28" s="76"/>
      <c r="K28" s="30"/>
      <c r="L28" s="55">
        <f>ROUND(IF(E28=0,0,(1-M28)*E28),4)</f>
        <v>0</v>
      </c>
      <c r="M28" s="48">
        <f>ROUND(Y28,6)</f>
        <v>0</v>
      </c>
      <c r="N28" s="46">
        <f>IF(AB28&lt;&gt;0,"Revisar Cu ó %subsidio","")</f>
      </c>
      <c r="O28" s="47"/>
      <c r="R28" s="14">
        <f>+VarIPCm2</f>
        <v>0.0029798661922064706</v>
      </c>
      <c r="S28" s="54">
        <f t="shared" si="1"/>
        <v>0.0029798661922064706</v>
      </c>
      <c r="T28" s="63">
        <f>IF(S28=0,Z27,Z27*(1+S28))</f>
        <v>0</v>
      </c>
      <c r="U28" s="18"/>
      <c r="V28" s="63">
        <f>IF(V27=0,H28,IF(T28=0,U28,T28))</f>
        <v>0</v>
      </c>
      <c r="W28" s="50">
        <f>IF(W27=0,I28,IF(E28=0,0,IF(V28=0,I28,(1-V28/E28))))</f>
        <v>0</v>
      </c>
      <c r="X28" s="50"/>
      <c r="Y28" s="51">
        <f>IF(E28=0,0,IF(IF(IF(X28&lt;W28,W28,X28)&gt;50%,50%,IF(X28&lt;W28,W28,X28))&lt;40%,40%,IF(IF(X28&lt;W28,W28,X28)&gt;50%,50%,IF(X28&lt;W28,W28,X28))))</f>
        <v>0</v>
      </c>
      <c r="Z28" s="63">
        <f t="shared" si="3"/>
        <v>0</v>
      </c>
      <c r="AB28" s="12">
        <f>I28-M28</f>
        <v>0</v>
      </c>
      <c r="AC28" s="13">
        <f t="shared" si="2"/>
        <v>0</v>
      </c>
      <c r="AE28" s="20">
        <f>IF(E28=0,0,IF(F28=1,IF(mes1=DATE(2007,1,1),(IF((1-V28/E28)&lt;50%,50%,IF((1-(V28/E28))&gt;60%,60%,1-(V28/E28)))),IF((1-(V28/E28))&gt;60%,60%,1-(V28/E28))),IF(mes1=DATE(2007,1,1),(IF((1-V28/E28)&lt;40%,40%,IF((1-(V28/E28))&gt;50%,50%,1-(V28/E28)))),IF((1-(V28/E28))&gt;50%,50%,1-(V28/E28)))))</f>
        <v>0</v>
      </c>
      <c r="AG28" s="19"/>
      <c r="AH28" s="65">
        <v>1226</v>
      </c>
      <c r="AI28" s="66" t="s">
        <v>79</v>
      </c>
      <c r="AJ28" s="66" t="s">
        <v>80</v>
      </c>
    </row>
    <row r="29" spans="2:36" ht="12.75">
      <c r="B29" s="71">
        <f t="shared" si="0"/>
        <v>0</v>
      </c>
      <c r="C29" s="72">
        <f>YEAR(mes3)</f>
        <v>2013</v>
      </c>
      <c r="D29" s="72">
        <f>MONTH(mes3)</f>
        <v>3</v>
      </c>
      <c r="E29" s="78"/>
      <c r="F29" s="73">
        <v>2</v>
      </c>
      <c r="G29" s="73">
        <f t="shared" si="4"/>
        <v>2</v>
      </c>
      <c r="H29" s="74"/>
      <c r="I29" s="75"/>
      <c r="J29" s="76"/>
      <c r="K29" s="30"/>
      <c r="L29" s="55">
        <f>ROUND(IF(E29=0,0,(1-M29)*E29),4)</f>
        <v>0</v>
      </c>
      <c r="M29" s="48">
        <f>ROUND(Y29,6)</f>
        <v>0</v>
      </c>
      <c r="N29" s="46">
        <f>IF(AB29&lt;&gt;0,"Revisar Cu ó %subsidio","")</f>
      </c>
      <c r="O29" s="47"/>
      <c r="R29" s="14">
        <f>+VarIPCm3</f>
        <v>0</v>
      </c>
      <c r="S29" s="54">
        <f t="shared" si="1"/>
        <v>0</v>
      </c>
      <c r="T29" s="63">
        <f>IF(S29=0,Z28,Z28*(1+S29))</f>
        <v>0</v>
      </c>
      <c r="U29" s="18"/>
      <c r="V29" s="63">
        <f>IF(V28=0,H29,IF(T29=0,U29,T29))</f>
        <v>0</v>
      </c>
      <c r="W29" s="50">
        <f>IF(W28=0,I29,IF(E29=0,0,IF(V29=0,I29,(1-V29/E29))))</f>
        <v>0</v>
      </c>
      <c r="X29" s="50"/>
      <c r="Y29" s="51">
        <f>IF(E29=0,0,IF(IF(IF(X29&lt;W29,W29,X29)&gt;50%,50%,IF(X29&lt;W29,W29,X29))&lt;40%,40%,IF(IF(X29&lt;W29,W29,X29)&gt;50%,50%,IF(X29&lt;W29,W29,X29))))</f>
        <v>0</v>
      </c>
      <c r="Z29" s="63">
        <f t="shared" si="3"/>
        <v>0</v>
      </c>
      <c r="AB29" s="12">
        <f>I29-M29</f>
        <v>0</v>
      </c>
      <c r="AC29" s="13">
        <f t="shared" si="2"/>
        <v>0</v>
      </c>
      <c r="AE29" s="20">
        <f>IF(E29=0,0,IF(F29=1,IF(mes1=DATE(2007,1,1),(IF((1-V29/E29)&lt;50%,50%,IF((1-(V29/E29))&gt;60%,60%,1-(V29/E29)))),IF((1-(V29/E29))&gt;60%,60%,1-(V29/E29))),IF(mes1=DATE(2007,1,1),(IF((1-V29/E29)&lt;40%,40%,IF((1-(V29/E29))&gt;50%,50%,1-(V29/E29)))),IF((1-(V29/E29))&gt;50%,50%,1-(V29/E29)))))</f>
        <v>0</v>
      </c>
      <c r="AG29" s="19"/>
      <c r="AH29" s="65">
        <v>1227</v>
      </c>
      <c r="AI29" s="66" t="s">
        <v>81</v>
      </c>
      <c r="AJ29" s="66" t="s">
        <v>82</v>
      </c>
    </row>
    <row r="30" spans="2:36" ht="12.75">
      <c r="B30" s="71">
        <f t="shared" si="0"/>
        <v>0</v>
      </c>
      <c r="C30" s="72">
        <f>YEAR(mes0)</f>
        <v>2012</v>
      </c>
      <c r="D30" s="72">
        <f>MONTH(mes0)</f>
        <v>12</v>
      </c>
      <c r="E30" s="78"/>
      <c r="F30" s="73">
        <v>1</v>
      </c>
      <c r="G30" s="73">
        <f>+G29+1</f>
        <v>3</v>
      </c>
      <c r="H30" s="74"/>
      <c r="I30" s="75"/>
      <c r="J30" s="76"/>
      <c r="K30" s="30"/>
      <c r="L30" s="33">
        <f>ROUND(Z30,4)</f>
        <v>0</v>
      </c>
      <c r="M30" s="45">
        <f>ROUND(IF(E30=0,0,1-(L30/E30)),6)</f>
        <v>0</v>
      </c>
      <c r="N30" s="49">
        <f>IF(M30&lt;&gt;I30,"Revisar Cu ó %subsidio","")</f>
      </c>
      <c r="O30" s="47"/>
      <c r="R30" s="14">
        <f>+VarIPCm0</f>
        <v>-0.0013671385677413994</v>
      </c>
      <c r="S30" s="54">
        <f t="shared" si="1"/>
        <v>-0.0013671385677413994</v>
      </c>
      <c r="T30" s="62"/>
      <c r="U30" s="11"/>
      <c r="V30" s="62">
        <f>IF(AND(D30=12,C30=2010),H30*(1+VarIPCm0),H30)</f>
        <v>0</v>
      </c>
      <c r="W30" s="16">
        <f>IF(E30=0,0,IF(V30=0,H30,(1-V30/E30)))</f>
        <v>0</v>
      </c>
      <c r="X30" s="16"/>
      <c r="Y30" s="16">
        <f>+W30</f>
        <v>0</v>
      </c>
      <c r="Z30" s="62">
        <f>+V30</f>
        <v>0</v>
      </c>
      <c r="AB30" s="12">
        <f>IF(I30=0,0,I30-AE30)</f>
        <v>0</v>
      </c>
      <c r="AC30" s="13">
        <f t="shared" si="2"/>
        <v>0</v>
      </c>
      <c r="AE30" s="56">
        <f>IF(E30=0,0,IF(F30=1,IF(mes1=DATE(2007,1,1),(IF((1-V30/E30)&lt;=50%,I30,IF((1-(V30/E30))&gt;60%,60%,1-(V30/E30)))),IF((1-(V30/E30))&gt;60%,60%,1-(V30/E30))),IF(mes1=DATE(2007,1,1),(IF((1-V30/E30)&lt;40%,I30%,IF((1-(V30/E30))&gt;50%,50%,1-(V30/E30)))),IF((1-(V30/E30))&gt;50%,50%,1-(V30/E30)))))</f>
        <v>0</v>
      </c>
      <c r="AG30" s="19"/>
      <c r="AH30" s="65">
        <v>1228</v>
      </c>
      <c r="AI30" s="66" t="s">
        <v>83</v>
      </c>
      <c r="AJ30" s="66" t="s">
        <v>84</v>
      </c>
    </row>
    <row r="31" spans="2:36" ht="12.75">
      <c r="B31" s="71">
        <f t="shared" si="0"/>
        <v>0</v>
      </c>
      <c r="C31" s="72">
        <f>YEAR(mes1)</f>
        <v>2013</v>
      </c>
      <c r="D31" s="72">
        <f>MONTH(mes1)</f>
        <v>1</v>
      </c>
      <c r="E31" s="78"/>
      <c r="F31" s="73">
        <v>1</v>
      </c>
      <c r="G31" s="73">
        <f>+G30</f>
        <v>3</v>
      </c>
      <c r="H31" s="74"/>
      <c r="I31" s="75"/>
      <c r="J31" s="76"/>
      <c r="K31" s="30"/>
      <c r="L31" s="55">
        <f>ROUND(IF(E31=0,0,(1-M31)*E31),4)</f>
        <v>0</v>
      </c>
      <c r="M31" s="48">
        <f>ROUND(Y31,6)</f>
        <v>0</v>
      </c>
      <c r="N31" s="46">
        <f>IF(AB31&lt;&gt;0,"Revisar Cu ó %subsidio","")</f>
      </c>
      <c r="O31" s="47"/>
      <c r="R31" s="14">
        <f>+VarIPCm1</f>
        <v>0.000888669245575846</v>
      </c>
      <c r="S31" s="54">
        <f t="shared" si="1"/>
        <v>0.000888669245575846</v>
      </c>
      <c r="T31" s="62">
        <f>IF(S31=0,Z30,Z30*(1+S31))</f>
        <v>0</v>
      </c>
      <c r="U31" s="15"/>
      <c r="V31" s="62">
        <f>IF(V30=0,H31,IF(T31=0,U31,T31))</f>
        <v>0</v>
      </c>
      <c r="W31" s="16">
        <f>IF(W30=0,I31,IF(E31=0,0,IF(V31=0,I31,(1-V31/E31))))</f>
        <v>0</v>
      </c>
      <c r="X31" s="16"/>
      <c r="Y31" s="16">
        <f>IF(E31=0,0,IF(IF(IF(X31&lt;W31,W31,X31)&gt;60%,60%,IF(X31&lt;W31,W31,X31))&lt;50%,50%,IF(IF(X31&lt;W31,W31,X31)&gt;60%,60%,IF(X31&lt;W31,W31,X31))))</f>
        <v>0</v>
      </c>
      <c r="Z31" s="62">
        <f t="shared" si="3"/>
        <v>0</v>
      </c>
      <c r="AB31" s="12">
        <f>I31-M31</f>
        <v>0</v>
      </c>
      <c r="AC31" s="13">
        <f t="shared" si="2"/>
        <v>0</v>
      </c>
      <c r="AE31" s="20">
        <f>IF(E31=0,0,IF(F31=1,IF(mes1=DATE(2007,1,1),(IF((1-V31/E31)&lt;50%,50%,IF((1-(V31/E31))&gt;60%,60%,1-(V31/E31)))),IF((1-(V31/E31))&gt;60%,60%,1-(V31/E31))),IF(mes1=DATE(2007,1,1),(IF((1-V31/E31)&lt;40%,40%,IF((1-(V31/E31))&gt;50%,50%,1-(V31/E31)))),IF((1-(V31/E31))&gt;50%,50%,1-(V31/E31)))))</f>
        <v>0</v>
      </c>
      <c r="AG31" s="19"/>
      <c r="AH31" s="65">
        <v>1229</v>
      </c>
      <c r="AI31" s="66" t="s">
        <v>85</v>
      </c>
      <c r="AJ31" s="66" t="s">
        <v>86</v>
      </c>
    </row>
    <row r="32" spans="2:36" ht="12.75">
      <c r="B32" s="71">
        <f t="shared" si="0"/>
        <v>0</v>
      </c>
      <c r="C32" s="72">
        <f>YEAR(mes2)</f>
        <v>2013</v>
      </c>
      <c r="D32" s="72">
        <f>MONTH(mes2)</f>
        <v>2</v>
      </c>
      <c r="E32" s="78"/>
      <c r="F32" s="73">
        <v>1</v>
      </c>
      <c r="G32" s="73">
        <f aca="true" t="shared" si="5" ref="G32:G37">+G31</f>
        <v>3</v>
      </c>
      <c r="H32" s="74"/>
      <c r="I32" s="75"/>
      <c r="J32" s="76"/>
      <c r="K32" s="30"/>
      <c r="L32" s="55">
        <f>ROUND(IF(E32=0,0,(1-M32)*E32),4)</f>
        <v>0</v>
      </c>
      <c r="M32" s="48">
        <f>ROUND(Y32,6)</f>
        <v>0</v>
      </c>
      <c r="N32" s="46">
        <f>IF(AB32&lt;&gt;0,"Revisar Cu ó %subsidio","")</f>
      </c>
      <c r="O32" s="47"/>
      <c r="R32" s="14">
        <f>+VarIPCm2</f>
        <v>0.0029798661922064706</v>
      </c>
      <c r="S32" s="54">
        <f t="shared" si="1"/>
        <v>0.0029798661922064706</v>
      </c>
      <c r="T32" s="62">
        <f>IF(S32=0,Z31,Z31*(1+S32))</f>
        <v>0</v>
      </c>
      <c r="U32" s="15"/>
      <c r="V32" s="62">
        <f>IF(V31=0,H32,IF(T32=0,U32,T32))</f>
        <v>0</v>
      </c>
      <c r="W32" s="16">
        <f>IF(W31=0,I32,IF(E32=0,0,IF(V32=0,I32,(1-V32/E32))))</f>
        <v>0</v>
      </c>
      <c r="X32" s="16"/>
      <c r="Y32" s="16">
        <f>IF(E32=0,0,IF(IF(IF(X32&lt;W32,W32,X32)&gt;60%,60%,IF(X32&lt;W32,W32,X32))&lt;50%,50%,IF(IF(X32&lt;W32,W32,X32)&gt;60%,60%,IF(X32&lt;W32,W32,X32))))</f>
        <v>0</v>
      </c>
      <c r="Z32" s="62">
        <f t="shared" si="3"/>
        <v>0</v>
      </c>
      <c r="AB32" s="12">
        <f>I32-M32</f>
        <v>0</v>
      </c>
      <c r="AC32" s="13">
        <f t="shared" si="2"/>
        <v>0</v>
      </c>
      <c r="AE32" s="20">
        <f>IF(E32=0,0,IF(F32=1,IF(mes1=DATE(2007,1,1),(IF((1-V32/E32)&lt;50%,50%,IF((1-(V32/E32))&gt;60%,60%,1-(V32/E32)))),IF((1-(V32/E32))&gt;60%,60%,1-(V32/E32))),IF(mes1=DATE(2007,1,1),(IF((1-V32/E32)&lt;40%,40%,IF((1-(V32/E32))&gt;50%,50%,1-(V32/E32)))),IF((1-(V32/E32))&gt;50%,50%,1-(V32/E32)))))</f>
        <v>0</v>
      </c>
      <c r="AG32" s="19"/>
      <c r="AH32" s="65">
        <v>1230</v>
      </c>
      <c r="AI32" s="66" t="s">
        <v>87</v>
      </c>
      <c r="AJ32" s="66" t="s">
        <v>88</v>
      </c>
    </row>
    <row r="33" spans="2:36" ht="12.75">
      <c r="B33" s="71">
        <f t="shared" si="0"/>
        <v>0</v>
      </c>
      <c r="C33" s="72">
        <f>YEAR(mes3)</f>
        <v>2013</v>
      </c>
      <c r="D33" s="72">
        <f>MONTH(mes3)</f>
        <v>3</v>
      </c>
      <c r="E33" s="78"/>
      <c r="F33" s="73">
        <v>1</v>
      </c>
      <c r="G33" s="73">
        <f t="shared" si="5"/>
        <v>3</v>
      </c>
      <c r="H33" s="74"/>
      <c r="I33" s="75"/>
      <c r="J33" s="76"/>
      <c r="K33" s="30"/>
      <c r="L33" s="55">
        <f>ROUND(IF(E33=0,0,(1-M33)*E33),4)</f>
        <v>0</v>
      </c>
      <c r="M33" s="48">
        <f>ROUND(Y33,6)</f>
        <v>0</v>
      </c>
      <c r="N33" s="46">
        <f>IF(AB33&lt;&gt;0,"Revisar Cu ó %subsidio","")</f>
      </c>
      <c r="O33" s="47"/>
      <c r="R33" s="14">
        <f>+VarIPCm3</f>
        <v>0</v>
      </c>
      <c r="S33" s="54">
        <f t="shared" si="1"/>
        <v>0</v>
      </c>
      <c r="T33" s="62">
        <f>IF(S33=0,Z32,Z32*(1+S33))</f>
        <v>0</v>
      </c>
      <c r="U33" s="15"/>
      <c r="V33" s="62">
        <f>IF(V32=0,H33,IF(T33=0,U33,T33))</f>
        <v>0</v>
      </c>
      <c r="W33" s="16">
        <f>IF(W32=0,I33,IF(E33=0,0,IF(V33=0,I33,(1-V33/E33))))</f>
        <v>0</v>
      </c>
      <c r="X33" s="16"/>
      <c r="Y33" s="16">
        <f>IF(E33=0,0,IF(IF(IF(X33&lt;W33,W33,X33)&gt;60%,60%,IF(X33&lt;W33,W33,X33))&lt;50%,50%,IF(IF(X33&lt;W33,W33,X33)&gt;60%,60%,IF(X33&lt;W33,W33,X33))))</f>
        <v>0</v>
      </c>
      <c r="Z33" s="62">
        <f t="shared" si="3"/>
        <v>0</v>
      </c>
      <c r="AB33" s="12">
        <f>I33-M33</f>
        <v>0</v>
      </c>
      <c r="AC33" s="13">
        <f t="shared" si="2"/>
        <v>0</v>
      </c>
      <c r="AE33" s="20">
        <f>IF(E33=0,0,IF(F33=1,IF(mes1=DATE(2007,1,1),(IF((1-V33/E33)&lt;50%,50%,IF((1-(V33/E33))&gt;60%,60%,1-(V33/E33)))),IF((1-(V33/E33))&gt;60%,60%,1-(V33/E33))),IF(mes1=DATE(2007,1,1),(IF((1-V33/E33)&lt;40%,40%,IF((1-(V33/E33))&gt;50%,50%,1-(V33/E33)))),IF((1-(V33/E33))&gt;50%,50%,1-(V33/E33)))))</f>
        <v>0</v>
      </c>
      <c r="AG33" s="19"/>
      <c r="AH33" s="65">
        <v>1231</v>
      </c>
      <c r="AI33" s="66" t="s">
        <v>89</v>
      </c>
      <c r="AJ33" s="66" t="s">
        <v>90</v>
      </c>
    </row>
    <row r="34" spans="2:36" ht="12.75">
      <c r="B34" s="71">
        <f t="shared" si="0"/>
        <v>0</v>
      </c>
      <c r="C34" s="72">
        <f>YEAR(mes0)</f>
        <v>2012</v>
      </c>
      <c r="D34" s="72">
        <f>MONTH(mes0)</f>
        <v>12</v>
      </c>
      <c r="E34" s="78"/>
      <c r="F34" s="73">
        <v>2</v>
      </c>
      <c r="G34" s="73">
        <f t="shared" si="5"/>
        <v>3</v>
      </c>
      <c r="H34" s="74"/>
      <c r="I34" s="75"/>
      <c r="J34" s="76"/>
      <c r="K34" s="30"/>
      <c r="L34" s="33">
        <f>ROUND(Z34,4)</f>
        <v>0</v>
      </c>
      <c r="M34" s="45">
        <f>ROUND(IF(E34=0,0,1-(L34/E34)),6)</f>
        <v>0</v>
      </c>
      <c r="N34" s="49">
        <f>IF(M34&lt;&gt;I34,"Revisar Cu ó %subsidio","")</f>
      </c>
      <c r="O34" s="47"/>
      <c r="R34" s="14">
        <f>+VarIPCm0</f>
        <v>-0.0013671385677413994</v>
      </c>
      <c r="S34" s="54">
        <f t="shared" si="1"/>
        <v>-0.0013671385677413994</v>
      </c>
      <c r="T34" s="63"/>
      <c r="U34" s="17"/>
      <c r="V34" s="63">
        <f>IF(AND(D34=12,C34=2010),H34*(1+VarIPCm0),H34)</f>
        <v>0</v>
      </c>
      <c r="W34" s="50">
        <f>IF(E34=0,0,IF(V34=0,H34,(1-V34/E34)))</f>
        <v>0</v>
      </c>
      <c r="X34" s="50"/>
      <c r="Y34" s="50">
        <f>+W34</f>
        <v>0</v>
      </c>
      <c r="Z34" s="63">
        <f>+V34</f>
        <v>0</v>
      </c>
      <c r="AB34" s="12">
        <f>IF(I34=0,0,I34-AE34)</f>
        <v>0</v>
      </c>
      <c r="AC34" s="13">
        <f t="shared" si="2"/>
        <v>0</v>
      </c>
      <c r="AE34" s="56">
        <f>IF(E34=0,0,IF(F34=1,IF(mes1=DATE(2007,1,1),(IF((1-V34/E34)&lt;=50%,I34,IF((1-(V34/E34))&gt;60%,60%,1-(V34/E34)))),IF((1-(V34/E34))&gt;60%,60%,1-(V34/E34))),IF(mes1=DATE(2007,1,1),(IF((1-V34/E34)&lt;40%,I34%,IF((1-(V34/E34))&gt;50%,50%,1-(V34/E34)))),IF((1-(V34/E34))&gt;50%,50%,1-(V34/E34)))))</f>
        <v>0</v>
      </c>
      <c r="AG34" s="19"/>
      <c r="AH34" s="65">
        <v>1232</v>
      </c>
      <c r="AI34" s="66" t="s">
        <v>91</v>
      </c>
      <c r="AJ34" s="66" t="s">
        <v>92</v>
      </c>
    </row>
    <row r="35" spans="2:36" ht="12.75">
      <c r="B35" s="71">
        <f t="shared" si="0"/>
        <v>0</v>
      </c>
      <c r="C35" s="72">
        <f>YEAR(mes1)</f>
        <v>2013</v>
      </c>
      <c r="D35" s="72">
        <f>MONTH(mes1)</f>
        <v>1</v>
      </c>
      <c r="E35" s="78"/>
      <c r="F35" s="73">
        <v>2</v>
      </c>
      <c r="G35" s="73">
        <f t="shared" si="5"/>
        <v>3</v>
      </c>
      <c r="H35" s="74"/>
      <c r="I35" s="75"/>
      <c r="J35" s="76"/>
      <c r="K35" s="30"/>
      <c r="L35" s="55">
        <f>ROUND(IF(E35=0,0,(1-M35)*E35),4)</f>
        <v>0</v>
      </c>
      <c r="M35" s="48">
        <f>ROUND(Y35,6)</f>
        <v>0</v>
      </c>
      <c r="N35" s="46">
        <f>IF(AB35&lt;&gt;0,"Revisar Cu ó %subsidio","")</f>
      </c>
      <c r="O35" s="47"/>
      <c r="R35" s="14">
        <f>+VarIPCm1</f>
        <v>0.000888669245575846</v>
      </c>
      <c r="S35" s="54">
        <f t="shared" si="1"/>
        <v>0.000888669245575846</v>
      </c>
      <c r="T35" s="63">
        <f>IF(S35=0,Z34,Z34*(1+S35))</f>
        <v>0</v>
      </c>
      <c r="U35" s="18"/>
      <c r="V35" s="63">
        <f>IF(V34=0,H35,IF(T35=0,U35,T35))</f>
        <v>0</v>
      </c>
      <c r="W35" s="50">
        <f>IF(W34=0,I35,IF(E35=0,0,IF(V35=0,I35,(1-V35/E35))))</f>
        <v>0</v>
      </c>
      <c r="X35" s="50"/>
      <c r="Y35" s="51">
        <f>IF(E35=0,0,IF(IF(IF(X35&lt;W35,W35,X35)&gt;50%,50%,IF(X35&lt;W35,W35,X35))&lt;40%,40%,IF(IF(X35&lt;W35,W35,X35)&gt;50%,50%,IF(X35&lt;W35,W35,X35))))</f>
        <v>0</v>
      </c>
      <c r="Z35" s="63">
        <f t="shared" si="3"/>
        <v>0</v>
      </c>
      <c r="AB35" s="12">
        <f>I35-M35</f>
        <v>0</v>
      </c>
      <c r="AC35" s="13">
        <f t="shared" si="2"/>
        <v>0</v>
      </c>
      <c r="AE35" s="20">
        <f>IF(E35=0,0,IF(F35=1,IF(mes1=DATE(2007,1,1),(IF((1-V35/E35)&lt;50%,50%,IF((1-(V35/E35))&gt;60%,60%,1-(V35/E35)))),IF((1-(V35/E35))&gt;60%,60%,1-(V35/E35))),IF(mes1=DATE(2007,1,1),(IF((1-V35/E35)&lt;40%,40%,IF((1-(V35/E35))&gt;50%,50%,1-(V35/E35)))),IF((1-(V35/E35))&gt;50%,50%,1-(V35/E35)))))</f>
        <v>0</v>
      </c>
      <c r="AG35" s="19"/>
      <c r="AH35" s="65">
        <v>1233</v>
      </c>
      <c r="AI35" s="66" t="s">
        <v>93</v>
      </c>
      <c r="AJ35" s="66" t="s">
        <v>94</v>
      </c>
    </row>
    <row r="36" spans="2:36" ht="12.75">
      <c r="B36" s="71">
        <f t="shared" si="0"/>
        <v>0</v>
      </c>
      <c r="C36" s="72">
        <f>YEAR(mes2)</f>
        <v>2013</v>
      </c>
      <c r="D36" s="72">
        <f>MONTH(mes2)</f>
        <v>2</v>
      </c>
      <c r="E36" s="78"/>
      <c r="F36" s="73">
        <v>2</v>
      </c>
      <c r="G36" s="73">
        <f t="shared" si="5"/>
        <v>3</v>
      </c>
      <c r="H36" s="74"/>
      <c r="I36" s="75"/>
      <c r="J36" s="76"/>
      <c r="K36" s="30"/>
      <c r="L36" s="55">
        <f>ROUND(IF(E36=0,0,(1-M36)*E36),4)</f>
        <v>0</v>
      </c>
      <c r="M36" s="48">
        <f>ROUND(Y36,6)</f>
        <v>0</v>
      </c>
      <c r="N36" s="46">
        <f>IF(AB36&lt;&gt;0,"Revisar Cu ó %subsidio","")</f>
      </c>
      <c r="O36" s="47"/>
      <c r="R36" s="14">
        <f>+VarIPCm2</f>
        <v>0.0029798661922064706</v>
      </c>
      <c r="S36" s="54">
        <f t="shared" si="1"/>
        <v>0.0029798661922064706</v>
      </c>
      <c r="T36" s="63">
        <f>IF(S36=0,Z35,Z35*(1+S36))</f>
        <v>0</v>
      </c>
      <c r="U36" s="18"/>
      <c r="V36" s="63">
        <f>IF(V35=0,H36,IF(T36=0,U36,T36))</f>
        <v>0</v>
      </c>
      <c r="W36" s="50">
        <f>IF(W35=0,I36,IF(E36=0,0,IF(V36=0,I36,(1-V36/E36))))</f>
        <v>0</v>
      </c>
      <c r="X36" s="50"/>
      <c r="Y36" s="51">
        <f>IF(E36=0,0,IF(IF(IF(X36&lt;W36,W36,X36)&gt;50%,50%,IF(X36&lt;W36,W36,X36))&lt;40%,40%,IF(IF(X36&lt;W36,W36,X36)&gt;50%,50%,IF(X36&lt;W36,W36,X36))))</f>
        <v>0</v>
      </c>
      <c r="Z36" s="63">
        <f t="shared" si="3"/>
        <v>0</v>
      </c>
      <c r="AB36" s="12">
        <f>I36-M36</f>
        <v>0</v>
      </c>
      <c r="AC36" s="13">
        <f t="shared" si="2"/>
        <v>0</v>
      </c>
      <c r="AE36" s="20">
        <f>IF(E36=0,0,IF(F36=1,IF(mes1=DATE(2007,1,1),(IF((1-V36/E36)&lt;50%,50%,IF((1-(V36/E36))&gt;60%,60%,1-(V36/E36)))),IF((1-(V36/E36))&gt;60%,60%,1-(V36/E36))),IF(mes1=DATE(2007,1,1),(IF((1-V36/E36)&lt;40%,40%,IF((1-(V36/E36))&gt;50%,50%,1-(V36/E36)))),IF((1-(V36/E36))&gt;50%,50%,1-(V36/E36)))))</f>
        <v>0</v>
      </c>
      <c r="AG36" s="19"/>
      <c r="AH36" s="65">
        <v>1234</v>
      </c>
      <c r="AI36" s="66" t="s">
        <v>95</v>
      </c>
      <c r="AJ36" s="66" t="s">
        <v>96</v>
      </c>
    </row>
    <row r="37" spans="2:36" ht="12.75">
      <c r="B37" s="71">
        <f t="shared" si="0"/>
        <v>0</v>
      </c>
      <c r="C37" s="72">
        <f>YEAR(mes3)</f>
        <v>2013</v>
      </c>
      <c r="D37" s="72">
        <f>MONTH(mes3)</f>
        <v>3</v>
      </c>
      <c r="E37" s="78"/>
      <c r="F37" s="73">
        <v>2</v>
      </c>
      <c r="G37" s="73">
        <f t="shared" si="5"/>
        <v>3</v>
      </c>
      <c r="H37" s="74"/>
      <c r="I37" s="75"/>
      <c r="J37" s="76"/>
      <c r="K37" s="30"/>
      <c r="L37" s="55">
        <f>ROUND(IF(E37=0,0,(1-M37)*E37),4)</f>
        <v>0</v>
      </c>
      <c r="M37" s="48">
        <f>ROUND(Y37,6)</f>
        <v>0</v>
      </c>
      <c r="N37" s="46">
        <f>IF(AB37&lt;&gt;0,"Revisar Cu ó %subsidio","")</f>
      </c>
      <c r="O37" s="47"/>
      <c r="R37" s="14">
        <f>+VarIPCm3</f>
        <v>0</v>
      </c>
      <c r="S37" s="54">
        <f t="shared" si="1"/>
        <v>0</v>
      </c>
      <c r="T37" s="63">
        <f>IF(S37=0,Z36,Z36*(1+S37))</f>
        <v>0</v>
      </c>
      <c r="U37" s="18"/>
      <c r="V37" s="63">
        <f>IF(V36=0,H37,IF(T37=0,U37,T37))</f>
        <v>0</v>
      </c>
      <c r="W37" s="50">
        <f>IF(W36=0,I37,IF(E37=0,0,IF(V37=0,I37,(1-V37/E37))))</f>
        <v>0</v>
      </c>
      <c r="X37" s="50"/>
      <c r="Y37" s="51">
        <f>IF(E37=0,0,IF(IF(IF(X37&lt;W37,W37,X37)&gt;50%,50%,IF(X37&lt;W37,W37,X37))&lt;40%,40%,IF(IF(X37&lt;W37,W37,X37)&gt;50%,50%,IF(X37&lt;W37,W37,X37))))</f>
        <v>0</v>
      </c>
      <c r="Z37" s="63">
        <f t="shared" si="3"/>
        <v>0</v>
      </c>
      <c r="AB37" s="12">
        <f>I37-M37</f>
        <v>0</v>
      </c>
      <c r="AC37" s="13">
        <f t="shared" si="2"/>
        <v>0</v>
      </c>
      <c r="AE37" s="20">
        <f>IF(E37=0,0,IF(F37=1,IF(mes1=DATE(2007,1,1),(IF((1-V37/E37)&lt;50%,50%,IF((1-(V37/E37))&gt;60%,60%,1-(V37/E37)))),IF((1-(V37/E37))&gt;60%,60%,1-(V37/E37))),IF(mes1=DATE(2007,1,1),(IF((1-V37/E37)&lt;40%,40%,IF((1-(V37/E37))&gt;50%,50%,1-(V37/E37)))),IF((1-(V37/E37))&gt;50%,50%,1-(V37/E37)))))</f>
        <v>0</v>
      </c>
      <c r="AG37" s="19"/>
      <c r="AH37" s="65">
        <v>1235</v>
      </c>
      <c r="AI37" s="66" t="s">
        <v>186</v>
      </c>
      <c r="AJ37" s="66" t="s">
        <v>187</v>
      </c>
    </row>
    <row r="38" spans="2:36" ht="12.75">
      <c r="B38" s="71">
        <f t="shared" si="0"/>
        <v>0</v>
      </c>
      <c r="C38" s="72">
        <f>YEAR(mes0)</f>
        <v>2012</v>
      </c>
      <c r="D38" s="72">
        <f>MONTH(mes0)</f>
        <v>12</v>
      </c>
      <c r="E38" s="78"/>
      <c r="F38" s="73">
        <v>1</v>
      </c>
      <c r="G38" s="73">
        <f>+G37+1</f>
        <v>4</v>
      </c>
      <c r="H38" s="74"/>
      <c r="I38" s="75"/>
      <c r="J38" s="76"/>
      <c r="K38" s="30"/>
      <c r="L38" s="33">
        <f>ROUND(Z38,4)</f>
        <v>0</v>
      </c>
      <c r="M38" s="45">
        <f>ROUND(IF(E38=0,0,1-(L38/E38)),6)</f>
        <v>0</v>
      </c>
      <c r="N38" s="49">
        <f>IF(M38&lt;&gt;I38,"Revisar Cu ó %subsidio","")</f>
      </c>
      <c r="O38" s="47"/>
      <c r="R38" s="14">
        <f>+VarIPCm0</f>
        <v>-0.0013671385677413994</v>
      </c>
      <c r="S38" s="54">
        <f t="shared" si="1"/>
        <v>-0.0013671385677413994</v>
      </c>
      <c r="T38" s="62"/>
      <c r="U38" s="11"/>
      <c r="V38" s="62">
        <f>IF(AND(D38=12,C38=2010),H38*(1+VarIPCm0),H38)</f>
        <v>0</v>
      </c>
      <c r="W38" s="16">
        <f>IF(E38=0,0,IF(V38=0,H38,(1-V38/E38)))</f>
        <v>0</v>
      </c>
      <c r="X38" s="16"/>
      <c r="Y38" s="16">
        <f>+W38</f>
        <v>0</v>
      </c>
      <c r="Z38" s="62">
        <f>+V38</f>
        <v>0</v>
      </c>
      <c r="AB38" s="12">
        <f>IF(I38=0,0,I38-M38)</f>
        <v>0</v>
      </c>
      <c r="AC38" s="13">
        <f>+H38-L38</f>
        <v>0</v>
      </c>
      <c r="AD38" s="10"/>
      <c r="AE38" s="56">
        <f>IF(E38=0,0,IF(F38=1,IF(mes1=DATE(2007,1,1),(IF((1-V38/E38)&lt;=50%,I38,IF((1-(V38/E38))&gt;60%,60%,1-(V38/E38)))),IF((1-(V38/E38))&gt;60%,60%,1-(V38/E38))),IF(mes1=DATE(2007,1,1),(IF((1-V38/E38)&lt;40%,I38%,IF((1-(V38/E38))&gt;50%,50%,1-(V38/E38)))),IF((1-(V38/E38))&gt;50%,50%,1-(V38/E38)))))</f>
        <v>0</v>
      </c>
      <c r="AG38" s="19"/>
      <c r="AH38" s="65">
        <v>1236</v>
      </c>
      <c r="AI38" s="66" t="s">
        <v>97</v>
      </c>
      <c r="AJ38" s="66" t="s">
        <v>98</v>
      </c>
    </row>
    <row r="39" spans="2:36" ht="12.75">
      <c r="B39" s="71">
        <f t="shared" si="0"/>
        <v>0</v>
      </c>
      <c r="C39" s="72">
        <f>YEAR(mes1)</f>
        <v>2013</v>
      </c>
      <c r="D39" s="72">
        <f>MONTH(mes1)</f>
        <v>1</v>
      </c>
      <c r="E39" s="78"/>
      <c r="F39" s="73">
        <v>1</v>
      </c>
      <c r="G39" s="73">
        <f>+G38</f>
        <v>4</v>
      </c>
      <c r="H39" s="74"/>
      <c r="I39" s="75"/>
      <c r="J39" s="76"/>
      <c r="K39" s="30"/>
      <c r="L39" s="55">
        <f>ROUND(IF(E39=0,0,(1-M39)*E39),4)</f>
        <v>0</v>
      </c>
      <c r="M39" s="48">
        <f>ROUND(Y39,6)</f>
        <v>0</v>
      </c>
      <c r="N39" s="46">
        <f>IF(AB39&lt;&gt;0,"Revisar Cu ó %subsidio","")</f>
      </c>
      <c r="O39" s="47"/>
      <c r="R39" s="14">
        <f>+VarIPCm1</f>
        <v>0.000888669245575846</v>
      </c>
      <c r="S39" s="54">
        <f t="shared" si="1"/>
        <v>0.000888669245575846</v>
      </c>
      <c r="T39" s="62">
        <f>IF(S39=0,Z38,Z38*(1+S39))</f>
        <v>0</v>
      </c>
      <c r="U39" s="15"/>
      <c r="V39" s="62">
        <f>IF(V38=0,H39,IF(T39=0,U39,T39))</f>
        <v>0</v>
      </c>
      <c r="W39" s="16">
        <f>IF(W38=0,I39,IF(E39=0,0,IF(V39=0,I39,(1-V39/E39))))</f>
        <v>0</v>
      </c>
      <c r="X39" s="16"/>
      <c r="Y39" s="16">
        <f>IF(E39=0,0,IF(IF(IF(X39&lt;W39,W39,X39)&gt;60%,60%,IF(X39&lt;W39,W39,X39))&lt;50%,50%,IF(IF(X39&lt;W39,W39,X39)&gt;60%,60%,IF(X39&lt;W39,W39,X39))))</f>
        <v>0</v>
      </c>
      <c r="Z39" s="62">
        <f t="shared" si="3"/>
        <v>0</v>
      </c>
      <c r="AB39" s="12">
        <f>I39-Y39</f>
        <v>0</v>
      </c>
      <c r="AC39" s="13">
        <f>+H39-Z39</f>
        <v>0</v>
      </c>
      <c r="AE39" s="20">
        <f>IF(E39=0,0,IF(F39=1,IF(mes1=DATE(2007,1,1),(IF((1-V39/E39)&lt;=50%,I39,IF((1-(V39/E39))&gt;60%,60%,1-(V39/E39)))),IF((1-(V39/E39))&gt;60%,60%,1-(V39/E39))),IF(mes1=DATE(2007,1,1),(IF((1-V39/E39)&lt;40%,I39%,IF((1-(V39/E39))&gt;50%,50%,1-(V39/E39)))),IF((1-(V39/E39))&gt;50%,50%,1-(V39/E39)))))</f>
        <v>0</v>
      </c>
      <c r="AG39" s="19"/>
      <c r="AH39" s="65">
        <v>1237</v>
      </c>
      <c r="AI39" s="66" t="s">
        <v>99</v>
      </c>
      <c r="AJ39" s="66" t="s">
        <v>100</v>
      </c>
    </row>
    <row r="40" spans="2:36" ht="12.75">
      <c r="B40" s="71">
        <f t="shared" si="0"/>
        <v>0</v>
      </c>
      <c r="C40" s="72">
        <f>YEAR(mes2)</f>
        <v>2013</v>
      </c>
      <c r="D40" s="72">
        <f>MONTH(mes2)</f>
        <v>2</v>
      </c>
      <c r="E40" s="78"/>
      <c r="F40" s="73">
        <v>1</v>
      </c>
      <c r="G40" s="73">
        <f aca="true" t="shared" si="6" ref="G40:G45">+G39</f>
        <v>4</v>
      </c>
      <c r="H40" s="74"/>
      <c r="I40" s="75"/>
      <c r="J40" s="76"/>
      <c r="K40" s="30"/>
      <c r="L40" s="55">
        <f>ROUND(IF(E40=0,0,(1-M40)*E40),4)</f>
        <v>0</v>
      </c>
      <c r="M40" s="48">
        <f>ROUND(Y40,6)</f>
        <v>0</v>
      </c>
      <c r="N40" s="46">
        <f>IF(AB40&lt;&gt;0,"Revisar Cu ó %subsidio","")</f>
      </c>
      <c r="O40" s="47"/>
      <c r="R40" s="14">
        <f>+VarIPCm2</f>
        <v>0.0029798661922064706</v>
      </c>
      <c r="S40" s="54">
        <f t="shared" si="1"/>
        <v>0.0029798661922064706</v>
      </c>
      <c r="T40" s="62">
        <f>IF(S40=0,Z39,Z39*(1+S40))</f>
        <v>0</v>
      </c>
      <c r="U40" s="15"/>
      <c r="V40" s="62">
        <f>IF(V39=0,H40,IF(T40=0,U40,T40))</f>
        <v>0</v>
      </c>
      <c r="W40" s="16">
        <f>IF(W39=0,I40,IF(E40=0,0,IF(V40=0,I40,(1-V40/E40))))</f>
        <v>0</v>
      </c>
      <c r="X40" s="16"/>
      <c r="Y40" s="16">
        <f>IF(E40=0,0,IF(IF(IF(X40&lt;W40,W40,X40)&gt;60%,60%,IF(X40&lt;W40,W40,X40))&lt;50%,50%,IF(IF(X40&lt;W40,W40,X40)&gt;60%,60%,IF(X40&lt;W40,W40,X40))))</f>
        <v>0</v>
      </c>
      <c r="Z40" s="62">
        <f t="shared" si="3"/>
        <v>0</v>
      </c>
      <c r="AB40" s="12">
        <f>I40-Y40</f>
        <v>0</v>
      </c>
      <c r="AC40" s="13">
        <f aca="true" t="shared" si="7" ref="AC40:AC61">+H40-Z40</f>
        <v>0</v>
      </c>
      <c r="AE40" s="20">
        <f>IF(E40=0,0,IF(F40=1,IF(mes1=DATE(2007,1,1),(IF((1-V40/E40)&lt;=50%,I40,IF((1-(V40/E40))&gt;60%,60%,1-(V40/E40)))),IF((1-(V40/E40))&gt;60%,60%,1-(V40/E40))),IF(mes1=DATE(2007,1,1),(IF((1-V40/E40)&lt;40%,I40%,IF((1-(V40/E40))&gt;50%,50%,1-(V40/E40)))),IF((1-(V40/E40))&gt;50%,50%,1-(V40/E40)))))</f>
        <v>0</v>
      </c>
      <c r="AH40" s="65">
        <v>1238</v>
      </c>
      <c r="AI40" s="66" t="s">
        <v>101</v>
      </c>
      <c r="AJ40" s="66" t="s">
        <v>102</v>
      </c>
    </row>
    <row r="41" spans="2:36" ht="12.75">
      <c r="B41" s="71">
        <f t="shared" si="0"/>
        <v>0</v>
      </c>
      <c r="C41" s="72">
        <f>YEAR(mes3)</f>
        <v>2013</v>
      </c>
      <c r="D41" s="72">
        <f>MONTH(mes3)</f>
        <v>3</v>
      </c>
      <c r="E41" s="78"/>
      <c r="F41" s="73">
        <v>1</v>
      </c>
      <c r="G41" s="73">
        <f t="shared" si="6"/>
        <v>4</v>
      </c>
      <c r="H41" s="74"/>
      <c r="I41" s="75"/>
      <c r="J41" s="76"/>
      <c r="K41" s="30"/>
      <c r="L41" s="55">
        <f>ROUND(IF(E41=0,0,(1-M41)*E41),4)</f>
        <v>0</v>
      </c>
      <c r="M41" s="48">
        <f>ROUND(Y41,6)</f>
        <v>0</v>
      </c>
      <c r="N41" s="46">
        <f>IF(AB41&lt;&gt;0,"Revisar Cu ó %subsidio","")</f>
      </c>
      <c r="O41" s="47"/>
      <c r="R41" s="14">
        <f>+VarIPCm3</f>
        <v>0</v>
      </c>
      <c r="S41" s="54">
        <f t="shared" si="1"/>
        <v>0</v>
      </c>
      <c r="T41" s="62">
        <f>IF(S41=0,Z40,Z40*(1+S41))</f>
        <v>0</v>
      </c>
      <c r="U41" s="15"/>
      <c r="V41" s="62">
        <f>IF(V40=0,H41,IF(T41=0,U41,T41))</f>
        <v>0</v>
      </c>
      <c r="W41" s="16">
        <f>IF(W40=0,I41,IF(E41=0,0,IF(V41=0,I41,(1-V41/E41))))</f>
        <v>0</v>
      </c>
      <c r="X41" s="16"/>
      <c r="Y41" s="16">
        <f>IF(E41=0,0,IF(IF(IF(X41&lt;W41,W41,X41)&gt;60%,60%,IF(X41&lt;W41,W41,X41))&lt;50%,50%,IF(IF(X41&lt;W41,W41,X41)&gt;60%,60%,IF(X41&lt;W41,W41,X41))))</f>
        <v>0</v>
      </c>
      <c r="Z41" s="62">
        <f t="shared" si="3"/>
        <v>0</v>
      </c>
      <c r="AB41" s="12">
        <f>I41-Y41</f>
        <v>0</v>
      </c>
      <c r="AC41" s="13">
        <f t="shared" si="7"/>
        <v>0</v>
      </c>
      <c r="AE41" s="20">
        <f>IF(E41=0,0,IF(F41=1,IF(mes1=DATE(2007,1,1),(IF((1-V41/E41)&lt;=50%,I41,IF((1-(V41/E41))&gt;60%,60%,1-(V41/E41)))),IF((1-(V41/E41))&gt;60%,60%,1-(V41/E41))),IF(mes1=DATE(2007,1,1),(IF((1-V41/E41)&lt;40%,I41%,IF((1-(V41/E41))&gt;50%,50%,1-(V41/E41)))),IF((1-(V41/E41))&gt;50%,50%,1-(V41/E41)))))</f>
        <v>0</v>
      </c>
      <c r="AH41" s="65">
        <v>1239</v>
      </c>
      <c r="AI41" s="66" t="s">
        <v>103</v>
      </c>
      <c r="AJ41" s="66" t="s">
        <v>104</v>
      </c>
    </row>
    <row r="42" spans="2:36" ht="12.75">
      <c r="B42" s="71">
        <f t="shared" si="0"/>
        <v>0</v>
      </c>
      <c r="C42" s="72">
        <f>YEAR(mes0)</f>
        <v>2012</v>
      </c>
      <c r="D42" s="72">
        <f>MONTH(mes0)</f>
        <v>12</v>
      </c>
      <c r="E42" s="78"/>
      <c r="F42" s="73">
        <v>2</v>
      </c>
      <c r="G42" s="73">
        <f t="shared" si="6"/>
        <v>4</v>
      </c>
      <c r="H42" s="74"/>
      <c r="I42" s="75"/>
      <c r="J42" s="76"/>
      <c r="L42" s="33">
        <f>ROUND(Z42,4)</f>
        <v>0</v>
      </c>
      <c r="M42" s="45">
        <f>ROUND(IF(E42=0,0,1-(L42/E42)),6)</f>
        <v>0</v>
      </c>
      <c r="N42" s="49">
        <f>IF(M42&lt;&gt;I42,"Revisar Cu ó %subsidio","")</f>
      </c>
      <c r="O42" s="47"/>
      <c r="R42" s="14">
        <f>+VarIPCm0</f>
        <v>-0.0013671385677413994</v>
      </c>
      <c r="S42" s="54">
        <f t="shared" si="1"/>
        <v>-0.0013671385677413994</v>
      </c>
      <c r="T42" s="63"/>
      <c r="U42" s="17"/>
      <c r="V42" s="63">
        <f>IF(AND(D42=12,C42=2010),H42*(1+VarIPCm0),H42)</f>
        <v>0</v>
      </c>
      <c r="W42" s="50">
        <f>IF(E42=0,0,IF(V42=0,H42,(1-V42/E42)))</f>
        <v>0</v>
      </c>
      <c r="X42" s="50"/>
      <c r="Y42" s="50">
        <f>+W42</f>
        <v>0</v>
      </c>
      <c r="Z42" s="63">
        <f>+V42</f>
        <v>0</v>
      </c>
      <c r="AB42" s="12">
        <f>IF(I42=0,0,I42-M42)</f>
        <v>0</v>
      </c>
      <c r="AC42" s="13">
        <f t="shared" si="7"/>
        <v>0</v>
      </c>
      <c r="AE42" s="56">
        <f>IF(E42=0,0,IF(F42=1,IF(mes1=DATE(2007,1,1),(IF((1-V42/E42)&lt;=50%,I42,IF((1-(V42/E42))&gt;60%,60%,1-(V42/E42)))),IF((1-(V42/E42))&gt;60%,60%,1-(V42/E42))),IF(mes1=DATE(2007,1,1),(IF((1-V42/E42)&lt;40%,I42%,IF((1-(V42/E42))&gt;50%,50%,1-(V42/E42)))),IF((1-(V42/E42))&gt;50%,50%,1-(V42/E42)))))</f>
        <v>0</v>
      </c>
      <c r="AH42" s="65">
        <v>1240</v>
      </c>
      <c r="AI42" s="66" t="s">
        <v>299</v>
      </c>
      <c r="AJ42" s="66" t="s">
        <v>300</v>
      </c>
    </row>
    <row r="43" spans="2:36" ht="12.75">
      <c r="B43" s="71">
        <f t="shared" si="0"/>
        <v>0</v>
      </c>
      <c r="C43" s="72">
        <f>YEAR(mes1)</f>
        <v>2013</v>
      </c>
      <c r="D43" s="72">
        <f>MONTH(mes1)</f>
        <v>1</v>
      </c>
      <c r="E43" s="78"/>
      <c r="F43" s="73">
        <v>2</v>
      </c>
      <c r="G43" s="73">
        <f t="shared" si="6"/>
        <v>4</v>
      </c>
      <c r="H43" s="74"/>
      <c r="I43" s="75"/>
      <c r="J43" s="76"/>
      <c r="L43" s="55">
        <f>ROUND(IF(E43=0,0,(1-M43)*E43),4)</f>
        <v>0</v>
      </c>
      <c r="M43" s="48">
        <f>ROUND(Y43,6)</f>
        <v>0</v>
      </c>
      <c r="N43" s="46">
        <f>IF(AB43&lt;&gt;0,"Revisar Cu ó %subsidio","")</f>
      </c>
      <c r="O43" s="47"/>
      <c r="R43" s="14">
        <f>+VarIPCm1</f>
        <v>0.000888669245575846</v>
      </c>
      <c r="S43" s="54">
        <f t="shared" si="1"/>
        <v>0.000888669245575846</v>
      </c>
      <c r="T43" s="63">
        <f>IF(S43=0,Z42,Z42*(1+S43))</f>
        <v>0</v>
      </c>
      <c r="U43" s="18"/>
      <c r="V43" s="63">
        <f>IF(V42=0,H43,IF(T43=0,U43,T43))</f>
        <v>0</v>
      </c>
      <c r="W43" s="50">
        <f>IF(W42=0,I43,IF(E43=0,0,IF(V43=0,I43,(1-V43/E43))))</f>
        <v>0</v>
      </c>
      <c r="X43" s="50"/>
      <c r="Y43" s="51">
        <f>IF(E43=0,0,IF(IF(IF(X43&lt;W43,W43,X43)&gt;50%,50%,IF(X43&lt;W43,W43,X43))&lt;40%,40%,IF(IF(X43&lt;W43,W43,X43)&gt;50%,50%,IF(X43&lt;W43,W43,X43))))</f>
        <v>0</v>
      </c>
      <c r="Z43" s="63">
        <f t="shared" si="3"/>
        <v>0</v>
      </c>
      <c r="AB43" s="12">
        <f>I43-M43</f>
        <v>0</v>
      </c>
      <c r="AC43" s="13">
        <f t="shared" si="7"/>
        <v>0</v>
      </c>
      <c r="AE43" s="20">
        <f>IF(E43=0,0,IF(F43=1,IF(mes1=DATE(2007,1,1),(IF((1-V43/E43)&lt;50%,50%,IF((1-(V43/E43))&gt;60%,60%,1-(V43/E43)))),IF((1-(V43/E43))&gt;60%,60%,1-(V43/E43))),IF(mes1=DATE(2007,1,1),(IF((1-V43/E43)&lt;40%,40%,IF((1-(V43/E43))&gt;50%,50%,1-(V43/E43)))),IF((1-(V43/E43))&gt;50%,50%,1-(V43/E43)))))</f>
        <v>0</v>
      </c>
      <c r="AH43" s="65">
        <v>1241</v>
      </c>
      <c r="AI43" s="66" t="s">
        <v>105</v>
      </c>
      <c r="AJ43" s="66" t="s">
        <v>106</v>
      </c>
    </row>
    <row r="44" spans="2:36" ht="12.75">
      <c r="B44" s="71">
        <f t="shared" si="0"/>
        <v>0</v>
      </c>
      <c r="C44" s="72">
        <f>YEAR(mes2)</f>
        <v>2013</v>
      </c>
      <c r="D44" s="72">
        <f>MONTH(mes2)</f>
        <v>2</v>
      </c>
      <c r="E44" s="78"/>
      <c r="F44" s="73">
        <v>2</v>
      </c>
      <c r="G44" s="73">
        <f t="shared" si="6"/>
        <v>4</v>
      </c>
      <c r="H44" s="74"/>
      <c r="I44" s="75"/>
      <c r="J44" s="76"/>
      <c r="L44" s="55">
        <f>ROUND(IF(E44=0,0,(1-M44)*E44),4)</f>
        <v>0</v>
      </c>
      <c r="M44" s="48">
        <f>ROUND(Y44,6)</f>
        <v>0</v>
      </c>
      <c r="N44" s="46">
        <f>IF(AB44&lt;&gt;0,"Revisar Cu ó %subsidio","")</f>
      </c>
      <c r="O44" s="47"/>
      <c r="R44" s="14">
        <f>+VarIPCm2</f>
        <v>0.0029798661922064706</v>
      </c>
      <c r="S44" s="54">
        <f t="shared" si="1"/>
        <v>0.0029798661922064706</v>
      </c>
      <c r="T44" s="63">
        <f>IF(S44=0,Z43,Z43*(1+S44))</f>
        <v>0</v>
      </c>
      <c r="U44" s="18"/>
      <c r="V44" s="63">
        <f>IF(V43=0,H44,IF(T44=0,U44,T44))</f>
        <v>0</v>
      </c>
      <c r="W44" s="50">
        <f>IF(W43=0,I44,IF(E44=0,0,IF(V44=0,I44,(1-V44/E44))))</f>
        <v>0</v>
      </c>
      <c r="X44" s="50"/>
      <c r="Y44" s="51">
        <f>IF(E44=0,0,IF(IF(IF(X44&lt;W44,W44,X44)&gt;50%,50%,IF(X44&lt;W44,W44,X44))&lt;40%,40%,IF(IF(X44&lt;W44,W44,X44)&gt;50%,50%,IF(X44&lt;W44,W44,X44))))</f>
        <v>0</v>
      </c>
      <c r="Z44" s="63">
        <f t="shared" si="3"/>
        <v>0</v>
      </c>
      <c r="AB44" s="12">
        <f>I44-M44</f>
        <v>0</v>
      </c>
      <c r="AC44" s="13">
        <f t="shared" si="7"/>
        <v>0</v>
      </c>
      <c r="AE44" s="20">
        <f>IF(E44=0,0,IF(F44=1,IF(mes1=DATE(2007,1,1),(IF((1-V44/E44)&lt;50%,50%,IF((1-(V44/E44))&gt;60%,60%,1-(V44/E44)))),IF((1-(V44/E44))&gt;60%,60%,1-(V44/E44))),IF(mes1=DATE(2007,1,1),(IF((1-V44/E44)&lt;40%,40%,IF((1-(V44/E44))&gt;50%,50%,1-(V44/E44)))),IF((1-(V44/E44))&gt;50%,50%,1-(V44/E44)))))</f>
        <v>0</v>
      </c>
      <c r="AH44" s="65">
        <v>1242</v>
      </c>
      <c r="AI44" s="66" t="s">
        <v>107</v>
      </c>
      <c r="AJ44" s="66" t="s">
        <v>108</v>
      </c>
    </row>
    <row r="45" spans="2:36" ht="12.75">
      <c r="B45" s="71">
        <f t="shared" si="0"/>
        <v>0</v>
      </c>
      <c r="C45" s="72">
        <f>YEAR(mes3)</f>
        <v>2013</v>
      </c>
      <c r="D45" s="72">
        <f>MONTH(mes3)</f>
        <v>3</v>
      </c>
      <c r="E45" s="78"/>
      <c r="F45" s="73">
        <v>2</v>
      </c>
      <c r="G45" s="73">
        <f t="shared" si="6"/>
        <v>4</v>
      </c>
      <c r="H45" s="74"/>
      <c r="I45" s="75"/>
      <c r="J45" s="76"/>
      <c r="L45" s="55">
        <f>ROUND(IF(E45=0,0,(1-M45)*E45),4)</f>
        <v>0</v>
      </c>
      <c r="M45" s="48">
        <f>ROUND(Y45,6)</f>
        <v>0</v>
      </c>
      <c r="N45" s="46">
        <f>IF(AB45&lt;&gt;0,"Revisar Cu ó %subsidio","")</f>
      </c>
      <c r="O45" s="47"/>
      <c r="R45" s="14">
        <f>+VarIPCm3</f>
        <v>0</v>
      </c>
      <c r="S45" s="54">
        <f t="shared" si="1"/>
        <v>0</v>
      </c>
      <c r="T45" s="63">
        <f>IF(S45=0,Z44,Z44*(1+S45))</f>
        <v>0</v>
      </c>
      <c r="U45" s="18"/>
      <c r="V45" s="63">
        <f>IF(V44=0,H45,IF(T45=0,U45,T45))</f>
        <v>0</v>
      </c>
      <c r="W45" s="50">
        <f>IF(W44=0,I45,IF(E45=0,0,IF(V45=0,I45,(1-V45/E45))))</f>
        <v>0</v>
      </c>
      <c r="X45" s="50"/>
      <c r="Y45" s="51">
        <f>IF(E45=0,0,IF(IF(IF(X45&lt;W45,W45,X45)&gt;50%,50%,IF(X45&lt;W45,W45,X45))&lt;40%,40%,IF(IF(X45&lt;W45,W45,X45)&gt;50%,50%,IF(X45&lt;W45,W45,X45))))</f>
        <v>0</v>
      </c>
      <c r="Z45" s="63">
        <f t="shared" si="3"/>
        <v>0</v>
      </c>
      <c r="AB45" s="12">
        <f>I45-M45</f>
        <v>0</v>
      </c>
      <c r="AC45" s="13">
        <f t="shared" si="7"/>
        <v>0</v>
      </c>
      <c r="AE45" s="20">
        <f>IF(E45=0,0,IF(F45=1,IF(mes1=DATE(2007,1,1),(IF((1-V45/E45)&lt;50%,50%,IF((1-(V45/E45))&gt;60%,60%,1-(V45/E45)))),IF((1-(V45/E45))&gt;60%,60%,1-(V45/E45))),IF(mes1=DATE(2007,1,1),(IF((1-V45/E45)&lt;40%,40%,IF((1-(V45/E45))&gt;50%,50%,1-(V45/E45)))),IF((1-(V45/E45))&gt;50%,50%,1-(V45/E45)))))</f>
        <v>0</v>
      </c>
      <c r="AH45" s="65">
        <v>1243</v>
      </c>
      <c r="AI45" s="66" t="s">
        <v>109</v>
      </c>
      <c r="AJ45" s="66" t="s">
        <v>110</v>
      </c>
    </row>
    <row r="46" spans="2:36" ht="12.75">
      <c r="B46" s="71">
        <f t="shared" si="0"/>
        <v>0</v>
      </c>
      <c r="C46" s="72">
        <f>YEAR(mes0)</f>
        <v>2012</v>
      </c>
      <c r="D46" s="72">
        <f>MONTH(mes0)</f>
        <v>12</v>
      </c>
      <c r="E46" s="78"/>
      <c r="F46" s="73">
        <v>1</v>
      </c>
      <c r="G46" s="73">
        <f>+G45+1</f>
        <v>5</v>
      </c>
      <c r="H46" s="74"/>
      <c r="I46" s="75"/>
      <c r="J46" s="76"/>
      <c r="L46" s="33">
        <f>ROUND(Z46,4)</f>
        <v>0</v>
      </c>
      <c r="M46" s="45">
        <f>ROUND(IF(E46=0,0,1-(L46/E46)),6)</f>
        <v>0</v>
      </c>
      <c r="N46" s="49">
        <f>IF(M46&lt;&gt;I46,"Revisar Cu ó %subsidio","")</f>
      </c>
      <c r="O46" s="47"/>
      <c r="R46" s="14">
        <f>+VarIPCm0</f>
        <v>-0.0013671385677413994</v>
      </c>
      <c r="S46" s="54">
        <f t="shared" si="1"/>
        <v>-0.0013671385677413994</v>
      </c>
      <c r="T46" s="62"/>
      <c r="U46" s="11"/>
      <c r="V46" s="62">
        <f>IF(AND(D46=12,C46=2010),H46*(1+VarIPCm0),H46)</f>
        <v>0</v>
      </c>
      <c r="W46" s="16">
        <f>IF(E46=0,0,IF(V46=0,H46,(1-V46/E46)))</f>
        <v>0</v>
      </c>
      <c r="X46" s="16"/>
      <c r="Y46" s="16">
        <f>+W46</f>
        <v>0</v>
      </c>
      <c r="Z46" s="62">
        <f>+V46</f>
        <v>0</v>
      </c>
      <c r="AB46" s="12">
        <f>IF(I46=0,0,I46-AE46)</f>
        <v>0</v>
      </c>
      <c r="AC46" s="13">
        <f t="shared" si="7"/>
        <v>0</v>
      </c>
      <c r="AE46" s="56">
        <f>IF(E46=0,0,IF(F46=1,IF(mes1=DATE(2007,1,1),(IF((1-V46/E46)&lt;=50%,I46,IF((1-(V46/E46))&gt;60%,60%,1-(V46/E46)))),IF((1-(V46/E46))&gt;60%,60%,1-(V46/E46))),IF(mes1=DATE(2007,1,1),(IF((1-V46/E46)&lt;40%,I46%,IF((1-(V46/E46))&gt;50%,50%,1-(V46/E46)))),IF((1-(V46/E46))&gt;50%,50%,1-(V46/E46)))))</f>
        <v>0</v>
      </c>
      <c r="AH46" s="65">
        <v>1244</v>
      </c>
      <c r="AI46" s="66" t="s">
        <v>111</v>
      </c>
      <c r="AJ46" s="66" t="s">
        <v>112</v>
      </c>
    </row>
    <row r="47" spans="2:36" ht="12.75">
      <c r="B47" s="71">
        <f t="shared" si="0"/>
        <v>0</v>
      </c>
      <c r="C47" s="72">
        <f>YEAR(mes1)</f>
        <v>2013</v>
      </c>
      <c r="D47" s="72">
        <f>MONTH(mes1)</f>
        <v>1</v>
      </c>
      <c r="E47" s="78"/>
      <c r="F47" s="73">
        <v>1</v>
      </c>
      <c r="G47" s="73">
        <f>+G46</f>
        <v>5</v>
      </c>
      <c r="H47" s="74"/>
      <c r="I47" s="75"/>
      <c r="J47" s="76"/>
      <c r="L47" s="55">
        <f>ROUND(IF(E47=0,0,(1-M47)*E47),4)</f>
        <v>0</v>
      </c>
      <c r="M47" s="48">
        <f>ROUND(Y47,6)</f>
        <v>0</v>
      </c>
      <c r="N47" s="46">
        <f>IF(AB47&lt;&gt;0,"Revisar Cu ó %subsidio","")</f>
      </c>
      <c r="O47" s="47"/>
      <c r="R47" s="14">
        <f>+VarIPCm1</f>
        <v>0.000888669245575846</v>
      </c>
      <c r="S47" s="54">
        <f t="shared" si="1"/>
        <v>0.000888669245575846</v>
      </c>
      <c r="T47" s="62">
        <f>IF(S47=0,Z46,Z46*(1+S47))</f>
        <v>0</v>
      </c>
      <c r="U47" s="15"/>
      <c r="V47" s="62">
        <f>IF(V46=0,H47,IF(T47=0,U47,T47))</f>
        <v>0</v>
      </c>
      <c r="W47" s="16">
        <f>IF(W46=0,I47,IF(E47=0,0,IF(V47=0,I47,(1-V47/E47))))</f>
        <v>0</v>
      </c>
      <c r="X47" s="16"/>
      <c r="Y47" s="16">
        <f>IF(E47=0,0,IF(IF(IF(X47&lt;W47,W47,X47)&gt;60%,60%,IF(X47&lt;W47,W47,X47))&lt;50%,50%,IF(IF(X47&lt;W47,W47,X47)&gt;60%,60%,IF(X47&lt;W47,W47,X47))))</f>
        <v>0</v>
      </c>
      <c r="Z47" s="62">
        <f t="shared" si="3"/>
        <v>0</v>
      </c>
      <c r="AB47" s="12">
        <f>I47-M47</f>
        <v>0</v>
      </c>
      <c r="AC47" s="13">
        <f t="shared" si="7"/>
        <v>0</v>
      </c>
      <c r="AE47" s="20">
        <f>IF(E47=0,0,IF(F47=1,IF(mes1=DATE(2007,1,1),(IF((1-V47/E47)&lt;50%,50%,IF((1-(V47/E47))&gt;60%,60%,1-(V47/E47)))),IF((1-(V47/E47))&gt;60%,60%,1-(V47/E47))),IF(mes1=DATE(2007,1,1),(IF((1-V47/E47)&lt;40%,40%,IF((1-(V47/E47))&gt;50%,50%,1-(V47/E47)))),IF((1-(V47/E47))&gt;50%,50%,1-(V47/E47)))))</f>
        <v>0</v>
      </c>
      <c r="AH47" s="65">
        <v>1245</v>
      </c>
      <c r="AI47" s="66" t="s">
        <v>113</v>
      </c>
      <c r="AJ47" s="66" t="s">
        <v>114</v>
      </c>
    </row>
    <row r="48" spans="2:36" ht="12.75">
      <c r="B48" s="71">
        <f t="shared" si="0"/>
        <v>0</v>
      </c>
      <c r="C48" s="72">
        <f>YEAR(mes2)</f>
        <v>2013</v>
      </c>
      <c r="D48" s="72">
        <f>MONTH(mes2)</f>
        <v>2</v>
      </c>
      <c r="E48" s="78"/>
      <c r="F48" s="73">
        <v>1</v>
      </c>
      <c r="G48" s="73">
        <f aca="true" t="shared" si="8" ref="G48:G53">+G47</f>
        <v>5</v>
      </c>
      <c r="H48" s="74"/>
      <c r="I48" s="75"/>
      <c r="J48" s="76"/>
      <c r="L48" s="55">
        <f>ROUND(IF(E48=0,0,(1-M48)*E48),4)</f>
        <v>0</v>
      </c>
      <c r="M48" s="48">
        <f>ROUND(Y48,6)</f>
        <v>0</v>
      </c>
      <c r="N48" s="46">
        <f>IF(AB48&lt;&gt;0,"Revisar Cu ó %subsidio","")</f>
      </c>
      <c r="O48" s="47"/>
      <c r="R48" s="14">
        <f>+VarIPCm2</f>
        <v>0.0029798661922064706</v>
      </c>
      <c r="S48" s="54">
        <f t="shared" si="1"/>
        <v>0.0029798661922064706</v>
      </c>
      <c r="T48" s="62">
        <f>IF(S48=0,Z47,Z47*(1+S48))</f>
        <v>0</v>
      </c>
      <c r="U48" s="15"/>
      <c r="V48" s="62">
        <f>IF(V47=0,H48,IF(T48=0,U48,T48))</f>
        <v>0</v>
      </c>
      <c r="W48" s="16">
        <f>IF(W47=0,I48,IF(E48=0,0,IF(V48=0,I48,(1-V48/E48))))</f>
        <v>0</v>
      </c>
      <c r="X48" s="16"/>
      <c r="Y48" s="16">
        <f>IF(E48=0,0,IF(IF(IF(X48&lt;W48,W48,X48)&gt;60%,60%,IF(X48&lt;W48,W48,X48))&lt;50%,50%,IF(IF(X48&lt;W48,W48,X48)&gt;60%,60%,IF(X48&lt;W48,W48,X48))))</f>
        <v>0</v>
      </c>
      <c r="Z48" s="62">
        <f t="shared" si="3"/>
        <v>0</v>
      </c>
      <c r="AB48" s="12">
        <f>I48-M48</f>
        <v>0</v>
      </c>
      <c r="AC48" s="13">
        <f t="shared" si="7"/>
        <v>0</v>
      </c>
      <c r="AE48" s="20">
        <f>IF(E48=0,0,IF(F48=1,IF(mes1=DATE(2007,1,1),(IF((1-V48/E48)&lt;50%,50%,IF((1-(V48/E48))&gt;60%,60%,1-(V48/E48)))),IF((1-(V48/E48))&gt;60%,60%,1-(V48/E48))),IF(mes1=DATE(2007,1,1),(IF((1-V48/E48)&lt;40%,40%,IF((1-(V48/E48))&gt;50%,50%,1-(V48/E48)))),IF((1-(V48/E48))&gt;50%,50%,1-(V48/E48)))))</f>
        <v>0</v>
      </c>
      <c r="AH48" s="65">
        <v>1246</v>
      </c>
      <c r="AI48" s="66" t="s">
        <v>115</v>
      </c>
      <c r="AJ48" s="66" t="s">
        <v>116</v>
      </c>
    </row>
    <row r="49" spans="2:36" ht="12.75">
      <c r="B49" s="71">
        <f t="shared" si="0"/>
        <v>0</v>
      </c>
      <c r="C49" s="72">
        <f>YEAR(mes3)</f>
        <v>2013</v>
      </c>
      <c r="D49" s="72">
        <f>MONTH(mes3)</f>
        <v>3</v>
      </c>
      <c r="E49" s="78"/>
      <c r="F49" s="73">
        <v>1</v>
      </c>
      <c r="G49" s="73">
        <f t="shared" si="8"/>
        <v>5</v>
      </c>
      <c r="H49" s="74"/>
      <c r="I49" s="75"/>
      <c r="J49" s="76"/>
      <c r="L49" s="55">
        <f>ROUND(IF(E49=0,0,(1-M49)*E49),4)</f>
        <v>0</v>
      </c>
      <c r="M49" s="48">
        <f>ROUND(Y49,6)</f>
        <v>0</v>
      </c>
      <c r="N49" s="46">
        <f>IF(AB49&lt;&gt;0,"Revisar Cu ó %subsidio","")</f>
      </c>
      <c r="O49" s="47"/>
      <c r="R49" s="14">
        <f>+VarIPCm3</f>
        <v>0</v>
      </c>
      <c r="S49" s="54">
        <f t="shared" si="1"/>
        <v>0</v>
      </c>
      <c r="T49" s="62">
        <f>IF(S49=0,Z48,Z48*(1+S49))</f>
        <v>0</v>
      </c>
      <c r="U49" s="15"/>
      <c r="V49" s="62">
        <f>IF(V48=0,H49,IF(T49=0,U49,T49))</f>
        <v>0</v>
      </c>
      <c r="W49" s="16">
        <f>IF(W48=0,I49,IF(E49=0,0,IF(V49=0,I49,(1-V49/E49))))</f>
        <v>0</v>
      </c>
      <c r="X49" s="16"/>
      <c r="Y49" s="16">
        <f>IF(E49=0,0,IF(IF(IF(X49&lt;W49,W49,X49)&gt;60%,60%,IF(X49&lt;W49,W49,X49))&lt;50%,50%,IF(IF(X49&lt;W49,W49,X49)&gt;60%,60%,IF(X49&lt;W49,W49,X49))))</f>
        <v>0</v>
      </c>
      <c r="Z49" s="62">
        <f t="shared" si="3"/>
        <v>0</v>
      </c>
      <c r="AB49" s="12">
        <f>I49-M49</f>
        <v>0</v>
      </c>
      <c r="AC49" s="13">
        <f t="shared" si="7"/>
        <v>0</v>
      </c>
      <c r="AE49" s="20">
        <f>IF(E49=0,0,IF(F49=1,IF(mes1=DATE(2007,1,1),(IF((1-V49/E49)&lt;50%,50%,IF((1-(V49/E49))&gt;60%,60%,1-(V49/E49)))),IF((1-(V49/E49))&gt;60%,60%,1-(V49/E49))),IF(mes1=DATE(2007,1,1),(IF((1-V49/E49)&lt;40%,40%,IF((1-(V49/E49))&gt;50%,50%,1-(V49/E49)))),IF((1-(V49/E49))&gt;50%,50%,1-(V49/E49)))))</f>
        <v>0</v>
      </c>
      <c r="AH49" s="65">
        <v>1247</v>
      </c>
      <c r="AI49" s="66" t="s">
        <v>188</v>
      </c>
      <c r="AJ49" s="66" t="s">
        <v>189</v>
      </c>
    </row>
    <row r="50" spans="2:36" ht="12.75">
      <c r="B50" s="71">
        <f aca="true" t="shared" si="9" ref="B50:B77">+Empresa</f>
        <v>0</v>
      </c>
      <c r="C50" s="72">
        <f>YEAR(mes0)</f>
        <v>2012</v>
      </c>
      <c r="D50" s="72">
        <f>MONTH(mes0)</f>
        <v>12</v>
      </c>
      <c r="E50" s="78"/>
      <c r="F50" s="73">
        <v>2</v>
      </c>
      <c r="G50" s="73">
        <f t="shared" si="8"/>
        <v>5</v>
      </c>
      <c r="H50" s="74"/>
      <c r="I50" s="75"/>
      <c r="J50" s="76"/>
      <c r="L50" s="33">
        <f>ROUND(Z50,4)</f>
        <v>0</v>
      </c>
      <c r="M50" s="45">
        <f>ROUND(IF(E50=0,0,1-(L50/E50)),6)</f>
        <v>0</v>
      </c>
      <c r="N50" s="49">
        <f>IF(M50&lt;&gt;I50,"Revisar Cu ó %subsidio","")</f>
      </c>
      <c r="O50" s="47"/>
      <c r="R50" s="14">
        <f>+VarIPCm0</f>
        <v>-0.0013671385677413994</v>
      </c>
      <c r="S50" s="54">
        <f t="shared" si="1"/>
        <v>-0.0013671385677413994</v>
      </c>
      <c r="T50" s="63"/>
      <c r="U50" s="17"/>
      <c r="V50" s="63">
        <f>IF(AND(D50=12,C50=2010),H50*(1+VarIPCm0),H50)</f>
        <v>0</v>
      </c>
      <c r="W50" s="50">
        <f>IF(E50=0,0,IF(V50=0,H50,(1-V50/E50)))</f>
        <v>0</v>
      </c>
      <c r="X50" s="50"/>
      <c r="Y50" s="50">
        <f>+W50</f>
        <v>0</v>
      </c>
      <c r="Z50" s="63">
        <f>+V50</f>
        <v>0</v>
      </c>
      <c r="AB50" s="12">
        <f>IF(I50=0,0,I50-AE50)</f>
        <v>0</v>
      </c>
      <c r="AC50" s="13">
        <f t="shared" si="7"/>
        <v>0</v>
      </c>
      <c r="AE50" s="56">
        <f>IF(E50=0,0,IF(F50=1,IF(mes1=DATE(2007,1,1),(IF((1-V50/E50)&lt;=50%,I50,IF((1-(V50/E50))&gt;60%,60%,1-(V50/E50)))),IF((1-(V50/E50))&gt;60%,60%,1-(V50/E50))),IF(mes1=DATE(2007,1,1),(IF((1-V50/E50)&lt;40%,I50%,IF((1-(V50/E50))&gt;50%,50%,1-(V50/E50)))),IF((1-(V50/E50))&gt;50%,50%,1-(V50/E50)))))</f>
        <v>0</v>
      </c>
      <c r="AH50" s="65">
        <v>1248</v>
      </c>
      <c r="AI50" s="66" t="s">
        <v>117</v>
      </c>
      <c r="AJ50" s="66" t="s">
        <v>118</v>
      </c>
    </row>
    <row r="51" spans="2:36" ht="12.75">
      <c r="B51" s="71">
        <f t="shared" si="9"/>
        <v>0</v>
      </c>
      <c r="C51" s="72">
        <f>YEAR(mes1)</f>
        <v>2013</v>
      </c>
      <c r="D51" s="72">
        <f>MONTH(mes1)</f>
        <v>1</v>
      </c>
      <c r="E51" s="78"/>
      <c r="F51" s="73">
        <v>2</v>
      </c>
      <c r="G51" s="73">
        <f t="shared" si="8"/>
        <v>5</v>
      </c>
      <c r="H51" s="74"/>
      <c r="I51" s="77"/>
      <c r="J51" s="76"/>
      <c r="L51" s="55">
        <f>ROUND(IF(E51=0,0,(1-M51)*E51),4)</f>
        <v>0</v>
      </c>
      <c r="M51" s="48">
        <f>ROUND(Y51,6)</f>
        <v>0</v>
      </c>
      <c r="N51" s="46">
        <f>IF(AB51&lt;&gt;0,"Revisar Cu ó %subsidio","")</f>
      </c>
      <c r="O51" s="47"/>
      <c r="R51" s="14">
        <f>+VarIPCm1</f>
        <v>0.000888669245575846</v>
      </c>
      <c r="S51" s="54">
        <f t="shared" si="1"/>
        <v>0.000888669245575846</v>
      </c>
      <c r="T51" s="63">
        <f>IF(S51=0,Z50,Z50*(1+S51))</f>
        <v>0</v>
      </c>
      <c r="U51" s="18"/>
      <c r="V51" s="63">
        <f>IF(V50=0,H51,IF(T51=0,U51,T51))</f>
        <v>0</v>
      </c>
      <c r="W51" s="50">
        <f>IF(W50=0,I51,IF(E51=0,0,IF(V51=0,I51,(1-V51/E51))))</f>
        <v>0</v>
      </c>
      <c r="X51" s="50"/>
      <c r="Y51" s="51">
        <f>IF(E51=0,0,IF(IF(IF(X51&lt;W51,W51,X51)&gt;50%,50%,IF(X51&lt;W51,W51,X51))&lt;40%,40%,IF(IF(X51&lt;W51,W51,X51)&gt;50%,50%,IF(X51&lt;W51,W51,X51))))</f>
        <v>0</v>
      </c>
      <c r="Z51" s="63">
        <f t="shared" si="3"/>
        <v>0</v>
      </c>
      <c r="AB51" s="12">
        <f>I51-M51</f>
        <v>0</v>
      </c>
      <c r="AC51" s="13">
        <f t="shared" si="7"/>
        <v>0</v>
      </c>
      <c r="AE51" s="20">
        <f>IF(E51=0,0,IF(F51=1,IF(mes1=DATE(2007,1,1),(IF((1-V51/E51)&lt;50%,50%,IF((1-(V51/E51))&gt;60%,60%,1-(V51/E51)))),IF((1-(V51/E51))&gt;60%,60%,1-(V51/E51))),IF(mes1=DATE(2007,1,1),(IF((1-V51/E51)&lt;40%,40%,IF((1-(V51/E51))&gt;50%,50%,1-(V51/E51)))),IF((1-(V51/E51))&gt;50%,50%,1-(V51/E51)))))</f>
        <v>0</v>
      </c>
      <c r="AH51" s="65">
        <v>1249</v>
      </c>
      <c r="AI51" s="66" t="s">
        <v>215</v>
      </c>
      <c r="AJ51" s="66" t="s">
        <v>216</v>
      </c>
    </row>
    <row r="52" spans="2:36" ht="12.75">
      <c r="B52" s="71">
        <f t="shared" si="9"/>
        <v>0</v>
      </c>
      <c r="C52" s="72">
        <f>YEAR(mes2)</f>
        <v>2013</v>
      </c>
      <c r="D52" s="72">
        <f>MONTH(mes2)</f>
        <v>2</v>
      </c>
      <c r="E52" s="78"/>
      <c r="F52" s="73">
        <v>2</v>
      </c>
      <c r="G52" s="73">
        <f t="shared" si="8"/>
        <v>5</v>
      </c>
      <c r="H52" s="74"/>
      <c r="I52" s="77"/>
      <c r="J52" s="76"/>
      <c r="L52" s="55">
        <f>ROUND(IF(E52=0,0,(1-M52)*E52),4)</f>
        <v>0</v>
      </c>
      <c r="M52" s="48">
        <f>ROUND(Y52,6)</f>
        <v>0</v>
      </c>
      <c r="N52" s="46">
        <f>IF(AB52&lt;&gt;0,"Revisar Cu ó %subsidio","")</f>
      </c>
      <c r="O52" s="47"/>
      <c r="R52" s="14">
        <f>+VarIPCm2</f>
        <v>0.0029798661922064706</v>
      </c>
      <c r="S52" s="54">
        <f t="shared" si="1"/>
        <v>0.0029798661922064706</v>
      </c>
      <c r="T52" s="63">
        <f>IF(S52=0,Z51,Z51*(1+S52))</f>
        <v>0</v>
      </c>
      <c r="U52" s="18"/>
      <c r="V52" s="63">
        <f>IF(V51=0,H52,IF(T52=0,U52,T52))</f>
        <v>0</v>
      </c>
      <c r="W52" s="50">
        <f>IF(W51=0,I52,IF(E52=0,0,IF(V52=0,I52,(1-V52/E52))))</f>
        <v>0</v>
      </c>
      <c r="X52" s="50"/>
      <c r="Y52" s="51">
        <f>IF(E52=0,0,IF(IF(IF(X52&lt;W52,W52,X52)&gt;50%,50%,IF(X52&lt;W52,W52,X52))&lt;40%,40%,IF(IF(X52&lt;W52,W52,X52)&gt;50%,50%,IF(X52&lt;W52,W52,X52))))</f>
        <v>0</v>
      </c>
      <c r="Z52" s="63">
        <f t="shared" si="3"/>
        <v>0</v>
      </c>
      <c r="AB52" s="12">
        <f>I52-M52</f>
        <v>0</v>
      </c>
      <c r="AC52" s="13">
        <f t="shared" si="7"/>
        <v>0</v>
      </c>
      <c r="AE52" s="20">
        <f>IF(E52=0,0,IF(F52=1,IF(mes1=DATE(2007,1,1),(IF((1-V52/E52)&lt;50%,50%,IF((1-(V52/E52))&gt;60%,60%,1-(V52/E52)))),IF((1-(V52/E52))&gt;60%,60%,1-(V52/E52))),IF(mes1=DATE(2007,1,1),(IF((1-V52/E52)&lt;40%,40%,IF((1-(V52/E52))&gt;50%,50%,1-(V52/E52)))),IF((1-(V52/E52))&gt;50%,50%,1-(V52/E52)))))</f>
        <v>0</v>
      </c>
      <c r="AH52" s="65">
        <v>1250</v>
      </c>
      <c r="AI52" s="66" t="s">
        <v>119</v>
      </c>
      <c r="AJ52" s="66" t="s">
        <v>120</v>
      </c>
    </row>
    <row r="53" spans="2:36" ht="12.75">
      <c r="B53" s="71">
        <f t="shared" si="9"/>
        <v>0</v>
      </c>
      <c r="C53" s="72">
        <f>YEAR(mes3)</f>
        <v>2013</v>
      </c>
      <c r="D53" s="72">
        <f>MONTH(mes3)</f>
        <v>3</v>
      </c>
      <c r="E53" s="78"/>
      <c r="F53" s="73">
        <v>2</v>
      </c>
      <c r="G53" s="73">
        <f t="shared" si="8"/>
        <v>5</v>
      </c>
      <c r="H53" s="74"/>
      <c r="I53" s="77"/>
      <c r="J53" s="76"/>
      <c r="L53" s="55">
        <f>ROUND(IF(E53=0,0,(1-M53)*E53),4)</f>
        <v>0</v>
      </c>
      <c r="M53" s="48">
        <f>ROUND(Y53,6)</f>
        <v>0</v>
      </c>
      <c r="N53" s="46">
        <f>IF(AB53&lt;&gt;0,"Revisar Cu ó %subsidio","")</f>
      </c>
      <c r="O53" s="47"/>
      <c r="R53" s="14">
        <f>+VarIPCm3</f>
        <v>0</v>
      </c>
      <c r="S53" s="54">
        <f t="shared" si="1"/>
        <v>0</v>
      </c>
      <c r="T53" s="63">
        <f>IF(S53=0,Z52,Z52*(1+S53))</f>
        <v>0</v>
      </c>
      <c r="U53" s="18"/>
      <c r="V53" s="63">
        <f>IF(V52=0,H53,IF(T53=0,U53,T53))</f>
        <v>0</v>
      </c>
      <c r="W53" s="50">
        <f>IF(W52=0,I53,IF(E53=0,0,IF(V53=0,I53,(1-V53/E53))))</f>
        <v>0</v>
      </c>
      <c r="X53" s="50"/>
      <c r="Y53" s="51">
        <f>IF(E53=0,0,IF(IF(IF(X53&lt;W53,W53,X53)&gt;50%,50%,IF(X53&lt;W53,W53,X53))&lt;40%,40%,IF(IF(X53&lt;W53,W53,X53)&gt;50%,50%,IF(X53&lt;W53,W53,X53))))</f>
        <v>0</v>
      </c>
      <c r="Z53" s="63">
        <f t="shared" si="3"/>
        <v>0</v>
      </c>
      <c r="AB53" s="12">
        <f>I53-M53</f>
        <v>0</v>
      </c>
      <c r="AC53" s="13">
        <f t="shared" si="7"/>
        <v>0</v>
      </c>
      <c r="AE53" s="20">
        <f>IF(E53=0,0,IF(F53=1,IF(mes1=DATE(2007,1,1),(IF((1-V53/E53)&lt;50%,50%,IF((1-(V53/E53))&gt;60%,60%,1-(V53/E53)))),IF((1-(V53/E53))&gt;60%,60%,1-(V53/E53))),IF(mes1=DATE(2007,1,1),(IF((1-V53/E53)&lt;40%,40%,IF((1-(V53/E53))&gt;50%,50%,1-(V53/E53)))),IF((1-(V53/E53))&gt;50%,50%,1-(V53/E53)))))</f>
        <v>0</v>
      </c>
      <c r="AH53" s="65">
        <v>1251</v>
      </c>
      <c r="AI53" s="66" t="s">
        <v>121</v>
      </c>
      <c r="AJ53" s="66" t="s">
        <v>122</v>
      </c>
    </row>
    <row r="54" spans="2:36" ht="12.75">
      <c r="B54" s="71">
        <f t="shared" si="9"/>
        <v>0</v>
      </c>
      <c r="C54" s="72">
        <f>YEAR(mes0)</f>
        <v>2012</v>
      </c>
      <c r="D54" s="72">
        <f>MONTH(mes0)</f>
        <v>12</v>
      </c>
      <c r="E54" s="78"/>
      <c r="F54" s="73">
        <v>1</v>
      </c>
      <c r="G54" s="73">
        <f>+G53+1</f>
        <v>6</v>
      </c>
      <c r="H54" s="74"/>
      <c r="I54" s="75"/>
      <c r="J54" s="76"/>
      <c r="L54" s="33">
        <f>ROUND(Z54,4)</f>
        <v>0</v>
      </c>
      <c r="M54" s="45">
        <f>ROUND(IF(E54=0,0,1-(L54/E54)),6)</f>
        <v>0</v>
      </c>
      <c r="N54" s="49">
        <f>IF(M54&lt;&gt;I54,"Revisar Cu ó %subsidio","")</f>
      </c>
      <c r="O54" s="47"/>
      <c r="R54" s="14">
        <f>+VarIPCm0</f>
        <v>-0.0013671385677413994</v>
      </c>
      <c r="S54" s="54">
        <f t="shared" si="1"/>
        <v>-0.0013671385677413994</v>
      </c>
      <c r="T54" s="62"/>
      <c r="U54" s="11"/>
      <c r="V54" s="62">
        <f>IF(AND(D54=12,C54=2010),H54*(1+VarIPCm0),H54)</f>
        <v>0</v>
      </c>
      <c r="W54" s="16">
        <f>IF(E54=0,0,IF(V54=0,H54,(1-V54/E54)))</f>
        <v>0</v>
      </c>
      <c r="X54" s="16"/>
      <c r="Y54" s="16">
        <f>+W54</f>
        <v>0</v>
      </c>
      <c r="Z54" s="62">
        <f>+V54</f>
        <v>0</v>
      </c>
      <c r="AB54" s="12">
        <f>IF(I54=0,0,I54-AE54)</f>
        <v>0</v>
      </c>
      <c r="AC54" s="13">
        <f t="shared" si="7"/>
        <v>0</v>
      </c>
      <c r="AE54" s="56">
        <f>IF(E54=0,0,IF(F54=1,IF(mes1=DATE(2007,1,1),(IF((1-V54/E54)&lt;=50%,I54,IF((1-(V54/E54))&gt;60%,60%,1-(V54/E54)))),IF((1-(V54/E54))&gt;60%,60%,1-(V54/E54))),IF(mes1=DATE(2007,1,1),(IF((1-V54/E54)&lt;40%,I54%,IF((1-(V54/E54))&gt;50%,50%,1-(V54/E54)))),IF((1-(V54/E54))&gt;50%,50%,1-(V54/E54)))))</f>
        <v>0</v>
      </c>
      <c r="AH54" s="65">
        <v>1252</v>
      </c>
      <c r="AI54" s="66" t="s">
        <v>123</v>
      </c>
      <c r="AJ54" s="66" t="s">
        <v>124</v>
      </c>
    </row>
    <row r="55" spans="2:36" ht="12.75">
      <c r="B55" s="71">
        <f t="shared" si="9"/>
        <v>0</v>
      </c>
      <c r="C55" s="72">
        <f>YEAR(mes1)</f>
        <v>2013</v>
      </c>
      <c r="D55" s="72">
        <f>MONTH(mes1)</f>
        <v>1</v>
      </c>
      <c r="E55" s="78"/>
      <c r="F55" s="73">
        <v>1</v>
      </c>
      <c r="G55" s="73">
        <f>+G54</f>
        <v>6</v>
      </c>
      <c r="H55" s="74"/>
      <c r="I55" s="75"/>
      <c r="J55" s="76"/>
      <c r="L55" s="55">
        <f>ROUND(IF(E55=0,0,(1-M55)*E55),4)</f>
        <v>0</v>
      </c>
      <c r="M55" s="48">
        <f>ROUND(Y55,6)</f>
        <v>0</v>
      </c>
      <c r="N55" s="46">
        <f>IF(AB55&lt;&gt;0,"Revisar Cu ó %subsidio","")</f>
      </c>
      <c r="O55" s="47"/>
      <c r="R55" s="14">
        <f>+VarIPCm1</f>
        <v>0.000888669245575846</v>
      </c>
      <c r="S55" s="54">
        <f t="shared" si="1"/>
        <v>0.000888669245575846</v>
      </c>
      <c r="T55" s="62">
        <f>IF(S55=0,Z54,Z54*(1+S55))</f>
        <v>0</v>
      </c>
      <c r="U55" s="15"/>
      <c r="V55" s="62">
        <f>IF(V54=0,H55,IF(T55=0,U55,T55))</f>
        <v>0</v>
      </c>
      <c r="W55" s="16">
        <f>IF(W54=0,I55,IF(E55=0,0,IF(V55=0,I55,(1-V55/E55))))</f>
        <v>0</v>
      </c>
      <c r="X55" s="16"/>
      <c r="Y55" s="16">
        <f>IF(E55=0,0,IF(IF(IF(X55&lt;W55,W55,X55)&gt;60%,60%,IF(X55&lt;W55,W55,X55))&lt;50%,50%,IF(IF(X55&lt;W55,W55,X55)&gt;60%,60%,IF(X55&lt;W55,W55,X55))))</f>
        <v>0</v>
      </c>
      <c r="Z55" s="62">
        <f t="shared" si="3"/>
        <v>0</v>
      </c>
      <c r="AB55" s="12">
        <f>I55-M55</f>
        <v>0</v>
      </c>
      <c r="AC55" s="13">
        <f t="shared" si="7"/>
        <v>0</v>
      </c>
      <c r="AE55" s="20">
        <f>IF(E55=0,0,IF(F55=1,IF(mes1=DATE(2007,1,1),(IF((1-V55/E55)&lt;50%,50%,IF((1-(V55/E55))&gt;60%,60%,1-(V55/E55)))),IF((1-(V55/E55))&gt;60%,60%,1-(V55/E55))),IF(mes1=DATE(2007,1,1),(IF((1-V55/E55)&lt;40%,40%,IF((1-(V55/E55))&gt;50%,50%,1-(V55/E55)))),IF((1-(V55/E55))&gt;50%,50%,1-(V55/E55)))))</f>
        <v>0</v>
      </c>
      <c r="AH55" s="65">
        <v>1253</v>
      </c>
      <c r="AI55" s="66" t="s">
        <v>125</v>
      </c>
      <c r="AJ55" s="66" t="s">
        <v>126</v>
      </c>
    </row>
    <row r="56" spans="2:36" ht="12.75">
      <c r="B56" s="71">
        <f t="shared" si="9"/>
        <v>0</v>
      </c>
      <c r="C56" s="72">
        <f>YEAR(mes2)</f>
        <v>2013</v>
      </c>
      <c r="D56" s="72">
        <f>MONTH(mes2)</f>
        <v>2</v>
      </c>
      <c r="E56" s="78"/>
      <c r="F56" s="73">
        <v>1</v>
      </c>
      <c r="G56" s="73">
        <f aca="true" t="shared" si="10" ref="G56:G61">+G55</f>
        <v>6</v>
      </c>
      <c r="H56" s="74"/>
      <c r="I56" s="75"/>
      <c r="J56" s="76"/>
      <c r="L56" s="55">
        <f>ROUND(IF(E56=0,0,(1-M56)*E56),4)</f>
        <v>0</v>
      </c>
      <c r="M56" s="48">
        <f>ROUND(Y56,6)</f>
        <v>0</v>
      </c>
      <c r="N56" s="46">
        <f>IF(AB56&lt;&gt;0,"Revisar Cu ó %subsidio","")</f>
      </c>
      <c r="O56" s="47"/>
      <c r="R56" s="14">
        <f>+VarIPCm2</f>
        <v>0.0029798661922064706</v>
      </c>
      <c r="S56" s="54">
        <f t="shared" si="1"/>
        <v>0.0029798661922064706</v>
      </c>
      <c r="T56" s="62">
        <f>IF(S56=0,Z55,Z55*(1+S56))</f>
        <v>0</v>
      </c>
      <c r="U56" s="15"/>
      <c r="V56" s="62">
        <f>IF(V55=0,H56,IF(T56=0,U56,T56))</f>
        <v>0</v>
      </c>
      <c r="W56" s="16">
        <f>IF(W55=0,I56,IF(E56=0,0,IF(V56=0,I56,(1-V56/E56))))</f>
        <v>0</v>
      </c>
      <c r="X56" s="16"/>
      <c r="Y56" s="16">
        <f>IF(E56=0,0,IF(IF(IF(X56&lt;W56,W56,X56)&gt;60%,60%,IF(X56&lt;W56,W56,X56))&lt;50%,50%,IF(IF(X56&lt;W56,W56,X56)&gt;60%,60%,IF(X56&lt;W56,W56,X56))))</f>
        <v>0</v>
      </c>
      <c r="Z56" s="62">
        <f t="shared" si="3"/>
        <v>0</v>
      </c>
      <c r="AB56" s="12">
        <f>I56-M56</f>
        <v>0</v>
      </c>
      <c r="AC56" s="13">
        <f t="shared" si="7"/>
        <v>0</v>
      </c>
      <c r="AE56" s="20">
        <f>IF(E56=0,0,IF(F56=1,IF(mes1=DATE(2007,1,1),(IF((1-V56/E56)&lt;50%,50%,IF((1-(V56/E56))&gt;60%,60%,1-(V56/E56)))),IF((1-(V56/E56))&gt;60%,60%,1-(V56/E56))),IF(mes1=DATE(2007,1,1),(IF((1-V56/E56)&lt;40%,40%,IF((1-(V56/E56))&gt;50%,50%,1-(V56/E56)))),IF((1-(V56/E56))&gt;50%,50%,1-(V56/E56)))))</f>
        <v>0</v>
      </c>
      <c r="AH56" s="65">
        <v>1254</v>
      </c>
      <c r="AI56" s="66" t="s">
        <v>127</v>
      </c>
      <c r="AJ56" s="66" t="s">
        <v>128</v>
      </c>
    </row>
    <row r="57" spans="2:36" ht="12.75">
      <c r="B57" s="71">
        <f t="shared" si="9"/>
        <v>0</v>
      </c>
      <c r="C57" s="72">
        <f>YEAR(mes3)</f>
        <v>2013</v>
      </c>
      <c r="D57" s="72">
        <f>MONTH(mes3)</f>
        <v>3</v>
      </c>
      <c r="E57" s="78"/>
      <c r="F57" s="73">
        <v>1</v>
      </c>
      <c r="G57" s="73">
        <f t="shared" si="10"/>
        <v>6</v>
      </c>
      <c r="H57" s="74"/>
      <c r="I57" s="75"/>
      <c r="J57" s="76"/>
      <c r="L57" s="55">
        <f>ROUND(IF(E57=0,0,(1-M57)*E57),4)</f>
        <v>0</v>
      </c>
      <c r="M57" s="48">
        <f>ROUND(Y57,6)</f>
        <v>0</v>
      </c>
      <c r="N57" s="46">
        <f>IF(AB57&lt;&gt;0,"Revisar Cu ó %subsidio","")</f>
      </c>
      <c r="O57" s="47"/>
      <c r="R57" s="14">
        <f>+VarIPCm3</f>
        <v>0</v>
      </c>
      <c r="S57" s="54">
        <f t="shared" si="1"/>
        <v>0</v>
      </c>
      <c r="T57" s="62">
        <f>IF(S57=0,Z56,Z56*(1+S57))</f>
        <v>0</v>
      </c>
      <c r="U57" s="15"/>
      <c r="V57" s="62">
        <f>IF(V56=0,H57,IF(T57=0,U57,T57))</f>
        <v>0</v>
      </c>
      <c r="W57" s="16">
        <f>IF(W56=0,I57,IF(E57=0,0,IF(V57=0,I57,(1-V57/E57))))</f>
        <v>0</v>
      </c>
      <c r="X57" s="16"/>
      <c r="Y57" s="16">
        <f>IF(E57=0,0,IF(IF(IF(X57&lt;W57,W57,X57)&gt;60%,60%,IF(X57&lt;W57,W57,X57))&lt;50%,50%,IF(IF(X57&lt;W57,W57,X57)&gt;60%,60%,IF(X57&lt;W57,W57,X57))))</f>
        <v>0</v>
      </c>
      <c r="Z57" s="62">
        <f t="shared" si="3"/>
        <v>0</v>
      </c>
      <c r="AB57" s="12">
        <f>I57-M57</f>
        <v>0</v>
      </c>
      <c r="AC57" s="13">
        <f t="shared" si="7"/>
        <v>0</v>
      </c>
      <c r="AE57" s="20">
        <f>IF(E57=0,0,IF(F57=1,IF(mes1=DATE(2007,1,1),(IF((1-V57/E57)&lt;50%,50%,IF((1-(V57/E57))&gt;60%,60%,1-(V57/E57)))),IF((1-(V57/E57))&gt;60%,60%,1-(V57/E57))),IF(mes1=DATE(2007,1,1),(IF((1-V57/E57)&lt;40%,40%,IF((1-(V57/E57))&gt;50%,50%,1-(V57/E57)))),IF((1-(V57/E57))&gt;50%,50%,1-(V57/E57)))))</f>
        <v>0</v>
      </c>
      <c r="AH57" s="65">
        <v>1255</v>
      </c>
      <c r="AI57" s="66" t="s">
        <v>129</v>
      </c>
      <c r="AJ57" s="66" t="s">
        <v>130</v>
      </c>
    </row>
    <row r="58" spans="2:36" ht="12.75">
      <c r="B58" s="71">
        <f t="shared" si="9"/>
        <v>0</v>
      </c>
      <c r="C58" s="72">
        <f>YEAR(mes0)</f>
        <v>2012</v>
      </c>
      <c r="D58" s="72">
        <f>MONTH(mes0)</f>
        <v>12</v>
      </c>
      <c r="E58" s="78"/>
      <c r="F58" s="73">
        <v>2</v>
      </c>
      <c r="G58" s="73">
        <f t="shared" si="10"/>
        <v>6</v>
      </c>
      <c r="H58" s="74"/>
      <c r="I58" s="75"/>
      <c r="J58" s="76"/>
      <c r="L58" s="33">
        <f>ROUND(Z58,4)</f>
        <v>0</v>
      </c>
      <c r="M58" s="45">
        <f>ROUND(IF(E58=0,0,1-(L58/E58)),6)</f>
        <v>0</v>
      </c>
      <c r="N58" s="49">
        <f>IF(M58&lt;&gt;I58,"Revisar Cu ó %subsidio","")</f>
      </c>
      <c r="O58" s="47"/>
      <c r="R58" s="14">
        <f>+VarIPCm0</f>
        <v>-0.0013671385677413994</v>
      </c>
      <c r="S58" s="54">
        <f t="shared" si="1"/>
        <v>-0.0013671385677413994</v>
      </c>
      <c r="T58" s="63"/>
      <c r="U58" s="17"/>
      <c r="V58" s="63">
        <f>IF(AND(D58=12,C58=2010),H58*(1+VarIPCm0),H58)</f>
        <v>0</v>
      </c>
      <c r="W58" s="50">
        <f>IF(E58=0,0,IF(V58=0,H58,(1-V58/E58)))</f>
        <v>0</v>
      </c>
      <c r="X58" s="50"/>
      <c r="Y58" s="50">
        <f>+W58</f>
        <v>0</v>
      </c>
      <c r="Z58" s="63">
        <f>+V58</f>
        <v>0</v>
      </c>
      <c r="AB58" s="12">
        <f>IF(I58=0,0,I58-AE58)</f>
        <v>0</v>
      </c>
      <c r="AC58" s="13">
        <f t="shared" si="7"/>
        <v>0</v>
      </c>
      <c r="AE58" s="56">
        <f>IF(E58=0,0,IF(F58=1,IF(mes1=DATE(2007,1,1),(IF((1-V58/E58)&lt;=50%,I58,IF((1-(V58/E58))&gt;60%,60%,1-(V58/E58)))),IF((1-(V58/E58))&gt;60%,60%,1-(V58/E58))),IF(mes1=DATE(2007,1,1),(IF((1-V58/E58)&lt;40%,I58%,IF((1-(V58/E58))&gt;50%,50%,1-(V58/E58)))),IF((1-(V58/E58))&gt;50%,50%,1-(V58/E58)))))</f>
        <v>0</v>
      </c>
      <c r="AH58" s="65">
        <v>1256</v>
      </c>
      <c r="AI58" s="66" t="s">
        <v>131</v>
      </c>
      <c r="AJ58" s="66" t="s">
        <v>132</v>
      </c>
    </row>
    <row r="59" spans="2:36" ht="12.75">
      <c r="B59" s="71">
        <f t="shared" si="9"/>
        <v>0</v>
      </c>
      <c r="C59" s="72">
        <f>YEAR(mes1)</f>
        <v>2013</v>
      </c>
      <c r="D59" s="72">
        <f>MONTH(mes1)</f>
        <v>1</v>
      </c>
      <c r="E59" s="78"/>
      <c r="F59" s="73">
        <v>2</v>
      </c>
      <c r="G59" s="73">
        <f t="shared" si="10"/>
        <v>6</v>
      </c>
      <c r="H59" s="74"/>
      <c r="I59" s="77"/>
      <c r="J59" s="76"/>
      <c r="L59" s="55">
        <f>ROUND(IF(E59=0,0,(1-M59)*E59),4)</f>
        <v>0</v>
      </c>
      <c r="M59" s="48">
        <f>ROUND(Y59,6)</f>
        <v>0</v>
      </c>
      <c r="N59" s="46">
        <f>IF(AB59&lt;&gt;0,"Revisar Cu ó %subsidio","")</f>
      </c>
      <c r="O59" s="47"/>
      <c r="R59" s="14">
        <f>+VarIPCm1</f>
        <v>0.000888669245575846</v>
      </c>
      <c r="S59" s="54">
        <f t="shared" si="1"/>
        <v>0.000888669245575846</v>
      </c>
      <c r="T59" s="63">
        <f>IF(S59=0,Z58,Z58*(1+S59))</f>
        <v>0</v>
      </c>
      <c r="U59" s="18"/>
      <c r="V59" s="63">
        <f>IF(V58=0,H59,IF(T59=0,U59,T59))</f>
        <v>0</v>
      </c>
      <c r="W59" s="50">
        <f>IF(W58=0,I59,IF(E59=0,0,IF(V59=0,I59,(1-V59/E59))))</f>
        <v>0</v>
      </c>
      <c r="X59" s="50"/>
      <c r="Y59" s="51">
        <f>IF(E59=0,0,IF(IF(IF(X59&lt;W59,W59,X59)&gt;50%,50%,IF(X59&lt;W59,W59,X59))&lt;40%,40%,IF(IF(X59&lt;W59,W59,X59)&gt;50%,50%,IF(X59&lt;W59,W59,X59))))</f>
        <v>0</v>
      </c>
      <c r="Z59" s="63">
        <f t="shared" si="3"/>
        <v>0</v>
      </c>
      <c r="AB59" s="12">
        <f>I59-M59</f>
        <v>0</v>
      </c>
      <c r="AC59" s="13">
        <f t="shared" si="7"/>
        <v>0</v>
      </c>
      <c r="AE59" s="20">
        <f>IF(E59=0,0,IF(F59=1,IF(mes1=DATE(2007,1,1),(IF((1-V59/E59)&lt;50%,50%,IF((1-(V59/E59))&gt;60%,60%,1-(V59/E59)))),IF((1-(V59/E59))&gt;60%,60%,1-(V59/E59))),IF(mes1=DATE(2007,1,1),(IF((1-V59/E59)&lt;40%,40%,IF((1-(V59/E59))&gt;50%,50%,1-(V59/E59)))),IF((1-(V59/E59))&gt;50%,50%,1-(V59/E59)))))</f>
        <v>0</v>
      </c>
      <c r="AH59" s="65">
        <v>1257</v>
      </c>
      <c r="AI59" s="66" t="s">
        <v>133</v>
      </c>
      <c r="AJ59" s="66" t="s">
        <v>134</v>
      </c>
    </row>
    <row r="60" spans="2:36" ht="12.75">
      <c r="B60" s="71">
        <f t="shared" si="9"/>
        <v>0</v>
      </c>
      <c r="C60" s="72">
        <f>YEAR(mes2)</f>
        <v>2013</v>
      </c>
      <c r="D60" s="72">
        <f>MONTH(mes2)</f>
        <v>2</v>
      </c>
      <c r="E60" s="78"/>
      <c r="F60" s="73">
        <v>2</v>
      </c>
      <c r="G60" s="73">
        <f t="shared" si="10"/>
        <v>6</v>
      </c>
      <c r="H60" s="74"/>
      <c r="I60" s="77"/>
      <c r="J60" s="76"/>
      <c r="L60" s="55">
        <f>ROUND(IF(E60=0,0,(1-M60)*E60),4)</f>
        <v>0</v>
      </c>
      <c r="M60" s="48">
        <f>ROUND(Y60,6)</f>
        <v>0</v>
      </c>
      <c r="N60" s="46">
        <f>IF(AB60&lt;&gt;0,"Revisar Cu ó %subsidio","")</f>
      </c>
      <c r="O60" s="47"/>
      <c r="R60" s="14">
        <f>+VarIPCm2</f>
        <v>0.0029798661922064706</v>
      </c>
      <c r="S60" s="54">
        <f t="shared" si="1"/>
        <v>0.0029798661922064706</v>
      </c>
      <c r="T60" s="63">
        <f>IF(S60=0,Z59,Z59*(1+S60))</f>
        <v>0</v>
      </c>
      <c r="U60" s="18"/>
      <c r="V60" s="63">
        <f>IF(V59=0,H60,IF(T60=0,U60,T60))</f>
        <v>0</v>
      </c>
      <c r="W60" s="50">
        <f>IF(W59=0,I60,IF(E60=0,0,IF(V60=0,I60,(1-V60/E60))))</f>
        <v>0</v>
      </c>
      <c r="X60" s="50"/>
      <c r="Y60" s="51">
        <f>IF(E60=0,0,IF(IF(IF(X60&lt;W60,W60,X60)&gt;50%,50%,IF(X60&lt;W60,W60,X60))&lt;40%,40%,IF(IF(X60&lt;W60,W60,X60)&gt;50%,50%,IF(X60&lt;W60,W60,X60))))</f>
        <v>0</v>
      </c>
      <c r="Z60" s="63">
        <f t="shared" si="3"/>
        <v>0</v>
      </c>
      <c r="AB60" s="12">
        <f>I60-M60</f>
        <v>0</v>
      </c>
      <c r="AC60" s="13">
        <f t="shared" si="7"/>
        <v>0</v>
      </c>
      <c r="AE60" s="20">
        <f>IF(E60=0,0,IF(F60=1,IF(mes1=DATE(2007,1,1),(IF((1-V60/E60)&lt;50%,50%,IF((1-(V60/E60))&gt;60%,60%,1-(V60/E60)))),IF((1-(V60/E60))&gt;60%,60%,1-(V60/E60))),IF(mes1=DATE(2007,1,1),(IF((1-V60/E60)&lt;40%,40%,IF((1-(V60/E60))&gt;50%,50%,1-(V60/E60)))),IF((1-(V60/E60))&gt;50%,50%,1-(V60/E60)))))</f>
        <v>0</v>
      </c>
      <c r="AH60" s="65">
        <v>1258</v>
      </c>
      <c r="AI60" s="66" t="s">
        <v>190</v>
      </c>
      <c r="AJ60" s="66" t="s">
        <v>191</v>
      </c>
    </row>
    <row r="61" spans="2:36" ht="12.75">
      <c r="B61" s="71">
        <f t="shared" si="9"/>
        <v>0</v>
      </c>
      <c r="C61" s="72">
        <f>YEAR(mes3)</f>
        <v>2013</v>
      </c>
      <c r="D61" s="72">
        <f>MONTH(mes3)</f>
        <v>3</v>
      </c>
      <c r="E61" s="78"/>
      <c r="F61" s="73">
        <v>2</v>
      </c>
      <c r="G61" s="73">
        <f t="shared" si="10"/>
        <v>6</v>
      </c>
      <c r="H61" s="74"/>
      <c r="I61" s="77"/>
      <c r="J61" s="76"/>
      <c r="L61" s="55">
        <f>ROUND(IF(E61=0,0,(1-M61)*E61),4)</f>
        <v>0</v>
      </c>
      <c r="M61" s="48">
        <f>ROUND(Y61,6)</f>
        <v>0</v>
      </c>
      <c r="N61" s="46">
        <f>IF(AB61&lt;&gt;0,"Revisar Cu ó %subsidio","")</f>
      </c>
      <c r="O61" s="47"/>
      <c r="R61" s="14">
        <f>+VarIPCm3</f>
        <v>0</v>
      </c>
      <c r="S61" s="54">
        <f t="shared" si="1"/>
        <v>0</v>
      </c>
      <c r="T61" s="63">
        <f>IF(S61=0,Z60,Z60*(1+S61))</f>
        <v>0</v>
      </c>
      <c r="U61" s="18"/>
      <c r="V61" s="63">
        <f>IF(V60=0,H61,IF(T61=0,U61,T61))</f>
        <v>0</v>
      </c>
      <c r="W61" s="50">
        <f>IF(W60=0,I61,IF(E61=0,0,IF(V61=0,I61,(1-V61/E61))))</f>
        <v>0</v>
      </c>
      <c r="X61" s="50"/>
      <c r="Y61" s="51">
        <f>IF(E61=0,0,IF(IF(IF(X61&lt;W61,W61,X61)&gt;50%,50%,IF(X61&lt;W61,W61,X61))&lt;40%,40%,IF(IF(X61&lt;W61,W61,X61)&gt;50%,50%,IF(X61&lt;W61,W61,X61))))</f>
        <v>0</v>
      </c>
      <c r="Z61" s="63">
        <f t="shared" si="3"/>
        <v>0</v>
      </c>
      <c r="AB61" s="12">
        <f>I61-M61</f>
        <v>0</v>
      </c>
      <c r="AC61" s="13">
        <f t="shared" si="7"/>
        <v>0</v>
      </c>
      <c r="AE61" s="20">
        <f>IF(E61=0,0,IF(F61=1,IF(mes1=DATE(2007,1,1),(IF((1-V61/E61)&lt;50%,50%,IF((1-(V61/E61))&gt;60%,60%,1-(V61/E61)))),IF((1-(V61/E61))&gt;60%,60%,1-(V61/E61))),IF(mes1=DATE(2007,1,1),(IF((1-V61/E61)&lt;40%,40%,IF((1-(V61/E61))&gt;50%,50%,1-(V61/E61)))),IF((1-(V61/E61))&gt;50%,50%,1-(V61/E61)))))</f>
        <v>0</v>
      </c>
      <c r="AH61" s="65">
        <v>1259</v>
      </c>
      <c r="AI61" s="66" t="s">
        <v>135</v>
      </c>
      <c r="AJ61" s="66" t="s">
        <v>136</v>
      </c>
    </row>
    <row r="62" spans="2:36" ht="12.75">
      <c r="B62" s="71">
        <f t="shared" si="9"/>
        <v>0</v>
      </c>
      <c r="C62" s="72">
        <f>YEAR(mes0)</f>
        <v>2012</v>
      </c>
      <c r="D62" s="72">
        <f>MONTH(mes0)</f>
        <v>12</v>
      </c>
      <c r="E62" s="78"/>
      <c r="F62" s="73">
        <v>1</v>
      </c>
      <c r="G62" s="73">
        <f>+G61+1</f>
        <v>7</v>
      </c>
      <c r="H62" s="74"/>
      <c r="I62" s="75"/>
      <c r="J62" s="76"/>
      <c r="L62" s="33">
        <f>ROUND(Z62,4)</f>
        <v>0</v>
      </c>
      <c r="M62" s="45">
        <f>ROUND(IF(E62=0,0,1-(L62/E62)),6)</f>
        <v>0</v>
      </c>
      <c r="N62" s="49">
        <f>IF(M62&lt;&gt;I62,"Revisar Cu ó %subsidio","")</f>
      </c>
      <c r="O62" s="47"/>
      <c r="R62" s="14">
        <f>+VarIPCm0</f>
        <v>-0.0013671385677413994</v>
      </c>
      <c r="S62" s="54">
        <f t="shared" si="1"/>
        <v>-0.0013671385677413994</v>
      </c>
      <c r="T62" s="62"/>
      <c r="U62" s="11"/>
      <c r="V62" s="62">
        <f>IF(AND(D62=12,C62=2010),H62*(1+VarIPCm0),H62)</f>
        <v>0</v>
      </c>
      <c r="W62" s="16">
        <f>IF(E62=0,0,IF(V62=0,H62,(1-V62/E62)))</f>
        <v>0</v>
      </c>
      <c r="X62" s="16"/>
      <c r="Y62" s="16">
        <f>+W62</f>
        <v>0</v>
      </c>
      <c r="Z62" s="62">
        <f>+V62</f>
        <v>0</v>
      </c>
      <c r="AB62" s="12">
        <f>IF(I62=0,0,I62-M62)</f>
        <v>0</v>
      </c>
      <c r="AC62" s="13">
        <f>+H62-L62</f>
        <v>0</v>
      </c>
      <c r="AD62" s="10"/>
      <c r="AE62" s="56">
        <f>IF(E62=0,0,IF(F62=1,IF(mes1=DATE(2007,1,1),(IF((1-V62/E62)&lt;=50%,I62,IF((1-(V62/E62))&gt;60%,60%,1-(V62/E62)))),IF((1-(V62/E62))&gt;60%,60%,1-(V62/E62))),IF(mes1=DATE(2007,1,1),(IF((1-V62/E62)&lt;40%,I62%,IF((1-(V62/E62))&gt;50%,50%,1-(V62/E62)))),IF((1-(V62/E62))&gt;50%,50%,1-(V62/E62)))))</f>
        <v>0</v>
      </c>
      <c r="AH62" s="65">
        <v>1260</v>
      </c>
      <c r="AI62" s="66" t="s">
        <v>192</v>
      </c>
      <c r="AJ62" s="66" t="s">
        <v>193</v>
      </c>
    </row>
    <row r="63" spans="2:36" ht="12.75">
      <c r="B63" s="71">
        <f t="shared" si="9"/>
        <v>0</v>
      </c>
      <c r="C63" s="72">
        <f>YEAR(mes1)</f>
        <v>2013</v>
      </c>
      <c r="D63" s="72">
        <f>MONTH(mes1)</f>
        <v>1</v>
      </c>
      <c r="E63" s="78"/>
      <c r="F63" s="73">
        <v>1</v>
      </c>
      <c r="G63" s="73">
        <f>+G62</f>
        <v>7</v>
      </c>
      <c r="H63" s="74"/>
      <c r="I63" s="75"/>
      <c r="J63" s="76"/>
      <c r="L63" s="55">
        <f>ROUND(IF(E63=0,0,(1-M63)*E63),4)</f>
        <v>0</v>
      </c>
      <c r="M63" s="48">
        <f>ROUND(Y63,6)</f>
        <v>0</v>
      </c>
      <c r="N63" s="46">
        <f>IF(AB63&lt;&gt;0,"Revisar Cu ó %subsidio","")</f>
      </c>
      <c r="O63" s="47"/>
      <c r="R63" s="14">
        <f>+VarIPCm1</f>
        <v>0.000888669245575846</v>
      </c>
      <c r="S63" s="54">
        <f t="shared" si="1"/>
        <v>0.000888669245575846</v>
      </c>
      <c r="T63" s="62">
        <f>IF(S63=0,Z62,Z62*(1+S63))</f>
        <v>0</v>
      </c>
      <c r="U63" s="15"/>
      <c r="V63" s="62">
        <f>IF(V62=0,H63,IF(T63=0,U63,T63))</f>
        <v>0</v>
      </c>
      <c r="W63" s="16">
        <f>IF(W62=0,I63,IF(E63=0,0,IF(V63=0,I63,(1-V63/E63))))</f>
        <v>0</v>
      </c>
      <c r="X63" s="16"/>
      <c r="Y63" s="16">
        <f>IF(E63=0,0,IF(IF(IF(X63&lt;W63,W63,X63)&gt;60%,60%,IF(X63&lt;W63,W63,X63))&lt;50%,50%,IF(IF(X63&lt;W63,W63,X63)&gt;60%,60%,IF(X63&lt;W63,W63,X63))))</f>
        <v>0</v>
      </c>
      <c r="Z63" s="62">
        <f t="shared" si="3"/>
        <v>0</v>
      </c>
      <c r="AB63" s="12">
        <f>I63-Y63</f>
        <v>0</v>
      </c>
      <c r="AC63" s="13">
        <f>+H63-Z63</f>
        <v>0</v>
      </c>
      <c r="AE63" s="20">
        <f>IF(E63=0,0,IF(F63=1,IF(mes1=DATE(2007,1,1),(IF((1-V63/E63)&lt;=50%,I63,IF((1-(V63/E63))&gt;60%,60%,1-(V63/E63)))),IF((1-(V63/E63))&gt;60%,60%,1-(V63/E63))),IF(mes1=DATE(2007,1,1),(IF((1-V63/E63)&lt;40%,I63%,IF((1-(V63/E63))&gt;50%,50%,1-(V63/E63)))),IF((1-(V63/E63))&gt;50%,50%,1-(V63/E63)))))</f>
        <v>0</v>
      </c>
      <c r="AH63" s="65">
        <v>1261</v>
      </c>
      <c r="AI63" s="66" t="s">
        <v>137</v>
      </c>
      <c r="AJ63" s="66" t="s">
        <v>138</v>
      </c>
    </row>
    <row r="64" spans="2:36" ht="12.75">
      <c r="B64" s="71">
        <f t="shared" si="9"/>
        <v>0</v>
      </c>
      <c r="C64" s="72">
        <f>YEAR(mes2)</f>
        <v>2013</v>
      </c>
      <c r="D64" s="72">
        <f>MONTH(mes2)</f>
        <v>2</v>
      </c>
      <c r="E64" s="78"/>
      <c r="F64" s="73">
        <v>1</v>
      </c>
      <c r="G64" s="73">
        <f aca="true" t="shared" si="11" ref="G64:G69">+G63</f>
        <v>7</v>
      </c>
      <c r="H64" s="74"/>
      <c r="I64" s="75"/>
      <c r="J64" s="76"/>
      <c r="L64" s="55">
        <f>ROUND(IF(E64=0,0,(1-M64)*E64),4)</f>
        <v>0</v>
      </c>
      <c r="M64" s="48">
        <f>ROUND(Y64,6)</f>
        <v>0</v>
      </c>
      <c r="N64" s="46">
        <f>IF(AB64&lt;&gt;0,"Revisar Cu ó %subsidio","")</f>
      </c>
      <c r="O64" s="47"/>
      <c r="R64" s="14">
        <f>+VarIPCm2</f>
        <v>0.0029798661922064706</v>
      </c>
      <c r="S64" s="54">
        <f t="shared" si="1"/>
        <v>0.0029798661922064706</v>
      </c>
      <c r="T64" s="62">
        <f>IF(S64=0,Z63,Z63*(1+S64))</f>
        <v>0</v>
      </c>
      <c r="U64" s="15"/>
      <c r="V64" s="62">
        <f>IF(V63=0,H64,IF(T64=0,U64,T64))</f>
        <v>0</v>
      </c>
      <c r="W64" s="16">
        <f>IF(W63=0,I64,IF(E64=0,0,IF(V64=0,I64,(1-V64/E64))))</f>
        <v>0</v>
      </c>
      <c r="X64" s="16"/>
      <c r="Y64" s="16">
        <f>IF(E64=0,0,IF(IF(IF(X64&lt;W64,W64,X64)&gt;60%,60%,IF(X64&lt;W64,W64,X64))&lt;50%,50%,IF(IF(X64&lt;W64,W64,X64)&gt;60%,60%,IF(X64&lt;W64,W64,X64))))</f>
        <v>0</v>
      </c>
      <c r="Z64" s="62">
        <f t="shared" si="3"/>
        <v>0</v>
      </c>
      <c r="AB64" s="12">
        <f>I64-Y64</f>
        <v>0</v>
      </c>
      <c r="AC64" s="13">
        <f aca="true" t="shared" si="12" ref="AC64:AC85">+H64-Z64</f>
        <v>0</v>
      </c>
      <c r="AE64" s="20">
        <f>IF(E64=0,0,IF(F64=1,IF(mes1=DATE(2007,1,1),(IF((1-V64/E64)&lt;=50%,I64,IF((1-(V64/E64))&gt;60%,60%,1-(V64/E64)))),IF((1-(V64/E64))&gt;60%,60%,1-(V64/E64))),IF(mes1=DATE(2007,1,1),(IF((1-V64/E64)&lt;40%,I64%,IF((1-(V64/E64))&gt;50%,50%,1-(V64/E64)))),IF((1-(V64/E64))&gt;50%,50%,1-(V64/E64)))))</f>
        <v>0</v>
      </c>
      <c r="AH64" s="65">
        <v>1262</v>
      </c>
      <c r="AI64" s="66" t="s">
        <v>139</v>
      </c>
      <c r="AJ64" s="66" t="s">
        <v>140</v>
      </c>
    </row>
    <row r="65" spans="2:36" ht="12.75">
      <c r="B65" s="71">
        <f t="shared" si="9"/>
        <v>0</v>
      </c>
      <c r="C65" s="72">
        <f>YEAR(mes3)</f>
        <v>2013</v>
      </c>
      <c r="D65" s="72">
        <f>MONTH(mes3)</f>
        <v>3</v>
      </c>
      <c r="E65" s="78"/>
      <c r="F65" s="73">
        <v>1</v>
      </c>
      <c r="G65" s="73">
        <f t="shared" si="11"/>
        <v>7</v>
      </c>
      <c r="H65" s="74"/>
      <c r="I65" s="75"/>
      <c r="J65" s="76"/>
      <c r="L65" s="55">
        <f>ROUND(IF(E65=0,0,(1-M65)*E65),4)</f>
        <v>0</v>
      </c>
      <c r="M65" s="48">
        <f>ROUND(Y65,6)</f>
        <v>0</v>
      </c>
      <c r="N65" s="46">
        <f>IF(AB65&lt;&gt;0,"Revisar Cu ó %subsidio","")</f>
      </c>
      <c r="O65" s="47"/>
      <c r="R65" s="14">
        <f>+VarIPCm3</f>
        <v>0</v>
      </c>
      <c r="S65" s="54">
        <f t="shared" si="1"/>
        <v>0</v>
      </c>
      <c r="T65" s="62">
        <f>IF(S65=0,Z64,Z64*(1+S65))</f>
        <v>0</v>
      </c>
      <c r="U65" s="15"/>
      <c r="V65" s="62">
        <f>IF(V64=0,H65,IF(T65=0,U65,T65))</f>
        <v>0</v>
      </c>
      <c r="W65" s="16">
        <f>IF(W64=0,I65,IF(E65=0,0,IF(V65=0,I65,(1-V65/E65))))</f>
        <v>0</v>
      </c>
      <c r="X65" s="16"/>
      <c r="Y65" s="16">
        <f>IF(E65=0,0,IF(IF(IF(X65&lt;W65,W65,X65)&gt;60%,60%,IF(X65&lt;W65,W65,X65))&lt;50%,50%,IF(IF(X65&lt;W65,W65,X65)&gt;60%,60%,IF(X65&lt;W65,W65,X65))))</f>
        <v>0</v>
      </c>
      <c r="Z65" s="62">
        <f t="shared" si="3"/>
        <v>0</v>
      </c>
      <c r="AB65" s="12">
        <f>I65-Y65</f>
        <v>0</v>
      </c>
      <c r="AC65" s="13">
        <f t="shared" si="12"/>
        <v>0</v>
      </c>
      <c r="AE65" s="20">
        <f>IF(E65=0,0,IF(F65=1,IF(mes1=DATE(2007,1,1),(IF((1-V65/E65)&lt;=50%,I65,IF((1-(V65/E65))&gt;60%,60%,1-(V65/E65)))),IF((1-(V65/E65))&gt;60%,60%,1-(V65/E65))),IF(mes1=DATE(2007,1,1),(IF((1-V65/E65)&lt;40%,I65%,IF((1-(V65/E65))&gt;50%,50%,1-(V65/E65)))),IF((1-(V65/E65))&gt;50%,50%,1-(V65/E65)))))</f>
        <v>0</v>
      </c>
      <c r="AH65" s="65">
        <v>1263</v>
      </c>
      <c r="AI65" s="66" t="s">
        <v>141</v>
      </c>
      <c r="AJ65" s="66" t="s">
        <v>142</v>
      </c>
    </row>
    <row r="66" spans="2:36" ht="12.75">
      <c r="B66" s="71">
        <f t="shared" si="9"/>
        <v>0</v>
      </c>
      <c r="C66" s="72">
        <f>YEAR(mes0)</f>
        <v>2012</v>
      </c>
      <c r="D66" s="72">
        <f>MONTH(mes0)</f>
        <v>12</v>
      </c>
      <c r="E66" s="78"/>
      <c r="F66" s="73">
        <v>2</v>
      </c>
      <c r="G66" s="73">
        <f t="shared" si="11"/>
        <v>7</v>
      </c>
      <c r="H66" s="74"/>
      <c r="I66" s="75"/>
      <c r="J66" s="76"/>
      <c r="L66" s="33">
        <f>ROUND(Z66,4)</f>
        <v>0</v>
      </c>
      <c r="M66" s="45">
        <f>ROUND(IF(E66=0,0,1-(L66/E66)),6)</f>
        <v>0</v>
      </c>
      <c r="N66" s="49">
        <f>IF(M66&lt;&gt;I66,"Revisar Cu ó %subsidio","")</f>
      </c>
      <c r="O66" s="47"/>
      <c r="R66" s="14">
        <f>+VarIPCm0</f>
        <v>-0.0013671385677413994</v>
      </c>
      <c r="S66" s="54">
        <f t="shared" si="1"/>
        <v>-0.0013671385677413994</v>
      </c>
      <c r="T66" s="63"/>
      <c r="U66" s="17"/>
      <c r="V66" s="63">
        <f>IF(AND(D66=12,C66=2010),H66*(1+VarIPCm0),H66)</f>
        <v>0</v>
      </c>
      <c r="W66" s="50">
        <f>IF(E66=0,0,IF(V66=0,H66,(1-V66/E66)))</f>
        <v>0</v>
      </c>
      <c r="X66" s="50"/>
      <c r="Y66" s="50">
        <f>+W66</f>
        <v>0</v>
      </c>
      <c r="Z66" s="63">
        <f>+V66</f>
        <v>0</v>
      </c>
      <c r="AB66" s="12">
        <f>IF(I66=0,0,I66-M66)</f>
        <v>0</v>
      </c>
      <c r="AC66" s="13">
        <f t="shared" si="12"/>
        <v>0</v>
      </c>
      <c r="AE66" s="56">
        <f>IF(E66=0,0,IF(F66=1,IF(mes1=DATE(2007,1,1),(IF((1-V66/E66)&lt;=50%,I66,IF((1-(V66/E66))&gt;60%,60%,1-(V66/E66)))),IF((1-(V66/E66))&gt;60%,60%,1-(V66/E66))),IF(mes1=DATE(2007,1,1),(IF((1-V66/E66)&lt;40%,I66%,IF((1-(V66/E66))&gt;50%,50%,1-(V66/E66)))),IF((1-(V66/E66))&gt;50%,50%,1-(V66/E66)))))</f>
        <v>0</v>
      </c>
      <c r="AH66" s="65">
        <v>1264</v>
      </c>
      <c r="AI66" s="66" t="s">
        <v>194</v>
      </c>
      <c r="AJ66" s="66" t="s">
        <v>195</v>
      </c>
    </row>
    <row r="67" spans="2:36" ht="12.75">
      <c r="B67" s="71">
        <f t="shared" si="9"/>
        <v>0</v>
      </c>
      <c r="C67" s="72">
        <f>YEAR(mes1)</f>
        <v>2013</v>
      </c>
      <c r="D67" s="72">
        <f>MONTH(mes1)</f>
        <v>1</v>
      </c>
      <c r="E67" s="78"/>
      <c r="F67" s="73">
        <v>2</v>
      </c>
      <c r="G67" s="73">
        <f t="shared" si="11"/>
        <v>7</v>
      </c>
      <c r="H67" s="74"/>
      <c r="I67" s="77"/>
      <c r="J67" s="76"/>
      <c r="L67" s="55">
        <f>ROUND(IF(E67=0,0,(1-M67)*E67),4)</f>
        <v>0</v>
      </c>
      <c r="M67" s="48">
        <f>ROUND(Y67,6)</f>
        <v>0</v>
      </c>
      <c r="N67" s="46">
        <f>IF(AB67&lt;&gt;0,"Revisar Cu ó %subsidio","")</f>
      </c>
      <c r="O67" s="47"/>
      <c r="R67" s="14">
        <f>+VarIPCm1</f>
        <v>0.000888669245575846</v>
      </c>
      <c r="S67" s="54">
        <f t="shared" si="1"/>
        <v>0.000888669245575846</v>
      </c>
      <c r="T67" s="63">
        <f>IF(S67=0,Z66,Z66*(1+S67))</f>
        <v>0</v>
      </c>
      <c r="U67" s="18"/>
      <c r="V67" s="63">
        <f>IF(V66=0,H67,IF(T67=0,U67,T67))</f>
        <v>0</v>
      </c>
      <c r="W67" s="50">
        <f>IF(W66=0,I67,IF(E67=0,0,IF(V67=0,I67,(1-V67/E67))))</f>
        <v>0</v>
      </c>
      <c r="X67" s="50"/>
      <c r="Y67" s="51">
        <f>IF(E67=0,0,IF(IF(IF(X67&lt;W67,W67,X67)&gt;50%,50%,IF(X67&lt;W67,W67,X67))&lt;40%,40%,IF(IF(X67&lt;W67,W67,X67)&gt;50%,50%,IF(X67&lt;W67,W67,X67))))</f>
        <v>0</v>
      </c>
      <c r="Z67" s="63">
        <f t="shared" si="3"/>
        <v>0</v>
      </c>
      <c r="AB67" s="12">
        <f>I67-M67</f>
        <v>0</v>
      </c>
      <c r="AC67" s="13">
        <f t="shared" si="12"/>
        <v>0</v>
      </c>
      <c r="AE67" s="20">
        <f>IF(E67=0,0,IF(F67=1,IF(mes1=DATE(2007,1,1),(IF((1-V67/E67)&lt;50%,50%,IF((1-(V67/E67))&gt;60%,60%,1-(V67/E67)))),IF((1-(V67/E67))&gt;60%,60%,1-(V67/E67))),IF(mes1=DATE(2007,1,1),(IF((1-V67/E67)&lt;40%,40%,IF((1-(V67/E67))&gt;50%,50%,1-(V67/E67)))),IF((1-(V67/E67))&gt;50%,50%,1-(V67/E67)))))</f>
        <v>0</v>
      </c>
      <c r="AH67" s="65">
        <v>1265</v>
      </c>
      <c r="AI67" s="66" t="s">
        <v>196</v>
      </c>
      <c r="AJ67" s="66" t="s">
        <v>197</v>
      </c>
    </row>
    <row r="68" spans="2:36" ht="12.75">
      <c r="B68" s="71">
        <f t="shared" si="9"/>
        <v>0</v>
      </c>
      <c r="C68" s="72">
        <f>YEAR(mes2)</f>
        <v>2013</v>
      </c>
      <c r="D68" s="72">
        <f>MONTH(mes2)</f>
        <v>2</v>
      </c>
      <c r="E68" s="78"/>
      <c r="F68" s="73">
        <v>2</v>
      </c>
      <c r="G68" s="73">
        <f t="shared" si="11"/>
        <v>7</v>
      </c>
      <c r="H68" s="74"/>
      <c r="I68" s="77"/>
      <c r="J68" s="76"/>
      <c r="L68" s="55">
        <f>ROUND(IF(E68=0,0,(1-M68)*E68),4)</f>
        <v>0</v>
      </c>
      <c r="M68" s="48">
        <f>ROUND(Y68,6)</f>
        <v>0</v>
      </c>
      <c r="N68" s="46">
        <f>IF(AB68&lt;&gt;0,"Revisar Cu ó %subsidio","")</f>
      </c>
      <c r="O68" s="47"/>
      <c r="R68" s="14">
        <f>+VarIPCm2</f>
        <v>0.0029798661922064706</v>
      </c>
      <c r="S68" s="54">
        <f t="shared" si="1"/>
        <v>0.0029798661922064706</v>
      </c>
      <c r="T68" s="63">
        <f>IF(S68=0,Z67,Z67*(1+S68))</f>
        <v>0</v>
      </c>
      <c r="U68" s="18"/>
      <c r="V68" s="63">
        <f>IF(V67=0,H68,IF(T68=0,U68,T68))</f>
        <v>0</v>
      </c>
      <c r="W68" s="50">
        <f>IF(W67=0,I68,IF(E68=0,0,IF(V68=0,I68,(1-V68/E68))))</f>
        <v>0</v>
      </c>
      <c r="X68" s="50"/>
      <c r="Y68" s="51">
        <f>IF(E68=0,0,IF(IF(IF(X68&lt;W68,W68,X68)&gt;50%,50%,IF(X68&lt;W68,W68,X68))&lt;40%,40%,IF(IF(X68&lt;W68,W68,X68)&gt;50%,50%,IF(X68&lt;W68,W68,X68))))</f>
        <v>0</v>
      </c>
      <c r="Z68" s="63">
        <f t="shared" si="3"/>
        <v>0</v>
      </c>
      <c r="AB68" s="12">
        <f>I68-M68</f>
        <v>0</v>
      </c>
      <c r="AC68" s="13">
        <f t="shared" si="12"/>
        <v>0</v>
      </c>
      <c r="AE68" s="20">
        <f>IF(E68=0,0,IF(F68=1,IF(mes1=DATE(2007,1,1),(IF((1-V68/E68)&lt;50%,50%,IF((1-(V68/E68))&gt;60%,60%,1-(V68/E68)))),IF((1-(V68/E68))&gt;60%,60%,1-(V68/E68))),IF(mes1=DATE(2007,1,1),(IF((1-V68/E68)&lt;40%,40%,IF((1-(V68/E68))&gt;50%,50%,1-(V68/E68)))),IF((1-(V68/E68))&gt;50%,50%,1-(V68/E68)))))</f>
        <v>0</v>
      </c>
      <c r="AH68" s="65">
        <v>1266</v>
      </c>
      <c r="AI68" s="66" t="s">
        <v>143</v>
      </c>
      <c r="AJ68" s="66" t="s">
        <v>144</v>
      </c>
    </row>
    <row r="69" spans="2:36" ht="12.75">
      <c r="B69" s="71">
        <f t="shared" si="9"/>
        <v>0</v>
      </c>
      <c r="C69" s="72">
        <f>YEAR(mes3)</f>
        <v>2013</v>
      </c>
      <c r="D69" s="72">
        <f>MONTH(mes3)</f>
        <v>3</v>
      </c>
      <c r="E69" s="78"/>
      <c r="F69" s="73">
        <v>2</v>
      </c>
      <c r="G69" s="73">
        <f t="shared" si="11"/>
        <v>7</v>
      </c>
      <c r="H69" s="74"/>
      <c r="I69" s="77"/>
      <c r="J69" s="76"/>
      <c r="L69" s="55">
        <f>ROUND(IF(E69=0,0,(1-M69)*E69),4)</f>
        <v>0</v>
      </c>
      <c r="M69" s="48">
        <f>ROUND(Y69,6)</f>
        <v>0</v>
      </c>
      <c r="N69" s="46">
        <f>IF(AB69&lt;&gt;0,"Revisar Cu ó %subsidio","")</f>
      </c>
      <c r="O69" s="47"/>
      <c r="R69" s="14">
        <f>+VarIPCm3</f>
        <v>0</v>
      </c>
      <c r="S69" s="54">
        <f t="shared" si="1"/>
        <v>0</v>
      </c>
      <c r="T69" s="63">
        <f>IF(S69=0,Z68,Z68*(1+S69))</f>
        <v>0</v>
      </c>
      <c r="U69" s="18"/>
      <c r="V69" s="63">
        <f>IF(V68=0,H69,IF(T69=0,U69,T69))</f>
        <v>0</v>
      </c>
      <c r="W69" s="50">
        <f>IF(W68=0,I69,IF(E69=0,0,IF(V69=0,I69,(1-V69/E69))))</f>
        <v>0</v>
      </c>
      <c r="X69" s="50"/>
      <c r="Y69" s="51">
        <f>IF(E69=0,0,IF(IF(IF(X69&lt;W69,W69,X69)&gt;50%,50%,IF(X69&lt;W69,W69,X69))&lt;40%,40%,IF(IF(X69&lt;W69,W69,X69)&gt;50%,50%,IF(X69&lt;W69,W69,X69))))</f>
        <v>0</v>
      </c>
      <c r="Z69" s="63">
        <f t="shared" si="3"/>
        <v>0</v>
      </c>
      <c r="AB69" s="12">
        <f>I69-M69</f>
        <v>0</v>
      </c>
      <c r="AC69" s="13">
        <f t="shared" si="12"/>
        <v>0</v>
      </c>
      <c r="AE69" s="20">
        <f>IF(E69=0,0,IF(F69=1,IF(mes1=DATE(2007,1,1),(IF((1-V69/E69)&lt;50%,50%,IF((1-(V69/E69))&gt;60%,60%,1-(V69/E69)))),IF((1-(V69/E69))&gt;60%,60%,1-(V69/E69))),IF(mes1=DATE(2007,1,1),(IF((1-V69/E69)&lt;40%,40%,IF((1-(V69/E69))&gt;50%,50%,1-(V69/E69)))),IF((1-(V69/E69))&gt;50%,50%,1-(V69/E69)))))</f>
        <v>0</v>
      </c>
      <c r="AH69" s="65">
        <v>1267</v>
      </c>
      <c r="AI69" s="66" t="s">
        <v>145</v>
      </c>
      <c r="AJ69" s="66" t="s">
        <v>146</v>
      </c>
    </row>
    <row r="70" spans="2:36" ht="12.75">
      <c r="B70" s="71">
        <f t="shared" si="9"/>
        <v>0</v>
      </c>
      <c r="C70" s="72">
        <f>YEAR(mes0)</f>
        <v>2012</v>
      </c>
      <c r="D70" s="72">
        <f>MONTH(mes0)</f>
        <v>12</v>
      </c>
      <c r="E70" s="78"/>
      <c r="F70" s="73">
        <v>1</v>
      </c>
      <c r="G70" s="73">
        <f>+G69+1</f>
        <v>8</v>
      </c>
      <c r="H70" s="74"/>
      <c r="I70" s="75"/>
      <c r="J70" s="76"/>
      <c r="L70" s="33">
        <f>ROUND(Z70,4)</f>
        <v>0</v>
      </c>
      <c r="M70" s="45">
        <f>ROUND(IF(E70=0,0,1-(L70/E70)),6)</f>
        <v>0</v>
      </c>
      <c r="N70" s="49">
        <f>IF(M70&lt;&gt;I70,"Revisar Cu ó %subsidio","")</f>
      </c>
      <c r="O70" s="47"/>
      <c r="R70" s="14">
        <f>+VarIPCm0</f>
        <v>-0.0013671385677413994</v>
      </c>
      <c r="S70" s="54">
        <f t="shared" si="1"/>
        <v>-0.0013671385677413994</v>
      </c>
      <c r="T70" s="62"/>
      <c r="U70" s="11"/>
      <c r="V70" s="62">
        <f>IF(AND(D70=12,C70=2010),H70*(1+VarIPCm0),H70)</f>
        <v>0</v>
      </c>
      <c r="W70" s="16">
        <f>IF(E70=0,0,IF(V70=0,H70,(1-V70/E70)))</f>
        <v>0</v>
      </c>
      <c r="X70" s="16"/>
      <c r="Y70" s="16">
        <f>+W70</f>
        <v>0</v>
      </c>
      <c r="Z70" s="62">
        <f>+V70</f>
        <v>0</v>
      </c>
      <c r="AB70" s="12">
        <f>IF(I70=0,0,I70-AE70)</f>
        <v>0</v>
      </c>
      <c r="AC70" s="13">
        <f t="shared" si="12"/>
        <v>0</v>
      </c>
      <c r="AE70" s="56">
        <f>IF(E70=0,0,IF(F70=1,IF(mes1=DATE(2007,1,1),(IF((1-V70/E70)&lt;=50%,I70,IF((1-(V70/E70))&gt;60%,60%,1-(V70/E70)))),IF((1-(V70/E70))&gt;60%,60%,1-(V70/E70))),IF(mes1=DATE(2007,1,1),(IF((1-V70/E70)&lt;40%,I70%,IF((1-(V70/E70))&gt;50%,50%,1-(V70/E70)))),IF((1-(V70/E70))&gt;50%,50%,1-(V70/E70)))))</f>
        <v>0</v>
      </c>
      <c r="AH70" s="65">
        <v>1268</v>
      </c>
      <c r="AI70" s="66" t="s">
        <v>147</v>
      </c>
      <c r="AJ70" s="66" t="s">
        <v>148</v>
      </c>
    </row>
    <row r="71" spans="2:36" ht="12.75">
      <c r="B71" s="71">
        <f t="shared" si="9"/>
        <v>0</v>
      </c>
      <c r="C71" s="72">
        <f>YEAR(mes1)</f>
        <v>2013</v>
      </c>
      <c r="D71" s="72">
        <f>MONTH(mes1)</f>
        <v>1</v>
      </c>
      <c r="E71" s="78"/>
      <c r="F71" s="73">
        <v>1</v>
      </c>
      <c r="G71" s="73">
        <f>+G70</f>
        <v>8</v>
      </c>
      <c r="H71" s="74"/>
      <c r="I71" s="75"/>
      <c r="J71" s="76"/>
      <c r="L71" s="55">
        <f>ROUND(IF(E71=0,0,(1-M71)*E71),4)</f>
        <v>0</v>
      </c>
      <c r="M71" s="48">
        <f>ROUND(Y71,6)</f>
        <v>0</v>
      </c>
      <c r="N71" s="46">
        <f>IF(AB71&lt;&gt;0,"Revisar Cu ó %subsidio","")</f>
      </c>
      <c r="O71" s="47"/>
      <c r="R71" s="14">
        <f>+VarIPCm1</f>
        <v>0.000888669245575846</v>
      </c>
      <c r="S71" s="54">
        <f t="shared" si="1"/>
        <v>0.000888669245575846</v>
      </c>
      <c r="T71" s="62">
        <f>IF(S71=0,Z70,Z70*(1+S71))</f>
        <v>0</v>
      </c>
      <c r="U71" s="15"/>
      <c r="V71" s="62">
        <f>IF(V70=0,H71,IF(T71=0,U71,T71))</f>
        <v>0</v>
      </c>
      <c r="W71" s="16">
        <f>IF(W70=0,I71,IF(E71=0,0,IF(V71=0,I71,(1-V71/E71))))</f>
        <v>0</v>
      </c>
      <c r="X71" s="16"/>
      <c r="Y71" s="16">
        <f>IF(E71=0,0,IF(IF(IF(X71&lt;W71,W71,X71)&gt;60%,60%,IF(X71&lt;W71,W71,X71))&lt;50%,50%,IF(IF(X71&lt;W71,W71,X71)&gt;60%,60%,IF(X71&lt;W71,W71,X71))))</f>
        <v>0</v>
      </c>
      <c r="Z71" s="62">
        <f t="shared" si="3"/>
        <v>0</v>
      </c>
      <c r="AB71" s="12">
        <f>I71-M71</f>
        <v>0</v>
      </c>
      <c r="AC71" s="13">
        <f t="shared" si="12"/>
        <v>0</v>
      </c>
      <c r="AE71" s="20">
        <f>IF(E71=0,0,IF(F71=1,IF(mes1=DATE(2007,1,1),(IF((1-V71/E71)&lt;50%,50%,IF((1-(V71/E71))&gt;60%,60%,1-(V71/E71)))),IF((1-(V71/E71))&gt;60%,60%,1-(V71/E71))),IF(mes1=DATE(2007,1,1),(IF((1-V71/E71)&lt;40%,40%,IF((1-(V71/E71))&gt;50%,50%,1-(V71/E71)))),IF((1-(V71/E71))&gt;50%,50%,1-(V71/E71)))))</f>
        <v>0</v>
      </c>
      <c r="AH71" s="65">
        <v>1269</v>
      </c>
      <c r="AI71" s="66" t="s">
        <v>149</v>
      </c>
      <c r="AJ71" s="66" t="s">
        <v>150</v>
      </c>
    </row>
    <row r="72" spans="2:36" ht="12.75">
      <c r="B72" s="71">
        <f t="shared" si="9"/>
        <v>0</v>
      </c>
      <c r="C72" s="72">
        <f>YEAR(mes2)</f>
        <v>2013</v>
      </c>
      <c r="D72" s="72">
        <f>MONTH(mes2)</f>
        <v>2</v>
      </c>
      <c r="E72" s="78"/>
      <c r="F72" s="73">
        <v>1</v>
      </c>
      <c r="G72" s="73">
        <f aca="true" t="shared" si="13" ref="G72:G77">+G71</f>
        <v>8</v>
      </c>
      <c r="H72" s="74"/>
      <c r="I72" s="75"/>
      <c r="J72" s="76"/>
      <c r="L72" s="55">
        <f>ROUND(IF(E72=0,0,(1-M72)*E72),4)</f>
        <v>0</v>
      </c>
      <c r="M72" s="48">
        <f>ROUND(Y72,6)</f>
        <v>0</v>
      </c>
      <c r="N72" s="46">
        <f>IF(AB72&lt;&gt;0,"Revisar Cu ó %subsidio","")</f>
      </c>
      <c r="O72" s="47"/>
      <c r="R72" s="14">
        <f>+VarIPCm2</f>
        <v>0.0029798661922064706</v>
      </c>
      <c r="S72" s="54">
        <f t="shared" si="1"/>
        <v>0.0029798661922064706</v>
      </c>
      <c r="T72" s="62">
        <f>IF(S72=0,Z71,Z71*(1+S72))</f>
        <v>0</v>
      </c>
      <c r="U72" s="15"/>
      <c r="V72" s="62">
        <f>IF(V71=0,H72,IF(T72=0,U72,T72))</f>
        <v>0</v>
      </c>
      <c r="W72" s="16">
        <f>IF(W71=0,I72,IF(E72=0,0,IF(V72=0,I72,(1-V72/E72))))</f>
        <v>0</v>
      </c>
      <c r="X72" s="16"/>
      <c r="Y72" s="16">
        <f>IF(E72=0,0,IF(IF(IF(X72&lt;W72,W72,X72)&gt;60%,60%,IF(X72&lt;W72,W72,X72))&lt;50%,50%,IF(IF(X72&lt;W72,W72,X72)&gt;60%,60%,IF(X72&lt;W72,W72,X72))))</f>
        <v>0</v>
      </c>
      <c r="Z72" s="62">
        <f t="shared" si="3"/>
        <v>0</v>
      </c>
      <c r="AB72" s="12">
        <f>I72-M72</f>
        <v>0</v>
      </c>
      <c r="AC72" s="13">
        <f t="shared" si="12"/>
        <v>0</v>
      </c>
      <c r="AE72" s="20">
        <f>IF(E72=0,0,IF(F72=1,IF(mes1=DATE(2007,1,1),(IF((1-V72/E72)&lt;50%,50%,IF((1-(V72/E72))&gt;60%,60%,1-(V72/E72)))),IF((1-(V72/E72))&gt;60%,60%,1-(V72/E72))),IF(mes1=DATE(2007,1,1),(IF((1-V72/E72)&lt;40%,40%,IF((1-(V72/E72))&gt;50%,50%,1-(V72/E72)))),IF((1-(V72/E72))&gt;50%,50%,1-(V72/E72)))))</f>
        <v>0</v>
      </c>
      <c r="AH72" s="65">
        <v>1270</v>
      </c>
      <c r="AI72" s="66" t="s">
        <v>198</v>
      </c>
      <c r="AJ72" s="66" t="s">
        <v>199</v>
      </c>
    </row>
    <row r="73" spans="2:36" ht="12.75">
      <c r="B73" s="71">
        <f t="shared" si="9"/>
        <v>0</v>
      </c>
      <c r="C73" s="72">
        <f>YEAR(mes3)</f>
        <v>2013</v>
      </c>
      <c r="D73" s="72">
        <f>MONTH(mes3)</f>
        <v>3</v>
      </c>
      <c r="E73" s="78"/>
      <c r="F73" s="73">
        <v>1</v>
      </c>
      <c r="G73" s="73">
        <f t="shared" si="13"/>
        <v>8</v>
      </c>
      <c r="H73" s="74"/>
      <c r="I73" s="75"/>
      <c r="J73" s="76"/>
      <c r="L73" s="55">
        <f>ROUND(IF(E73=0,0,(1-M73)*E73),4)</f>
        <v>0</v>
      </c>
      <c r="M73" s="48">
        <f>ROUND(Y73,6)</f>
        <v>0</v>
      </c>
      <c r="N73" s="46">
        <f>IF(AB73&lt;&gt;0,"Revisar Cu ó %subsidio","")</f>
      </c>
      <c r="O73" s="47"/>
      <c r="R73" s="14">
        <f>+VarIPCm3</f>
        <v>0</v>
      </c>
      <c r="S73" s="54">
        <f t="shared" si="1"/>
        <v>0</v>
      </c>
      <c r="T73" s="62">
        <f>IF(S73=0,Z72,Z72*(1+S73))</f>
        <v>0</v>
      </c>
      <c r="U73" s="15"/>
      <c r="V73" s="62">
        <f>IF(V72=0,H73,IF(T73=0,U73,T73))</f>
        <v>0</v>
      </c>
      <c r="W73" s="16">
        <f>IF(W72=0,I73,IF(E73=0,0,IF(V73=0,I73,(1-V73/E73))))</f>
        <v>0</v>
      </c>
      <c r="X73" s="16"/>
      <c r="Y73" s="16">
        <f>IF(E73=0,0,IF(IF(IF(X73&lt;W73,W73,X73)&gt;60%,60%,IF(X73&lt;W73,W73,X73))&lt;50%,50%,IF(IF(X73&lt;W73,W73,X73)&gt;60%,60%,IF(X73&lt;W73,W73,X73))))</f>
        <v>0</v>
      </c>
      <c r="Z73" s="62">
        <f t="shared" si="3"/>
        <v>0</v>
      </c>
      <c r="AB73" s="12">
        <f>I73-M73</f>
        <v>0</v>
      </c>
      <c r="AC73" s="13">
        <f t="shared" si="12"/>
        <v>0</v>
      </c>
      <c r="AE73" s="20">
        <f>IF(E73=0,0,IF(F73=1,IF(mes1=DATE(2007,1,1),(IF((1-V73/E73)&lt;50%,50%,IF((1-(V73/E73))&gt;60%,60%,1-(V73/E73)))),IF((1-(V73/E73))&gt;60%,60%,1-(V73/E73))),IF(mes1=DATE(2007,1,1),(IF((1-V73/E73)&lt;40%,40%,IF((1-(V73/E73))&gt;50%,50%,1-(V73/E73)))),IF((1-(V73/E73))&gt;50%,50%,1-(V73/E73)))))</f>
        <v>0</v>
      </c>
      <c r="AH73" s="65">
        <v>1271</v>
      </c>
      <c r="AI73" s="66" t="s">
        <v>200</v>
      </c>
      <c r="AJ73" s="66" t="s">
        <v>201</v>
      </c>
    </row>
    <row r="74" spans="2:36" ht="12.75">
      <c r="B74" s="71">
        <f t="shared" si="9"/>
        <v>0</v>
      </c>
      <c r="C74" s="72">
        <f>YEAR(mes0)</f>
        <v>2012</v>
      </c>
      <c r="D74" s="72">
        <f>MONTH(mes0)</f>
        <v>12</v>
      </c>
      <c r="E74" s="78"/>
      <c r="F74" s="73">
        <v>2</v>
      </c>
      <c r="G74" s="73">
        <f t="shared" si="13"/>
        <v>8</v>
      </c>
      <c r="H74" s="74"/>
      <c r="I74" s="75"/>
      <c r="J74" s="76"/>
      <c r="L74" s="33">
        <f>ROUND(Z74,4)</f>
        <v>0</v>
      </c>
      <c r="M74" s="45">
        <f>ROUND(IF(E74=0,0,1-(L74/E74)),6)</f>
        <v>0</v>
      </c>
      <c r="N74" s="49">
        <f>IF(M74&lt;&gt;I74,"Revisar Cu ó %subsidio","")</f>
      </c>
      <c r="O74" s="47"/>
      <c r="R74" s="14">
        <f>+VarIPCm0</f>
        <v>-0.0013671385677413994</v>
      </c>
      <c r="S74" s="54">
        <f t="shared" si="1"/>
        <v>-0.0013671385677413994</v>
      </c>
      <c r="T74" s="63"/>
      <c r="U74" s="17"/>
      <c r="V74" s="63">
        <f>IF(AND(D74=12,C74=2010),H74*(1+VarIPCm0),H74)</f>
        <v>0</v>
      </c>
      <c r="W74" s="50">
        <f>IF(E74=0,0,IF(V74=0,H74,(1-V74/E74)))</f>
        <v>0</v>
      </c>
      <c r="X74" s="50"/>
      <c r="Y74" s="50">
        <f>+W74</f>
        <v>0</v>
      </c>
      <c r="Z74" s="63">
        <f>+V74</f>
        <v>0</v>
      </c>
      <c r="AB74" s="12">
        <f>IF(I74=0,0,I74-AE74)</f>
        <v>0</v>
      </c>
      <c r="AC74" s="13">
        <f t="shared" si="12"/>
        <v>0</v>
      </c>
      <c r="AE74" s="56">
        <f>IF(E74=0,0,IF(F74=1,IF(mes1=DATE(2007,1,1),(IF((1-V74/E74)&lt;=50%,I74,IF((1-(V74/E74))&gt;60%,60%,1-(V74/E74)))),IF((1-(V74/E74))&gt;60%,60%,1-(V74/E74))),IF(mes1=DATE(2007,1,1),(IF((1-V74/E74)&lt;40%,I74%,IF((1-(V74/E74))&gt;50%,50%,1-(V74/E74)))),IF((1-(V74/E74))&gt;50%,50%,1-(V74/E74)))))</f>
        <v>0</v>
      </c>
      <c r="AH74" s="65">
        <v>1272</v>
      </c>
      <c r="AI74" s="66" t="s">
        <v>202</v>
      </c>
      <c r="AJ74" s="66" t="s">
        <v>203</v>
      </c>
    </row>
    <row r="75" spans="2:36" ht="12.75">
      <c r="B75" s="71">
        <f t="shared" si="9"/>
        <v>0</v>
      </c>
      <c r="C75" s="72">
        <f>YEAR(mes1)</f>
        <v>2013</v>
      </c>
      <c r="D75" s="72">
        <f>MONTH(mes1)</f>
        <v>1</v>
      </c>
      <c r="E75" s="78"/>
      <c r="F75" s="73">
        <v>2</v>
      </c>
      <c r="G75" s="73">
        <f t="shared" si="13"/>
        <v>8</v>
      </c>
      <c r="H75" s="74"/>
      <c r="I75" s="77"/>
      <c r="J75" s="76"/>
      <c r="L75" s="55">
        <f>ROUND(IF(E75=0,0,(1-M75)*E75),4)</f>
        <v>0</v>
      </c>
      <c r="M75" s="48">
        <f>ROUND(Y75,6)</f>
        <v>0</v>
      </c>
      <c r="N75" s="46">
        <f>IF(AB75&lt;&gt;0,"Revisar Cu ó %subsidio","")</f>
      </c>
      <c r="O75" s="47"/>
      <c r="R75" s="14">
        <f>+VarIPCm1</f>
        <v>0.000888669245575846</v>
      </c>
      <c r="S75" s="54">
        <f t="shared" si="1"/>
        <v>0.000888669245575846</v>
      </c>
      <c r="T75" s="63">
        <f>IF(S75=0,Z74,Z74*(1+S75))</f>
        <v>0</v>
      </c>
      <c r="U75" s="18"/>
      <c r="V75" s="63">
        <f>IF(V74=0,H75,IF(T75=0,U75,T75))</f>
        <v>0</v>
      </c>
      <c r="W75" s="50">
        <f>IF(W74=0,I75,IF(E75=0,0,IF(V75=0,I75,(1-V75/E75))))</f>
        <v>0</v>
      </c>
      <c r="X75" s="50"/>
      <c r="Y75" s="51">
        <f>IF(E75=0,0,IF(IF(IF(X75&lt;W75,W75,X75)&gt;50%,50%,IF(X75&lt;W75,W75,X75))&lt;40%,40%,IF(IF(X75&lt;W75,W75,X75)&gt;50%,50%,IF(X75&lt;W75,W75,X75))))</f>
        <v>0</v>
      </c>
      <c r="Z75" s="63">
        <f t="shared" si="3"/>
        <v>0</v>
      </c>
      <c r="AB75" s="12">
        <f>I75-M75</f>
        <v>0</v>
      </c>
      <c r="AC75" s="13">
        <f t="shared" si="12"/>
        <v>0</v>
      </c>
      <c r="AE75" s="20">
        <f>IF(E75=0,0,IF(F75=1,IF(mes1=DATE(2007,1,1),(IF((1-V75/E75)&lt;50%,50%,IF((1-(V75/E75))&gt;60%,60%,1-(V75/E75)))),IF((1-(V75/E75))&gt;60%,60%,1-(V75/E75))),IF(mes1=DATE(2007,1,1),(IF((1-V75/E75)&lt;40%,40%,IF((1-(V75/E75))&gt;50%,50%,1-(V75/E75)))),IF((1-(V75/E75))&gt;50%,50%,1-(V75/E75)))))</f>
        <v>0</v>
      </c>
      <c r="AH75" s="65">
        <v>1273</v>
      </c>
      <c r="AI75" s="66" t="s">
        <v>170</v>
      </c>
      <c r="AJ75" s="66" t="s">
        <v>171</v>
      </c>
    </row>
    <row r="76" spans="2:36" ht="12.75">
      <c r="B76" s="71">
        <f t="shared" si="9"/>
        <v>0</v>
      </c>
      <c r="C76" s="72">
        <f>YEAR(mes2)</f>
        <v>2013</v>
      </c>
      <c r="D76" s="72">
        <f>MONTH(mes2)</f>
        <v>2</v>
      </c>
      <c r="E76" s="78"/>
      <c r="F76" s="73">
        <v>2</v>
      </c>
      <c r="G76" s="73">
        <f t="shared" si="13"/>
        <v>8</v>
      </c>
      <c r="H76" s="74"/>
      <c r="I76" s="77"/>
      <c r="J76" s="76"/>
      <c r="L76" s="55">
        <f>ROUND(IF(E76=0,0,(1-M76)*E76),4)</f>
        <v>0</v>
      </c>
      <c r="M76" s="48">
        <f>ROUND(Y76,6)</f>
        <v>0</v>
      </c>
      <c r="N76" s="46">
        <f>IF(AB76&lt;&gt;0,"Revisar Cu ó %subsidio","")</f>
      </c>
      <c r="O76" s="47"/>
      <c r="R76" s="14">
        <f>+VarIPCm2</f>
        <v>0.0029798661922064706</v>
      </c>
      <c r="S76" s="54">
        <f t="shared" si="1"/>
        <v>0.0029798661922064706</v>
      </c>
      <c r="T76" s="63">
        <f>IF(S76=0,Z75,Z75*(1+S76))</f>
        <v>0</v>
      </c>
      <c r="U76" s="18"/>
      <c r="V76" s="63">
        <f>IF(V75=0,H76,IF(T76=0,U76,T76))</f>
        <v>0</v>
      </c>
      <c r="W76" s="50">
        <f>IF(W75=0,I76,IF(E76=0,0,IF(V76=0,I76,(1-V76/E76))))</f>
        <v>0</v>
      </c>
      <c r="X76" s="50"/>
      <c r="Y76" s="51">
        <f>IF(E76=0,0,IF(IF(IF(X76&lt;W76,W76,X76)&gt;50%,50%,IF(X76&lt;W76,W76,X76))&lt;40%,40%,IF(IF(X76&lt;W76,W76,X76)&gt;50%,50%,IF(X76&lt;W76,W76,X76))))</f>
        <v>0</v>
      </c>
      <c r="Z76" s="63">
        <f t="shared" si="3"/>
        <v>0</v>
      </c>
      <c r="AB76" s="12">
        <f>I76-M76</f>
        <v>0</v>
      </c>
      <c r="AC76" s="13">
        <f t="shared" si="12"/>
        <v>0</v>
      </c>
      <c r="AE76" s="20">
        <f>IF(E76=0,0,IF(F76=1,IF(mes1=DATE(2007,1,1),(IF((1-V76/E76)&lt;50%,50%,IF((1-(V76/E76))&gt;60%,60%,1-(V76/E76)))),IF((1-(V76/E76))&gt;60%,60%,1-(V76/E76))),IF(mes1=DATE(2007,1,1),(IF((1-V76/E76)&lt;40%,40%,IF((1-(V76/E76))&gt;50%,50%,1-(V76/E76)))),IF((1-(V76/E76))&gt;50%,50%,1-(V76/E76)))))</f>
        <v>0</v>
      </c>
      <c r="AH76" s="65">
        <v>1274</v>
      </c>
      <c r="AI76" s="66" t="s">
        <v>172</v>
      </c>
      <c r="AJ76" s="66" t="s">
        <v>173</v>
      </c>
    </row>
    <row r="77" spans="2:36" ht="12.75">
      <c r="B77" s="71">
        <f t="shared" si="9"/>
        <v>0</v>
      </c>
      <c r="C77" s="72">
        <f>YEAR(mes3)</f>
        <v>2013</v>
      </c>
      <c r="D77" s="72">
        <f>MONTH(mes3)</f>
        <v>3</v>
      </c>
      <c r="E77" s="78"/>
      <c r="F77" s="73">
        <v>2</v>
      </c>
      <c r="G77" s="73">
        <f t="shared" si="13"/>
        <v>8</v>
      </c>
      <c r="H77" s="74"/>
      <c r="I77" s="77"/>
      <c r="J77" s="76"/>
      <c r="L77" s="55">
        <f>ROUND(IF(E77=0,0,(1-M77)*E77),4)</f>
        <v>0</v>
      </c>
      <c r="M77" s="48">
        <f>ROUND(Y77,6)</f>
        <v>0</v>
      </c>
      <c r="N77" s="46">
        <f>IF(AB77&lt;&gt;0,"Revisar Cu ó %subsidio","")</f>
      </c>
      <c r="O77" s="47"/>
      <c r="R77" s="14">
        <f>+VarIPCm3</f>
        <v>0</v>
      </c>
      <c r="S77" s="54">
        <f t="shared" si="1"/>
        <v>0</v>
      </c>
      <c r="T77" s="63">
        <f>IF(S77=0,Z76,Z76*(1+S77))</f>
        <v>0</v>
      </c>
      <c r="U77" s="18"/>
      <c r="V77" s="63">
        <f>IF(V76=0,H77,IF(T77=0,U77,T77))</f>
        <v>0</v>
      </c>
      <c r="W77" s="50">
        <f>IF(W76=0,I77,IF(E77=0,0,IF(V77=0,I77,(1-V77/E77))))</f>
        <v>0</v>
      </c>
      <c r="X77" s="50"/>
      <c r="Y77" s="51">
        <f>IF(E77=0,0,IF(IF(IF(X77&lt;W77,W77,X77)&gt;50%,50%,IF(X77&lt;W77,W77,X77))&lt;40%,40%,IF(IF(X77&lt;W77,W77,X77)&gt;50%,50%,IF(X77&lt;W77,W77,X77))))</f>
        <v>0</v>
      </c>
      <c r="Z77" s="63">
        <f t="shared" si="3"/>
        <v>0</v>
      </c>
      <c r="AB77" s="12">
        <f>I77-M77</f>
        <v>0</v>
      </c>
      <c r="AC77" s="13">
        <f t="shared" si="12"/>
        <v>0</v>
      </c>
      <c r="AE77" s="20">
        <f>IF(E77=0,0,IF(F77=1,IF(mes1=DATE(2007,1,1),(IF((1-V77/E77)&lt;50%,50%,IF((1-(V77/E77))&gt;60%,60%,1-(V77/E77)))),IF((1-(V77/E77))&gt;60%,60%,1-(V77/E77))),IF(mes1=DATE(2007,1,1),(IF((1-V77/E77)&lt;40%,40%,IF((1-(V77/E77))&gt;50%,50%,1-(V77/E77)))),IF((1-(V77/E77))&gt;50%,50%,1-(V77/E77)))))</f>
        <v>0</v>
      </c>
      <c r="AH77" s="65">
        <v>1275</v>
      </c>
      <c r="AI77" s="66" t="s">
        <v>204</v>
      </c>
      <c r="AJ77" s="66" t="s">
        <v>205</v>
      </c>
    </row>
    <row r="78" spans="2:36" ht="12.75">
      <c r="B78" s="71">
        <f aca="true" t="shared" si="14" ref="B78:B141">+Empresa</f>
        <v>0</v>
      </c>
      <c r="C78" s="72">
        <f>YEAR(mes0)</f>
        <v>2012</v>
      </c>
      <c r="D78" s="72">
        <f>MONTH(mes0)</f>
        <v>12</v>
      </c>
      <c r="E78" s="78"/>
      <c r="F78" s="73">
        <v>1</v>
      </c>
      <c r="G78" s="73">
        <f>+G77+1</f>
        <v>9</v>
      </c>
      <c r="H78" s="74"/>
      <c r="I78" s="75"/>
      <c r="J78" s="76"/>
      <c r="L78" s="33">
        <f>ROUND(Z78,4)</f>
        <v>0</v>
      </c>
      <c r="M78" s="45">
        <f>ROUND(IF(E78=0,0,1-(L78/E78)),6)</f>
        <v>0</v>
      </c>
      <c r="N78" s="49">
        <f>IF(M78&lt;&gt;I78,"Revisar Cu ó %subsidio","")</f>
      </c>
      <c r="O78" s="47"/>
      <c r="R78" s="14">
        <f>+VarIPCm0</f>
        <v>-0.0013671385677413994</v>
      </c>
      <c r="S78" s="54">
        <f t="shared" si="1"/>
        <v>-0.0013671385677413994</v>
      </c>
      <c r="T78" s="62"/>
      <c r="U78" s="11"/>
      <c r="V78" s="62">
        <f>IF(AND(D78=12,C78=2010),H78*(1+VarIPCm0),H78)</f>
        <v>0</v>
      </c>
      <c r="W78" s="16">
        <f>IF(E78=0,0,IF(V78=0,H78,(1-V78/E78)))</f>
        <v>0</v>
      </c>
      <c r="X78" s="16"/>
      <c r="Y78" s="16">
        <f>+W78</f>
        <v>0</v>
      </c>
      <c r="Z78" s="62">
        <f>+V78</f>
        <v>0</v>
      </c>
      <c r="AB78" s="12">
        <f>IF(I78=0,0,I78-AE78)</f>
        <v>0</v>
      </c>
      <c r="AC78" s="13">
        <f t="shared" si="12"/>
        <v>0</v>
      </c>
      <c r="AE78" s="56">
        <f>IF(E78=0,0,IF(F78=1,IF(mes1=DATE(2007,1,1),(IF((1-V78/E78)&lt;=50%,I78,IF((1-(V78/E78))&gt;60%,60%,1-(V78/E78)))),IF((1-(V78/E78))&gt;60%,60%,1-(V78/E78))),IF(mes1=DATE(2007,1,1),(IF((1-V78/E78)&lt;40%,I78%,IF((1-(V78/E78))&gt;50%,50%,1-(V78/E78)))),IF((1-(V78/E78))&gt;50%,50%,1-(V78/E78)))))</f>
        <v>0</v>
      </c>
      <c r="AH78" s="65">
        <v>1276</v>
      </c>
      <c r="AI78" s="66" t="s">
        <v>174</v>
      </c>
      <c r="AJ78" s="66" t="s">
        <v>175</v>
      </c>
    </row>
    <row r="79" spans="2:36" ht="12.75">
      <c r="B79" s="71">
        <f t="shared" si="14"/>
        <v>0</v>
      </c>
      <c r="C79" s="72">
        <f>YEAR(mes1)</f>
        <v>2013</v>
      </c>
      <c r="D79" s="72">
        <f>MONTH(mes1)</f>
        <v>1</v>
      </c>
      <c r="E79" s="78"/>
      <c r="F79" s="73">
        <v>1</v>
      </c>
      <c r="G79" s="73">
        <f>+G78</f>
        <v>9</v>
      </c>
      <c r="H79" s="74"/>
      <c r="I79" s="75"/>
      <c r="J79" s="76"/>
      <c r="L79" s="55">
        <f>ROUND(IF(E79=0,0,(1-M79)*E79),4)</f>
        <v>0</v>
      </c>
      <c r="M79" s="48">
        <f>ROUND(Y79,6)</f>
        <v>0</v>
      </c>
      <c r="N79" s="46">
        <f>IF(AB79&lt;&gt;0,"Revisar Cu ó %subsidio","")</f>
      </c>
      <c r="O79" s="47"/>
      <c r="R79" s="14">
        <f>+VarIPCm1</f>
        <v>0.000888669245575846</v>
      </c>
      <c r="S79" s="54">
        <f aca="true" t="shared" si="15" ref="S79:S142">+R79</f>
        <v>0.000888669245575846</v>
      </c>
      <c r="T79" s="62">
        <f>IF(S79=0,Z78,Z78*(1+S79))</f>
        <v>0</v>
      </c>
      <c r="U79" s="15"/>
      <c r="V79" s="62">
        <f>IF(V78=0,H79,IF(T79=0,U79,T79))</f>
        <v>0</v>
      </c>
      <c r="W79" s="16">
        <f>IF(W78=0,I79,IF(E79=0,0,IF(V79=0,I79,(1-V79/E79))))</f>
        <v>0</v>
      </c>
      <c r="X79" s="16"/>
      <c r="Y79" s="16">
        <f>IF(E79=0,0,IF(IF(IF(X79&lt;W79,W79,X79)&gt;60%,60%,IF(X79&lt;W79,W79,X79))&lt;50%,50%,IF(IF(X79&lt;W79,W79,X79)&gt;60%,60%,IF(X79&lt;W79,W79,X79))))</f>
        <v>0</v>
      </c>
      <c r="Z79" s="62">
        <f t="shared" si="3"/>
        <v>0</v>
      </c>
      <c r="AB79" s="12">
        <f>I79-M79</f>
        <v>0</v>
      </c>
      <c r="AC79" s="13">
        <f t="shared" si="12"/>
        <v>0</v>
      </c>
      <c r="AE79" s="20">
        <f>IF(E79=0,0,IF(F79=1,IF(mes1=DATE(2007,1,1),(IF((1-V79/E79)&lt;50%,50%,IF((1-(V79/E79))&gt;60%,60%,1-(V79/E79)))),IF((1-(V79/E79))&gt;60%,60%,1-(V79/E79))),IF(mes1=DATE(2007,1,1),(IF((1-V79/E79)&lt;40%,40%,IF((1-(V79/E79))&gt;50%,50%,1-(V79/E79)))),IF((1-(V79/E79))&gt;50%,50%,1-(V79/E79)))))</f>
        <v>0</v>
      </c>
      <c r="AH79" s="65">
        <v>1277</v>
      </c>
      <c r="AI79" s="66" t="s">
        <v>176</v>
      </c>
      <c r="AJ79" s="66" t="s">
        <v>177</v>
      </c>
    </row>
    <row r="80" spans="2:36" ht="12.75">
      <c r="B80" s="71">
        <f t="shared" si="14"/>
        <v>0</v>
      </c>
      <c r="C80" s="72">
        <f>YEAR(mes2)</f>
        <v>2013</v>
      </c>
      <c r="D80" s="72">
        <f>MONTH(mes2)</f>
        <v>2</v>
      </c>
      <c r="E80" s="78"/>
      <c r="F80" s="73">
        <v>1</v>
      </c>
      <c r="G80" s="73">
        <f aca="true" t="shared" si="16" ref="G80:G85">+G79</f>
        <v>9</v>
      </c>
      <c r="H80" s="74"/>
      <c r="I80" s="75"/>
      <c r="J80" s="76"/>
      <c r="L80" s="55">
        <f>ROUND(IF(E80=0,0,(1-M80)*E80),4)</f>
        <v>0</v>
      </c>
      <c r="M80" s="48">
        <f>ROUND(Y80,6)</f>
        <v>0</v>
      </c>
      <c r="N80" s="46">
        <f>IF(AB80&lt;&gt;0,"Revisar Cu ó %subsidio","")</f>
      </c>
      <c r="O80" s="47"/>
      <c r="R80" s="14">
        <f>+VarIPCm2</f>
        <v>0.0029798661922064706</v>
      </c>
      <c r="S80" s="54">
        <f t="shared" si="15"/>
        <v>0.0029798661922064706</v>
      </c>
      <c r="T80" s="62">
        <f>IF(S80=0,Z79,Z79*(1+S80))</f>
        <v>0</v>
      </c>
      <c r="U80" s="15"/>
      <c r="V80" s="62">
        <f>IF(V79=0,H80,IF(T80=0,U80,T80))</f>
        <v>0</v>
      </c>
      <c r="W80" s="16">
        <f>IF(W79=0,I80,IF(E80=0,0,IF(V80=0,I80,(1-V80/E80))))</f>
        <v>0</v>
      </c>
      <c r="X80" s="16"/>
      <c r="Y80" s="16">
        <f>IF(E80=0,0,IF(IF(IF(X80&lt;W80,W80,X80)&gt;60%,60%,IF(X80&lt;W80,W80,X80))&lt;50%,50%,IF(IF(X80&lt;W80,W80,X80)&gt;60%,60%,IF(X80&lt;W80,W80,X80))))</f>
        <v>0</v>
      </c>
      <c r="Z80" s="62">
        <f>+L80</f>
        <v>0</v>
      </c>
      <c r="AB80" s="12">
        <f>I80-M80</f>
        <v>0</v>
      </c>
      <c r="AC80" s="13">
        <f t="shared" si="12"/>
        <v>0</v>
      </c>
      <c r="AE80" s="20">
        <f>IF(E80=0,0,IF(F80=1,IF(mes1=DATE(2007,1,1),(IF((1-V80/E80)&lt;50%,50%,IF((1-(V80/E80))&gt;60%,60%,1-(V80/E80)))),IF((1-(V80/E80))&gt;60%,60%,1-(V80/E80))),IF(mes1=DATE(2007,1,1),(IF((1-V80/E80)&lt;40%,40%,IF((1-(V80/E80))&gt;50%,50%,1-(V80/E80)))),IF((1-(V80/E80))&gt;50%,50%,1-(V80/E80)))))</f>
        <v>0</v>
      </c>
      <c r="AH80" s="65">
        <v>1278</v>
      </c>
      <c r="AI80" s="66" t="s">
        <v>206</v>
      </c>
      <c r="AJ80" s="66" t="s">
        <v>207</v>
      </c>
    </row>
    <row r="81" spans="2:36" ht="12.75">
      <c r="B81" s="71">
        <f t="shared" si="14"/>
        <v>0</v>
      </c>
      <c r="C81" s="72">
        <f>YEAR(mes3)</f>
        <v>2013</v>
      </c>
      <c r="D81" s="72">
        <f>MONTH(mes3)</f>
        <v>3</v>
      </c>
      <c r="E81" s="78"/>
      <c r="F81" s="73">
        <v>1</v>
      </c>
      <c r="G81" s="73">
        <f t="shared" si="16"/>
        <v>9</v>
      </c>
      <c r="H81" s="74"/>
      <c r="I81" s="75"/>
      <c r="J81" s="76"/>
      <c r="L81" s="55">
        <f>ROUND(IF(E81=0,0,(1-M81)*E81),4)</f>
        <v>0</v>
      </c>
      <c r="M81" s="48">
        <f>ROUND(Y81,6)</f>
        <v>0</v>
      </c>
      <c r="N81" s="46">
        <f>IF(AB81&lt;&gt;0,"Revisar Cu ó %subsidio","")</f>
      </c>
      <c r="O81" s="47"/>
      <c r="R81" s="14">
        <f>+VarIPCm3</f>
        <v>0</v>
      </c>
      <c r="S81" s="54">
        <f t="shared" si="15"/>
        <v>0</v>
      </c>
      <c r="T81" s="62">
        <f>IF(S81=0,Z80,Z80*(1+S81))</f>
        <v>0</v>
      </c>
      <c r="U81" s="15"/>
      <c r="V81" s="62">
        <f>IF(V80=0,H81,IF(T81=0,U81,T81))</f>
        <v>0</v>
      </c>
      <c r="W81" s="16">
        <f>IF(W80=0,I81,IF(E81=0,0,IF(V81=0,I81,(1-V81/E81))))</f>
        <v>0</v>
      </c>
      <c r="X81" s="16"/>
      <c r="Y81" s="16">
        <f>IF(E81=0,0,IF(IF(IF(X81&lt;W81,W81,X81)&gt;60%,60%,IF(X81&lt;W81,W81,X81))&lt;50%,50%,IF(IF(X81&lt;W81,W81,X81)&gt;60%,60%,IF(X81&lt;W81,W81,X81))))</f>
        <v>0</v>
      </c>
      <c r="Z81" s="62">
        <f>+L81</f>
        <v>0</v>
      </c>
      <c r="AB81" s="12">
        <f>I81-M81</f>
        <v>0</v>
      </c>
      <c r="AC81" s="13">
        <f t="shared" si="12"/>
        <v>0</v>
      </c>
      <c r="AE81" s="20">
        <f>IF(E81=0,0,IF(F81=1,IF(mes1=DATE(2007,1,1),(IF((1-V81/E81)&lt;50%,50%,IF((1-(V81/E81))&gt;60%,60%,1-(V81/E81)))),IF((1-(V81/E81))&gt;60%,60%,1-(V81/E81))),IF(mes1=DATE(2007,1,1),(IF((1-V81/E81)&lt;40%,40%,IF((1-(V81/E81))&gt;50%,50%,1-(V81/E81)))),IF((1-(V81/E81))&gt;50%,50%,1-(V81/E81)))))</f>
        <v>0</v>
      </c>
      <c r="AH81" s="65">
        <v>1279</v>
      </c>
      <c r="AI81" s="66" t="s">
        <v>178</v>
      </c>
      <c r="AJ81" s="66" t="s">
        <v>179</v>
      </c>
    </row>
    <row r="82" spans="2:36" ht="12.75">
      <c r="B82" s="71">
        <f t="shared" si="14"/>
        <v>0</v>
      </c>
      <c r="C82" s="72">
        <f>YEAR(mes0)</f>
        <v>2012</v>
      </c>
      <c r="D82" s="72">
        <f>MONTH(mes0)</f>
        <v>12</v>
      </c>
      <c r="E82" s="78"/>
      <c r="F82" s="73">
        <v>2</v>
      </c>
      <c r="G82" s="73">
        <f t="shared" si="16"/>
        <v>9</v>
      </c>
      <c r="H82" s="74"/>
      <c r="I82" s="75"/>
      <c r="J82" s="76"/>
      <c r="L82" s="33">
        <f>ROUND(Z82,4)</f>
        <v>0</v>
      </c>
      <c r="M82" s="45">
        <f>ROUND(IF(E82=0,0,1-(L82/E82)),6)</f>
        <v>0</v>
      </c>
      <c r="N82" s="49">
        <f>IF(M82&lt;&gt;I82,"Revisar Cu ó %subsidio","")</f>
      </c>
      <c r="O82" s="47"/>
      <c r="R82" s="14">
        <f>+VarIPCm0</f>
        <v>-0.0013671385677413994</v>
      </c>
      <c r="S82" s="54">
        <f t="shared" si="15"/>
        <v>-0.0013671385677413994</v>
      </c>
      <c r="T82" s="63"/>
      <c r="U82" s="17"/>
      <c r="V82" s="63">
        <f>IF(AND(D82=12,C82=2010),H82*(1+VarIPCm0),H82)</f>
        <v>0</v>
      </c>
      <c r="W82" s="50">
        <f>IF(E82=0,0,IF(V82=0,H82,(1-V82/E82)))</f>
        <v>0</v>
      </c>
      <c r="X82" s="50"/>
      <c r="Y82" s="50">
        <f>+W82</f>
        <v>0</v>
      </c>
      <c r="Z82" s="63">
        <f>+V82</f>
        <v>0</v>
      </c>
      <c r="AB82" s="12">
        <f>IF(I82=0,0,I82-AE82)</f>
        <v>0</v>
      </c>
      <c r="AC82" s="13">
        <f t="shared" si="12"/>
        <v>0</v>
      </c>
      <c r="AE82" s="56">
        <f>IF(E82=0,0,IF(F82=1,IF(mes1=DATE(2007,1,1),(IF((1-V82/E82)&lt;=50%,I82,IF((1-(V82/E82))&gt;60%,60%,1-(V82/E82)))),IF((1-(V82/E82))&gt;60%,60%,1-(V82/E82))),IF(mes1=DATE(2007,1,1),(IF((1-V82/E82)&lt;40%,I82%,IF((1-(V82/E82))&gt;50%,50%,1-(V82/E82)))),IF((1-(V82/E82))&gt;50%,50%,1-(V82/E82)))))</f>
        <v>0</v>
      </c>
      <c r="AH82" s="65">
        <v>1280</v>
      </c>
      <c r="AI82" s="66" t="s">
        <v>180</v>
      </c>
      <c r="AJ82" s="66" t="s">
        <v>181</v>
      </c>
    </row>
    <row r="83" spans="2:36" ht="12.75">
      <c r="B83" s="71">
        <f t="shared" si="14"/>
        <v>0</v>
      </c>
      <c r="C83" s="72">
        <f>YEAR(mes1)</f>
        <v>2013</v>
      </c>
      <c r="D83" s="72">
        <f>MONTH(mes1)</f>
        <v>1</v>
      </c>
      <c r="E83" s="78"/>
      <c r="F83" s="73">
        <v>2</v>
      </c>
      <c r="G83" s="73">
        <f t="shared" si="16"/>
        <v>9</v>
      </c>
      <c r="H83" s="74"/>
      <c r="I83" s="75"/>
      <c r="J83" s="76"/>
      <c r="L83" s="55">
        <f>ROUND(IF(E83=0,0,(1-M83)*E83),4)</f>
        <v>0</v>
      </c>
      <c r="M83" s="48">
        <f>ROUND(Y83,6)</f>
        <v>0</v>
      </c>
      <c r="N83" s="46">
        <f>IF(AB83&lt;&gt;0,"Revisar Cu ó %subsidio","")</f>
      </c>
      <c r="O83" s="47"/>
      <c r="R83" s="14">
        <f>+VarIPCm1</f>
        <v>0.000888669245575846</v>
      </c>
      <c r="S83" s="54">
        <f t="shared" si="15"/>
        <v>0.000888669245575846</v>
      </c>
      <c r="T83" s="63">
        <f>IF(S83=0,Z82,Z82*(1+S83))</f>
        <v>0</v>
      </c>
      <c r="U83" s="18"/>
      <c r="V83" s="63">
        <f>IF(V82=0,H83,IF(T83=0,U83,T83))</f>
        <v>0</v>
      </c>
      <c r="W83" s="50">
        <f>IF(W82=0,I83,IF(E83=0,0,IF(V83=0,I83,(1-V83/E83))))</f>
        <v>0</v>
      </c>
      <c r="X83" s="50"/>
      <c r="Y83" s="51">
        <f>IF(E83=0,0,IF(IF(IF(X83&lt;W83,W83,X83)&gt;50%,50%,IF(X83&lt;W83,W83,X83))&lt;40%,40%,IF(IF(X83&lt;W83,W83,X83)&gt;50%,50%,IF(X83&lt;W83,W83,X83))))</f>
        <v>0</v>
      </c>
      <c r="Z83" s="63">
        <f>+L83</f>
        <v>0</v>
      </c>
      <c r="AB83" s="12">
        <f>I83-M83</f>
        <v>0</v>
      </c>
      <c r="AC83" s="13">
        <f t="shared" si="12"/>
        <v>0</v>
      </c>
      <c r="AE83" s="20">
        <f>IF(E83=0,0,IF(F83=1,IF(mes1=DATE(2007,1,1),(IF((1-V83/E83)&lt;50%,50%,IF((1-(V83/E83))&gt;60%,60%,1-(V83/E83)))),IF((1-(V83/E83))&gt;60%,60%,1-(V83/E83))),IF(mes1=DATE(2007,1,1),(IF((1-V83/E83)&lt;40%,40%,IF((1-(V83/E83))&gt;50%,50%,1-(V83/E83)))),IF((1-(V83/E83))&gt;50%,50%,1-(V83/E83)))))</f>
        <v>0</v>
      </c>
      <c r="AH83" s="65">
        <v>1281</v>
      </c>
      <c r="AI83" s="66" t="s">
        <v>208</v>
      </c>
      <c r="AJ83" s="66" t="s">
        <v>209</v>
      </c>
    </row>
    <row r="84" spans="2:36" ht="12.75">
      <c r="B84" s="71">
        <f t="shared" si="14"/>
        <v>0</v>
      </c>
      <c r="C84" s="72">
        <f>YEAR(mes2)</f>
        <v>2013</v>
      </c>
      <c r="D84" s="72">
        <f>MONTH(mes2)</f>
        <v>2</v>
      </c>
      <c r="E84" s="78"/>
      <c r="F84" s="73">
        <v>2</v>
      </c>
      <c r="G84" s="73">
        <f t="shared" si="16"/>
        <v>9</v>
      </c>
      <c r="H84" s="74"/>
      <c r="I84" s="75"/>
      <c r="J84" s="76"/>
      <c r="L84" s="55">
        <f>ROUND(IF(E84=0,0,(1-M84)*E84),4)</f>
        <v>0</v>
      </c>
      <c r="M84" s="48">
        <f>ROUND(Y84,6)</f>
        <v>0</v>
      </c>
      <c r="N84" s="46">
        <f>IF(AB84&lt;&gt;0,"Revisar Cu ó %subsidio","")</f>
      </c>
      <c r="O84" s="47"/>
      <c r="R84" s="14">
        <f>+VarIPCm2</f>
        <v>0.0029798661922064706</v>
      </c>
      <c r="S84" s="54">
        <f t="shared" si="15"/>
        <v>0.0029798661922064706</v>
      </c>
      <c r="T84" s="63">
        <f>IF(S84=0,Z83,Z83*(1+S84))</f>
        <v>0</v>
      </c>
      <c r="U84" s="18"/>
      <c r="V84" s="63">
        <f>IF(V83=0,H84,IF(T84=0,U84,T84))</f>
        <v>0</v>
      </c>
      <c r="W84" s="50">
        <f>IF(W83=0,I84,IF(E84=0,0,IF(V84=0,I84,(1-V84/E84))))</f>
        <v>0</v>
      </c>
      <c r="X84" s="50"/>
      <c r="Y84" s="51">
        <f>IF(E84=0,0,IF(IF(IF(X84&lt;W84,W84,X84)&gt;50%,50%,IF(X84&lt;W84,W84,X84))&lt;40%,40%,IF(IF(X84&lt;W84,W84,X84)&gt;50%,50%,IF(X84&lt;W84,W84,X84))))</f>
        <v>0</v>
      </c>
      <c r="Z84" s="63">
        <f>+L84</f>
        <v>0</v>
      </c>
      <c r="AB84" s="12">
        <f>I84-M84</f>
        <v>0</v>
      </c>
      <c r="AC84" s="13">
        <f t="shared" si="12"/>
        <v>0</v>
      </c>
      <c r="AE84" s="20">
        <f>IF(E84=0,0,IF(F84=1,IF(mes1=DATE(2007,1,1),(IF((1-V84/E84)&lt;50%,50%,IF((1-(V84/E84))&gt;60%,60%,1-(V84/E84)))),IF((1-(V84/E84))&gt;60%,60%,1-(V84/E84))),IF(mes1=DATE(2007,1,1),(IF((1-V84/E84)&lt;40%,40%,IF((1-(V84/E84))&gt;50%,50%,1-(V84/E84)))),IF((1-(V84/E84))&gt;50%,50%,1-(V84/E84)))))</f>
        <v>0</v>
      </c>
      <c r="AH84" s="65">
        <v>1301</v>
      </c>
      <c r="AI84" s="66" t="s">
        <v>217</v>
      </c>
      <c r="AJ84" s="66" t="s">
        <v>218</v>
      </c>
    </row>
    <row r="85" spans="2:36" ht="12.75">
      <c r="B85" s="71">
        <f t="shared" si="14"/>
        <v>0</v>
      </c>
      <c r="C85" s="72">
        <f>YEAR(mes3)</f>
        <v>2013</v>
      </c>
      <c r="D85" s="72">
        <f>MONTH(mes3)</f>
        <v>3</v>
      </c>
      <c r="E85" s="78"/>
      <c r="F85" s="73">
        <v>2</v>
      </c>
      <c r="G85" s="73">
        <f t="shared" si="16"/>
        <v>9</v>
      </c>
      <c r="H85" s="74"/>
      <c r="I85" s="75"/>
      <c r="J85" s="76"/>
      <c r="L85" s="55">
        <f>ROUND(IF(E85=0,0,(1-M85)*E85),4)</f>
        <v>0</v>
      </c>
      <c r="M85" s="48">
        <f>ROUND(Y85,6)</f>
        <v>0</v>
      </c>
      <c r="N85" s="46">
        <f>IF(AB85&lt;&gt;0,"Revisar Cu ó %subsidio","")</f>
      </c>
      <c r="O85" s="47"/>
      <c r="R85" s="14">
        <f>+VarIPCm3</f>
        <v>0</v>
      </c>
      <c r="S85" s="54">
        <f t="shared" si="15"/>
        <v>0</v>
      </c>
      <c r="T85" s="63">
        <f>IF(S85=0,Z84,Z84*(1+S85))</f>
        <v>0</v>
      </c>
      <c r="U85" s="18"/>
      <c r="V85" s="63">
        <f>IF(V84=0,H85,IF(T85=0,U85,T85))</f>
        <v>0</v>
      </c>
      <c r="W85" s="50">
        <f>IF(W84=0,I85,IF(E85=0,0,IF(V85=0,I85,(1-V85/E85))))</f>
        <v>0</v>
      </c>
      <c r="X85" s="50"/>
      <c r="Y85" s="51">
        <f>IF(E85=0,0,IF(IF(IF(X85&lt;W85,W85,X85)&gt;50%,50%,IF(X85&lt;W85,W85,X85))&lt;40%,40%,IF(IF(X85&lt;W85,W85,X85)&gt;50%,50%,IF(X85&lt;W85,W85,X85))))</f>
        <v>0</v>
      </c>
      <c r="Z85" s="63">
        <f>+L85</f>
        <v>0</v>
      </c>
      <c r="AB85" s="12">
        <f>I85-M85</f>
        <v>0</v>
      </c>
      <c r="AC85" s="13">
        <f t="shared" si="12"/>
        <v>0</v>
      </c>
      <c r="AE85" s="20">
        <f>IF(E85=0,0,IF(F85=1,IF(mes1=DATE(2007,1,1),(IF((1-V85/E85)&lt;50%,50%,IF((1-(V85/E85))&gt;60%,60%,1-(V85/E85)))),IF((1-(V85/E85))&gt;60%,60%,1-(V85/E85))),IF(mes1=DATE(2007,1,1),(IF((1-V85/E85)&lt;40%,40%,IF((1-(V85/E85))&gt;50%,50%,1-(V85/E85)))),IF((1-(V85/E85))&gt;50%,50%,1-(V85/E85)))))</f>
        <v>0</v>
      </c>
      <c r="AH85" s="65">
        <v>1302</v>
      </c>
      <c r="AI85" s="66" t="s">
        <v>219</v>
      </c>
      <c r="AJ85" s="66" t="s">
        <v>220</v>
      </c>
    </row>
    <row r="86" spans="2:36" ht="12.75">
      <c r="B86" s="71">
        <f t="shared" si="14"/>
        <v>0</v>
      </c>
      <c r="C86" s="72">
        <f>YEAR(mes0)</f>
        <v>2012</v>
      </c>
      <c r="D86" s="72">
        <f>MONTH(mes0)</f>
        <v>12</v>
      </c>
      <c r="E86" s="78"/>
      <c r="F86" s="73">
        <v>1</v>
      </c>
      <c r="G86" s="73">
        <f>+G85+1</f>
        <v>10</v>
      </c>
      <c r="H86" s="74"/>
      <c r="I86" s="75"/>
      <c r="J86" s="76"/>
      <c r="L86" s="33">
        <f>ROUND(Z86,4)</f>
        <v>0</v>
      </c>
      <c r="M86" s="45">
        <f>ROUND(IF(E86=0,0,1-(L86/E86)),6)</f>
        <v>0</v>
      </c>
      <c r="N86" s="49">
        <f>IF(M86&lt;&gt;I86,"Revisar Cu ó %subsidio","")</f>
      </c>
      <c r="O86" s="47"/>
      <c r="R86" s="14">
        <f>+VarIPCm0</f>
        <v>-0.0013671385677413994</v>
      </c>
      <c r="S86" s="54">
        <f t="shared" si="15"/>
        <v>-0.0013671385677413994</v>
      </c>
      <c r="T86" s="62"/>
      <c r="U86" s="11"/>
      <c r="V86" s="62">
        <f>IF(AND(D86=12,C86=2010),H86*(1+VarIPCm0),H86)</f>
        <v>0</v>
      </c>
      <c r="W86" s="16">
        <f>IF(E86=0,0,IF(V86=0,H86,(1-V86/E86)))</f>
        <v>0</v>
      </c>
      <c r="X86" s="16"/>
      <c r="Y86" s="16">
        <f>+W86</f>
        <v>0</v>
      </c>
      <c r="Z86" s="62">
        <f>+V86</f>
        <v>0</v>
      </c>
      <c r="AB86" s="12">
        <f>IF(I86=0,0,I86-M86)</f>
        <v>0</v>
      </c>
      <c r="AC86" s="13">
        <f>+H86-L86</f>
        <v>0</v>
      </c>
      <c r="AD86" s="10"/>
      <c r="AE86" s="56">
        <f>IF(E86=0,0,IF(F86=1,IF(mes1=DATE(2007,1,1),(IF((1-V86/E86)&lt;=50%,I86,IF((1-(V86/E86))&gt;60%,60%,1-(V86/E86)))),IF((1-(V86/E86))&gt;60%,60%,1-(V86/E86))),IF(mes1=DATE(2007,1,1),(IF((1-V86/E86)&lt;40%,I86%,IF((1-(V86/E86))&gt;50%,50%,1-(V86/E86)))),IF((1-(V86/E86))&gt;50%,50%,1-(V86/E86)))))</f>
        <v>0</v>
      </c>
      <c r="AH86" s="67">
        <v>1303</v>
      </c>
      <c r="AI86" s="67" t="s">
        <v>221</v>
      </c>
      <c r="AJ86" s="67" t="s">
        <v>222</v>
      </c>
    </row>
    <row r="87" spans="2:36" ht="12.75">
      <c r="B87" s="71">
        <f t="shared" si="14"/>
        <v>0</v>
      </c>
      <c r="C87" s="72">
        <f>YEAR(mes1)</f>
        <v>2013</v>
      </c>
      <c r="D87" s="72">
        <f>MONTH(mes1)</f>
        <v>1</v>
      </c>
      <c r="E87" s="78"/>
      <c r="F87" s="73">
        <v>1</v>
      </c>
      <c r="G87" s="73">
        <f>+G86</f>
        <v>10</v>
      </c>
      <c r="H87" s="74"/>
      <c r="I87" s="75"/>
      <c r="J87" s="76"/>
      <c r="L87" s="55">
        <f>ROUND(IF(E87=0,0,(1-M87)*E87),4)</f>
        <v>0</v>
      </c>
      <c r="M87" s="48">
        <f>ROUND(Y87,6)</f>
        <v>0</v>
      </c>
      <c r="N87" s="46">
        <f>IF(AB87&lt;&gt;0,"Revisar Cu ó %subsidio","")</f>
      </c>
      <c r="O87" s="47"/>
      <c r="R87" s="14">
        <f>+VarIPCm1</f>
        <v>0.000888669245575846</v>
      </c>
      <c r="S87" s="54">
        <f t="shared" si="15"/>
        <v>0.000888669245575846</v>
      </c>
      <c r="T87" s="62">
        <f>IF(S87=0,Z86,Z86*(1+S87))</f>
        <v>0</v>
      </c>
      <c r="U87" s="15"/>
      <c r="V87" s="62">
        <f>IF(V86=0,H87,IF(T87=0,U87,T87))</f>
        <v>0</v>
      </c>
      <c r="W87" s="16">
        <f>IF(W86=0,I87,IF(E87=0,0,IF(V87=0,I87,(1-V87/E87))))</f>
        <v>0</v>
      </c>
      <c r="X87" s="16"/>
      <c r="Y87" s="16">
        <f>IF(E87=0,0,IF(IF(IF(X87&lt;W87,W87,X87)&gt;60%,60%,IF(X87&lt;W87,W87,X87))&lt;50%,50%,IF(IF(X87&lt;W87,W87,X87)&gt;60%,60%,IF(X87&lt;W87,W87,X87))))</f>
        <v>0</v>
      </c>
      <c r="Z87" s="62">
        <f>+L87</f>
        <v>0</v>
      </c>
      <c r="AB87" s="12">
        <f>I87-Y87</f>
        <v>0</v>
      </c>
      <c r="AC87" s="13">
        <f>+H87-Z87</f>
        <v>0</v>
      </c>
      <c r="AE87" s="20">
        <f>IF(E87=0,0,IF(F87=1,IF(mes1=DATE(2007,1,1),(IF((1-V87/E87)&lt;=50%,I87,IF((1-(V87/E87))&gt;60%,60%,1-(V87/E87)))),IF((1-(V87/E87))&gt;60%,60%,1-(V87/E87))),IF(mes1=DATE(2007,1,1),(IF((1-V87/E87)&lt;40%,I87%,IF((1-(V87/E87))&gt;50%,50%,1-(V87/E87)))),IF((1-(V87/E87))&gt;50%,50%,1-(V87/E87)))))</f>
        <v>0</v>
      </c>
      <c r="AH87" s="67">
        <v>1304</v>
      </c>
      <c r="AI87" s="67" t="s">
        <v>223</v>
      </c>
      <c r="AJ87" s="67" t="s">
        <v>224</v>
      </c>
    </row>
    <row r="88" spans="2:36" ht="12.75">
      <c r="B88" s="71">
        <f t="shared" si="14"/>
        <v>0</v>
      </c>
      <c r="C88" s="72">
        <f>YEAR(mes2)</f>
        <v>2013</v>
      </c>
      <c r="D88" s="72">
        <f>MONTH(mes2)</f>
        <v>2</v>
      </c>
      <c r="E88" s="78"/>
      <c r="F88" s="73">
        <v>1</v>
      </c>
      <c r="G88" s="73">
        <f aca="true" t="shared" si="17" ref="G88:G93">+G87</f>
        <v>10</v>
      </c>
      <c r="H88" s="74"/>
      <c r="I88" s="75"/>
      <c r="J88" s="76"/>
      <c r="L88" s="55">
        <f>ROUND(IF(E88=0,0,(1-M88)*E88),4)</f>
        <v>0</v>
      </c>
      <c r="M88" s="48">
        <f>ROUND(Y88,6)</f>
        <v>0</v>
      </c>
      <c r="N88" s="46">
        <f>IF(AB88&lt;&gt;0,"Revisar Cu ó %subsidio","")</f>
      </c>
      <c r="O88" s="47"/>
      <c r="R88" s="14">
        <f>+VarIPCm2</f>
        <v>0.0029798661922064706</v>
      </c>
      <c r="S88" s="54">
        <f t="shared" si="15"/>
        <v>0.0029798661922064706</v>
      </c>
      <c r="T88" s="62">
        <f>IF(S88=0,Z87,Z87*(1+S88))</f>
        <v>0</v>
      </c>
      <c r="U88" s="15"/>
      <c r="V88" s="62">
        <f>IF(V87=0,H88,IF(T88=0,U88,T88))</f>
        <v>0</v>
      </c>
      <c r="W88" s="16">
        <f>IF(W87=0,I88,IF(E88=0,0,IF(V88=0,I88,(1-V88/E88))))</f>
        <v>0</v>
      </c>
      <c r="X88" s="16"/>
      <c r="Y88" s="16">
        <f>IF(E88=0,0,IF(IF(IF(X88&lt;W88,W88,X88)&gt;60%,60%,IF(X88&lt;W88,W88,X88))&lt;50%,50%,IF(IF(X88&lt;W88,W88,X88)&gt;60%,60%,IF(X88&lt;W88,W88,X88))))</f>
        <v>0</v>
      </c>
      <c r="Z88" s="62">
        <f>+L88</f>
        <v>0</v>
      </c>
      <c r="AB88" s="12">
        <f>I88-Y88</f>
        <v>0</v>
      </c>
      <c r="AC88" s="13">
        <f aca="true" t="shared" si="18" ref="AC88:AC109">+H88-Z88</f>
        <v>0</v>
      </c>
      <c r="AE88" s="20">
        <f>IF(E88=0,0,IF(F88=1,IF(mes1=DATE(2007,1,1),(IF((1-V88/E88)&lt;=50%,I88,IF((1-(V88/E88))&gt;60%,60%,1-(V88/E88)))),IF((1-(V88/E88))&gt;60%,60%,1-(V88/E88))),IF(mes1=DATE(2007,1,1),(IF((1-V88/E88)&lt;40%,I88%,IF((1-(V88/E88))&gt;50%,50%,1-(V88/E88)))),IF((1-(V88/E88))&gt;50%,50%,1-(V88/E88)))))</f>
        <v>0</v>
      </c>
      <c r="AH88" s="67">
        <v>1305</v>
      </c>
      <c r="AI88" s="67" t="s">
        <v>225</v>
      </c>
      <c r="AJ88" s="67" t="s">
        <v>226</v>
      </c>
    </row>
    <row r="89" spans="2:36" ht="12.75">
      <c r="B89" s="71">
        <f t="shared" si="14"/>
        <v>0</v>
      </c>
      <c r="C89" s="72">
        <f>YEAR(mes3)</f>
        <v>2013</v>
      </c>
      <c r="D89" s="72">
        <f>MONTH(mes3)</f>
        <v>3</v>
      </c>
      <c r="E89" s="78"/>
      <c r="F89" s="73">
        <v>1</v>
      </c>
      <c r="G89" s="73">
        <f t="shared" si="17"/>
        <v>10</v>
      </c>
      <c r="H89" s="74"/>
      <c r="I89" s="75"/>
      <c r="J89" s="76"/>
      <c r="L89" s="55">
        <f>ROUND(IF(E89=0,0,(1-M89)*E89),4)</f>
        <v>0</v>
      </c>
      <c r="M89" s="48">
        <f>ROUND(Y89,6)</f>
        <v>0</v>
      </c>
      <c r="N89" s="46">
        <f>IF(AB89&lt;&gt;0,"Revisar Cu ó %subsidio","")</f>
      </c>
      <c r="O89" s="47"/>
      <c r="R89" s="14">
        <f>+VarIPCm3</f>
        <v>0</v>
      </c>
      <c r="S89" s="54">
        <f t="shared" si="15"/>
        <v>0</v>
      </c>
      <c r="T89" s="62">
        <f>IF(S89=0,Z88,Z88*(1+S89))</f>
        <v>0</v>
      </c>
      <c r="U89" s="15"/>
      <c r="V89" s="62">
        <f>IF(V88=0,H89,IF(T89=0,U89,T89))</f>
        <v>0</v>
      </c>
      <c r="W89" s="16">
        <f>IF(W88=0,I89,IF(E89=0,0,IF(V89=0,I89,(1-V89/E89))))</f>
        <v>0</v>
      </c>
      <c r="X89" s="16"/>
      <c r="Y89" s="16">
        <f>IF(E89=0,0,IF(IF(IF(X89&lt;W89,W89,X89)&gt;60%,60%,IF(X89&lt;W89,W89,X89))&lt;50%,50%,IF(IF(X89&lt;W89,W89,X89)&gt;60%,60%,IF(X89&lt;W89,W89,X89))))</f>
        <v>0</v>
      </c>
      <c r="Z89" s="62">
        <f>+L89</f>
        <v>0</v>
      </c>
      <c r="AB89" s="12">
        <f>I89-Y89</f>
        <v>0</v>
      </c>
      <c r="AC89" s="13">
        <f t="shared" si="18"/>
        <v>0</v>
      </c>
      <c r="AE89" s="20">
        <f>IF(E89=0,0,IF(F89=1,IF(mes1=DATE(2007,1,1),(IF((1-V89/E89)&lt;=50%,I89,IF((1-(V89/E89))&gt;60%,60%,1-(V89/E89)))),IF((1-(V89/E89))&gt;60%,60%,1-(V89/E89))),IF(mes1=DATE(2007,1,1),(IF((1-V89/E89)&lt;40%,I89%,IF((1-(V89/E89))&gt;50%,50%,1-(V89/E89)))),IF((1-(V89/E89))&gt;50%,50%,1-(V89/E89)))))</f>
        <v>0</v>
      </c>
      <c r="AH89" s="67">
        <v>1306</v>
      </c>
      <c r="AI89" s="67" t="s">
        <v>227</v>
      </c>
      <c r="AJ89" s="67" t="s">
        <v>228</v>
      </c>
    </row>
    <row r="90" spans="2:36" ht="12.75">
      <c r="B90" s="71">
        <f t="shared" si="14"/>
        <v>0</v>
      </c>
      <c r="C90" s="72">
        <f>YEAR(mes0)</f>
        <v>2012</v>
      </c>
      <c r="D90" s="72">
        <f>MONTH(mes0)</f>
        <v>12</v>
      </c>
      <c r="E90" s="78"/>
      <c r="F90" s="73">
        <v>2</v>
      </c>
      <c r="G90" s="73">
        <f t="shared" si="17"/>
        <v>10</v>
      </c>
      <c r="H90" s="74"/>
      <c r="I90" s="75"/>
      <c r="J90" s="76"/>
      <c r="L90" s="33">
        <f>ROUND(Z90,4)</f>
        <v>0</v>
      </c>
      <c r="M90" s="45">
        <f>ROUND(IF(E90=0,0,1-(L90/E90)),6)</f>
        <v>0</v>
      </c>
      <c r="N90" s="49">
        <f>IF(M90&lt;&gt;I90,"Revisar Cu ó %subsidio","")</f>
      </c>
      <c r="O90" s="47"/>
      <c r="R90" s="14">
        <f>+VarIPCm0</f>
        <v>-0.0013671385677413994</v>
      </c>
      <c r="S90" s="54">
        <f t="shared" si="15"/>
        <v>-0.0013671385677413994</v>
      </c>
      <c r="T90" s="63"/>
      <c r="U90" s="17"/>
      <c r="V90" s="63">
        <f>IF(AND(D90=12,C90=2010),H90*(1+VarIPCm0),H90)</f>
        <v>0</v>
      </c>
      <c r="W90" s="50">
        <f>IF(E90=0,0,IF(V90=0,H90,(1-V90/E90)))</f>
        <v>0</v>
      </c>
      <c r="X90" s="50"/>
      <c r="Y90" s="50">
        <f>+W90</f>
        <v>0</v>
      </c>
      <c r="Z90" s="63">
        <f>+V90</f>
        <v>0</v>
      </c>
      <c r="AB90" s="12">
        <f>IF(I90=0,0,I90-M90)</f>
        <v>0</v>
      </c>
      <c r="AC90" s="13">
        <f t="shared" si="18"/>
        <v>0</v>
      </c>
      <c r="AE90" s="56">
        <f>IF(E90=0,0,IF(F90=1,IF(mes1=DATE(2007,1,1),(IF((1-V90/E90)&lt;=50%,I90,IF((1-(V90/E90))&gt;60%,60%,1-(V90/E90)))),IF((1-(V90/E90))&gt;60%,60%,1-(V90/E90))),IF(mes1=DATE(2007,1,1),(IF((1-V90/E90)&lt;40%,I90%,IF((1-(V90/E90))&gt;50%,50%,1-(V90/E90)))),IF((1-(V90/E90))&gt;50%,50%,1-(V90/E90)))))</f>
        <v>0</v>
      </c>
      <c r="AH90" s="67">
        <v>1307</v>
      </c>
      <c r="AI90" s="67" t="s">
        <v>229</v>
      </c>
      <c r="AJ90" s="67" t="s">
        <v>230</v>
      </c>
    </row>
    <row r="91" spans="2:36" ht="12.75">
      <c r="B91" s="71">
        <f t="shared" si="14"/>
        <v>0</v>
      </c>
      <c r="C91" s="72">
        <f>YEAR(mes1)</f>
        <v>2013</v>
      </c>
      <c r="D91" s="72">
        <f>MONTH(mes1)</f>
        <v>1</v>
      </c>
      <c r="E91" s="78"/>
      <c r="F91" s="73">
        <v>2</v>
      </c>
      <c r="G91" s="73">
        <f t="shared" si="17"/>
        <v>10</v>
      </c>
      <c r="H91" s="74"/>
      <c r="I91" s="75"/>
      <c r="J91" s="76"/>
      <c r="L91" s="55">
        <f>ROUND(IF(E91=0,0,(1-M91)*E91),4)</f>
        <v>0</v>
      </c>
      <c r="M91" s="48">
        <f>ROUND(Y91,6)</f>
        <v>0</v>
      </c>
      <c r="N91" s="46">
        <f>IF(AB91&lt;&gt;0,"Revisar Cu ó %subsidio","")</f>
      </c>
      <c r="O91" s="47"/>
      <c r="R91" s="14">
        <f>+VarIPCm1</f>
        <v>0.000888669245575846</v>
      </c>
      <c r="S91" s="54">
        <f t="shared" si="15"/>
        <v>0.000888669245575846</v>
      </c>
      <c r="T91" s="63">
        <f>IF(S91=0,Z90,Z90*(1+S91))</f>
        <v>0</v>
      </c>
      <c r="U91" s="18"/>
      <c r="V91" s="63">
        <f>IF(V90=0,H91,IF(T91=0,U91,T91))</f>
        <v>0</v>
      </c>
      <c r="W91" s="50">
        <f>IF(W90=0,I91,IF(E91=0,0,IF(V91=0,I91,(1-V91/E91))))</f>
        <v>0</v>
      </c>
      <c r="X91" s="50"/>
      <c r="Y91" s="51">
        <f>IF(E91=0,0,IF(IF(IF(X91&lt;W91,W91,X91)&gt;50%,50%,IF(X91&lt;W91,W91,X91))&lt;40%,40%,IF(IF(X91&lt;W91,W91,X91)&gt;50%,50%,IF(X91&lt;W91,W91,X91))))</f>
        <v>0</v>
      </c>
      <c r="Z91" s="63">
        <f>+L91</f>
        <v>0</v>
      </c>
      <c r="AB91" s="12">
        <f>I91-M91</f>
        <v>0</v>
      </c>
      <c r="AC91" s="13">
        <f t="shared" si="18"/>
        <v>0</v>
      </c>
      <c r="AE91" s="20">
        <f>IF(E91=0,0,IF(F91=1,IF(mes1=DATE(2007,1,1),(IF((1-V91/E91)&lt;50%,50%,IF((1-(V91/E91))&gt;60%,60%,1-(V91/E91)))),IF((1-(V91/E91))&gt;60%,60%,1-(V91/E91))),IF(mes1=DATE(2007,1,1),(IF((1-V91/E91)&lt;40%,40%,IF((1-(V91/E91))&gt;50%,50%,1-(V91/E91)))),IF((1-(V91/E91))&gt;50%,50%,1-(V91/E91)))))</f>
        <v>0</v>
      </c>
      <c r="AH91" s="67">
        <v>1308</v>
      </c>
      <c r="AI91" s="67" t="s">
        <v>231</v>
      </c>
      <c r="AJ91" s="67" t="s">
        <v>232</v>
      </c>
    </row>
    <row r="92" spans="2:36" ht="12.75">
      <c r="B92" s="71">
        <f t="shared" si="14"/>
        <v>0</v>
      </c>
      <c r="C92" s="72">
        <f>YEAR(mes2)</f>
        <v>2013</v>
      </c>
      <c r="D92" s="72">
        <f>MONTH(mes2)</f>
        <v>2</v>
      </c>
      <c r="E92" s="78"/>
      <c r="F92" s="73">
        <v>2</v>
      </c>
      <c r="G92" s="73">
        <f t="shared" si="17"/>
        <v>10</v>
      </c>
      <c r="H92" s="74"/>
      <c r="I92" s="75"/>
      <c r="J92" s="76"/>
      <c r="L92" s="55">
        <f>ROUND(IF(E92=0,0,(1-M92)*E92),4)</f>
        <v>0</v>
      </c>
      <c r="M92" s="48">
        <f>ROUND(Y92,6)</f>
        <v>0</v>
      </c>
      <c r="N92" s="46">
        <f>IF(AB92&lt;&gt;0,"Revisar Cu ó %subsidio","")</f>
      </c>
      <c r="O92" s="47"/>
      <c r="R92" s="14">
        <f>+VarIPCm2</f>
        <v>0.0029798661922064706</v>
      </c>
      <c r="S92" s="54">
        <f t="shared" si="15"/>
        <v>0.0029798661922064706</v>
      </c>
      <c r="T92" s="63">
        <f>IF(S92=0,Z91,Z91*(1+S92))</f>
        <v>0</v>
      </c>
      <c r="U92" s="18"/>
      <c r="V92" s="63">
        <f>IF(V91=0,H92,IF(T92=0,U92,T92))</f>
        <v>0</v>
      </c>
      <c r="W92" s="50">
        <f>IF(W91=0,I92,IF(E92=0,0,IF(V92=0,I92,(1-V92/E92))))</f>
        <v>0</v>
      </c>
      <c r="X92" s="50"/>
      <c r="Y92" s="51">
        <f>IF(E92=0,0,IF(IF(IF(X92&lt;W92,W92,X92)&gt;50%,50%,IF(X92&lt;W92,W92,X92))&lt;40%,40%,IF(IF(X92&lt;W92,W92,X92)&gt;50%,50%,IF(X92&lt;W92,W92,X92))))</f>
        <v>0</v>
      </c>
      <c r="Z92" s="63">
        <f>+L92</f>
        <v>0</v>
      </c>
      <c r="AB92" s="12">
        <f>I92-M92</f>
        <v>0</v>
      </c>
      <c r="AC92" s="13">
        <f t="shared" si="18"/>
        <v>0</v>
      </c>
      <c r="AE92" s="20">
        <f>IF(E92=0,0,IF(F92=1,IF(mes1=DATE(2007,1,1),(IF((1-V92/E92)&lt;50%,50%,IF((1-(V92/E92))&gt;60%,60%,1-(V92/E92)))),IF((1-(V92/E92))&gt;60%,60%,1-(V92/E92))),IF(mes1=DATE(2007,1,1),(IF((1-V92/E92)&lt;40%,40%,IF((1-(V92/E92))&gt;50%,50%,1-(V92/E92)))),IF((1-(V92/E92))&gt;50%,50%,1-(V92/E92)))))</f>
        <v>0</v>
      </c>
      <c r="AH92" s="67">
        <v>1309</v>
      </c>
      <c r="AI92" s="67" t="s">
        <v>233</v>
      </c>
      <c r="AJ92" s="67" t="s">
        <v>234</v>
      </c>
    </row>
    <row r="93" spans="2:36" ht="12.75">
      <c r="B93" s="71">
        <f t="shared" si="14"/>
        <v>0</v>
      </c>
      <c r="C93" s="72">
        <f>YEAR(mes3)</f>
        <v>2013</v>
      </c>
      <c r="D93" s="72">
        <f>MONTH(mes3)</f>
        <v>3</v>
      </c>
      <c r="E93" s="78"/>
      <c r="F93" s="73">
        <v>2</v>
      </c>
      <c r="G93" s="73">
        <f t="shared" si="17"/>
        <v>10</v>
      </c>
      <c r="H93" s="74"/>
      <c r="I93" s="75"/>
      <c r="J93" s="76"/>
      <c r="L93" s="55">
        <f>ROUND(IF(E93=0,0,(1-M93)*E93),4)</f>
        <v>0</v>
      </c>
      <c r="M93" s="48">
        <f>ROUND(Y93,6)</f>
        <v>0</v>
      </c>
      <c r="N93" s="46">
        <f>IF(AB93&lt;&gt;0,"Revisar Cu ó %subsidio","")</f>
      </c>
      <c r="O93" s="47"/>
      <c r="R93" s="14">
        <f>+VarIPCm3</f>
        <v>0</v>
      </c>
      <c r="S93" s="54">
        <f t="shared" si="15"/>
        <v>0</v>
      </c>
      <c r="T93" s="63">
        <f>IF(S93=0,Z92,Z92*(1+S93))</f>
        <v>0</v>
      </c>
      <c r="U93" s="18"/>
      <c r="V93" s="63">
        <f>IF(V92=0,H93,IF(T93=0,U93,T93))</f>
        <v>0</v>
      </c>
      <c r="W93" s="50">
        <f>IF(W92=0,I93,IF(E93=0,0,IF(V93=0,I93,(1-V93/E93))))</f>
        <v>0</v>
      </c>
      <c r="X93" s="50"/>
      <c r="Y93" s="51">
        <f>IF(E93=0,0,IF(IF(IF(X93&lt;W93,W93,X93)&gt;50%,50%,IF(X93&lt;W93,W93,X93))&lt;40%,40%,IF(IF(X93&lt;W93,W93,X93)&gt;50%,50%,IF(X93&lt;W93,W93,X93))))</f>
        <v>0</v>
      </c>
      <c r="Z93" s="63">
        <f>+L93</f>
        <v>0</v>
      </c>
      <c r="AB93" s="12">
        <f>I93-M93</f>
        <v>0</v>
      </c>
      <c r="AC93" s="13">
        <f t="shared" si="18"/>
        <v>0</v>
      </c>
      <c r="AE93" s="20">
        <f>IF(E93=0,0,IF(F93=1,IF(mes1=DATE(2007,1,1),(IF((1-V93/E93)&lt;50%,50%,IF((1-(V93/E93))&gt;60%,60%,1-(V93/E93)))),IF((1-(V93/E93))&gt;60%,60%,1-(V93/E93))),IF(mes1=DATE(2007,1,1),(IF((1-V93/E93)&lt;40%,40%,IF((1-(V93/E93))&gt;50%,50%,1-(V93/E93)))),IF((1-(V93/E93))&gt;50%,50%,1-(V93/E93)))))</f>
        <v>0</v>
      </c>
      <c r="AH93" s="67">
        <v>1310</v>
      </c>
      <c r="AI93" s="67" t="s">
        <v>235</v>
      </c>
      <c r="AJ93" s="67" t="s">
        <v>236</v>
      </c>
    </row>
    <row r="94" spans="2:36" ht="12.75">
      <c r="B94" s="71">
        <f t="shared" si="14"/>
        <v>0</v>
      </c>
      <c r="C94" s="72">
        <f>YEAR(mes0)</f>
        <v>2012</v>
      </c>
      <c r="D94" s="72">
        <f>MONTH(mes0)</f>
        <v>12</v>
      </c>
      <c r="E94" s="78"/>
      <c r="F94" s="73">
        <v>1</v>
      </c>
      <c r="G94" s="73">
        <f>+G93+1</f>
        <v>11</v>
      </c>
      <c r="H94" s="74"/>
      <c r="I94" s="75"/>
      <c r="J94" s="76"/>
      <c r="L94" s="33">
        <f>ROUND(Z94,4)</f>
        <v>0</v>
      </c>
      <c r="M94" s="45">
        <f>ROUND(IF(E94=0,0,1-(L94/E94)),6)</f>
        <v>0</v>
      </c>
      <c r="N94" s="49">
        <f>IF(M94&lt;&gt;I94,"Revisar Cu ó %subsidio","")</f>
      </c>
      <c r="O94" s="47"/>
      <c r="R94" s="14">
        <f>+VarIPCm0</f>
        <v>-0.0013671385677413994</v>
      </c>
      <c r="S94" s="54">
        <f t="shared" si="15"/>
        <v>-0.0013671385677413994</v>
      </c>
      <c r="T94" s="62"/>
      <c r="U94" s="11"/>
      <c r="V94" s="62">
        <f>IF(AND(D94=12,C94=2010),H94*(1+VarIPCm0),H94)</f>
        <v>0</v>
      </c>
      <c r="W94" s="16">
        <f>IF(E94=0,0,IF(V94=0,H94,(1-V94/E94)))</f>
        <v>0</v>
      </c>
      <c r="X94" s="16"/>
      <c r="Y94" s="16">
        <f>+W94</f>
        <v>0</v>
      </c>
      <c r="Z94" s="62">
        <f>+V94</f>
        <v>0</v>
      </c>
      <c r="AB94" s="12">
        <f>IF(I94=0,0,I94-AE94)</f>
        <v>0</v>
      </c>
      <c r="AC94" s="13">
        <f t="shared" si="18"/>
        <v>0</v>
      </c>
      <c r="AE94" s="56">
        <f>IF(E94=0,0,IF(F94=1,IF(mes1=DATE(2007,1,1),(IF((1-V94/E94)&lt;=50%,I94,IF((1-(V94/E94))&gt;60%,60%,1-(V94/E94)))),IF((1-(V94/E94))&gt;60%,60%,1-(V94/E94))),IF(mes1=DATE(2007,1,1),(IF((1-V94/E94)&lt;40%,I94%,IF((1-(V94/E94))&gt;50%,50%,1-(V94/E94)))),IF((1-(V94/E94))&gt;50%,50%,1-(V94/E94)))))</f>
        <v>0</v>
      </c>
      <c r="AH94" s="67">
        <v>1311</v>
      </c>
      <c r="AI94" s="67" t="s">
        <v>237</v>
      </c>
      <c r="AJ94" s="67" t="s">
        <v>237</v>
      </c>
    </row>
    <row r="95" spans="2:36" ht="12.75">
      <c r="B95" s="71">
        <f t="shared" si="14"/>
        <v>0</v>
      </c>
      <c r="C95" s="72">
        <f>YEAR(mes1)</f>
        <v>2013</v>
      </c>
      <c r="D95" s="72">
        <f>MONTH(mes1)</f>
        <v>1</v>
      </c>
      <c r="E95" s="78"/>
      <c r="F95" s="73">
        <v>1</v>
      </c>
      <c r="G95" s="73">
        <f>+G94</f>
        <v>11</v>
      </c>
      <c r="H95" s="74"/>
      <c r="I95" s="75"/>
      <c r="J95" s="76"/>
      <c r="L95" s="55">
        <f>ROUND(IF(E95=0,0,(1-M95)*E95),4)</f>
        <v>0</v>
      </c>
      <c r="M95" s="48">
        <f>ROUND(Y95,6)</f>
        <v>0</v>
      </c>
      <c r="N95" s="49">
        <f>IF(AB95&lt;&gt;0,"Revisar Cu ó %subsidio","")</f>
      </c>
      <c r="O95" s="47"/>
      <c r="R95" s="14">
        <f>+VarIPCm1</f>
        <v>0.000888669245575846</v>
      </c>
      <c r="S95" s="54">
        <f t="shared" si="15"/>
        <v>0.000888669245575846</v>
      </c>
      <c r="T95" s="62">
        <f>IF(S95=0,Z94,Z94*(1+S95))</f>
        <v>0</v>
      </c>
      <c r="U95" s="15"/>
      <c r="V95" s="62">
        <f>IF(V94=0,H95,IF(T95=0,U95,T95))</f>
        <v>0</v>
      </c>
      <c r="W95" s="16">
        <f>IF(W94=0,I95,IF(E95=0,0,IF(V95=0,I95,(1-V95/E95))))</f>
        <v>0</v>
      </c>
      <c r="X95" s="16"/>
      <c r="Y95" s="16">
        <f>IF(E95=0,0,IF(IF(IF(X95&lt;W95,W95,X95)&gt;60%,60%,IF(X95&lt;W95,W95,X95))&lt;50%,50%,IF(IF(X95&lt;W95,W95,X95)&gt;60%,60%,IF(X95&lt;W95,W95,X95))))</f>
        <v>0</v>
      </c>
      <c r="Z95" s="62">
        <f>+L95</f>
        <v>0</v>
      </c>
      <c r="AB95" s="12">
        <f>I95-M95</f>
        <v>0</v>
      </c>
      <c r="AC95" s="13">
        <f t="shared" si="18"/>
        <v>0</v>
      </c>
      <c r="AE95" s="20">
        <f>IF(E95=0,0,IF(F95=1,IF(mes1=DATE(2007,1,1),(IF((1-V95/E95)&lt;50%,50%,IF((1-(V95/E95))&gt;60%,60%,1-(V95/E95)))),IF((1-(V95/E95))&gt;60%,60%,1-(V95/E95))),IF(mes1=DATE(2007,1,1),(IF((1-V95/E95)&lt;40%,40%,IF((1-(V95/E95))&gt;50%,50%,1-(V95/E95)))),IF((1-(V95/E95))&gt;50%,50%,1-(V95/E95)))))</f>
        <v>0</v>
      </c>
      <c r="AH95" s="67">
        <v>1312</v>
      </c>
      <c r="AI95" s="67" t="s">
        <v>238</v>
      </c>
      <c r="AJ95" s="67" t="s">
        <v>239</v>
      </c>
    </row>
    <row r="96" spans="2:36" ht="12.75">
      <c r="B96" s="71">
        <f t="shared" si="14"/>
        <v>0</v>
      </c>
      <c r="C96" s="72">
        <f>YEAR(mes2)</f>
        <v>2013</v>
      </c>
      <c r="D96" s="72">
        <f>MONTH(mes2)</f>
        <v>2</v>
      </c>
      <c r="E96" s="78"/>
      <c r="F96" s="73">
        <v>1</v>
      </c>
      <c r="G96" s="73">
        <f aca="true" t="shared" si="19" ref="G96:G101">+G95</f>
        <v>11</v>
      </c>
      <c r="H96" s="74"/>
      <c r="I96" s="75"/>
      <c r="J96" s="76"/>
      <c r="L96" s="55">
        <f>ROUND(IF(E96=0,0,(1-M96)*E96),4)</f>
        <v>0</v>
      </c>
      <c r="M96" s="48">
        <f>ROUND(Y96,6)</f>
        <v>0</v>
      </c>
      <c r="N96" s="46">
        <f>IF(AB96&lt;&gt;0,"Revisar Cu ó %subsidio","")</f>
      </c>
      <c r="O96" s="47"/>
      <c r="R96" s="14">
        <f>+VarIPCm2</f>
        <v>0.0029798661922064706</v>
      </c>
      <c r="S96" s="54">
        <f t="shared" si="15"/>
        <v>0.0029798661922064706</v>
      </c>
      <c r="T96" s="62">
        <f>IF(S96=0,Z95,Z95*(1+S96))</f>
        <v>0</v>
      </c>
      <c r="U96" s="15"/>
      <c r="V96" s="62">
        <f>IF(V95=0,H96,IF(T96=0,U96,T96))</f>
        <v>0</v>
      </c>
      <c r="W96" s="16">
        <f>IF(W95=0,I96,IF(E96=0,0,IF(V96=0,I96,(1-V96/E96))))</f>
        <v>0</v>
      </c>
      <c r="X96" s="16"/>
      <c r="Y96" s="16">
        <f>IF(E96=0,0,IF(IF(IF(X96&lt;W96,W96,X96)&gt;60%,60%,IF(X96&lt;W96,W96,X96))&lt;50%,50%,IF(IF(X96&lt;W96,W96,X96)&gt;60%,60%,IF(X96&lt;W96,W96,X96))))</f>
        <v>0</v>
      </c>
      <c r="Z96" s="62">
        <f>+L96</f>
        <v>0</v>
      </c>
      <c r="AB96" s="12">
        <f>I96-M96</f>
        <v>0</v>
      </c>
      <c r="AC96" s="13">
        <f t="shared" si="18"/>
        <v>0</v>
      </c>
      <c r="AE96" s="20">
        <f>IF(E96=0,0,IF(F96=1,IF(mes1=DATE(2007,1,1),(IF((1-V96/E96)&lt;50%,50%,IF((1-(V96/E96))&gt;60%,60%,1-(V96/E96)))),IF((1-(V96/E96))&gt;60%,60%,1-(V96/E96))),IF(mes1=DATE(2007,1,1),(IF((1-V96/E96)&lt;40%,40%,IF((1-(V96/E96))&gt;50%,50%,1-(V96/E96)))),IF((1-(V96/E96))&gt;50%,50%,1-(V96/E96)))))</f>
        <v>0</v>
      </c>
      <c r="AH96" s="67">
        <v>1313</v>
      </c>
      <c r="AI96" s="67" t="s">
        <v>240</v>
      </c>
      <c r="AJ96" s="67" t="s">
        <v>241</v>
      </c>
    </row>
    <row r="97" spans="2:36" ht="12.75">
      <c r="B97" s="71">
        <f t="shared" si="14"/>
        <v>0</v>
      </c>
      <c r="C97" s="72">
        <f>YEAR(mes3)</f>
        <v>2013</v>
      </c>
      <c r="D97" s="72">
        <f>MONTH(mes3)</f>
        <v>3</v>
      </c>
      <c r="E97" s="78"/>
      <c r="F97" s="73">
        <v>1</v>
      </c>
      <c r="G97" s="73">
        <f t="shared" si="19"/>
        <v>11</v>
      </c>
      <c r="H97" s="74"/>
      <c r="I97" s="75"/>
      <c r="J97" s="76"/>
      <c r="L97" s="55">
        <f>ROUND(IF(E97=0,0,(1-M97)*E97),4)</f>
        <v>0</v>
      </c>
      <c r="M97" s="48">
        <f>ROUND(Y97,6)</f>
        <v>0</v>
      </c>
      <c r="N97" s="46">
        <f>IF(AB97&lt;&gt;0,"Revisar Cu ó %subsidio","")</f>
      </c>
      <c r="O97" s="47"/>
      <c r="R97" s="14">
        <f>+VarIPCm3</f>
        <v>0</v>
      </c>
      <c r="S97" s="54">
        <f t="shared" si="15"/>
        <v>0</v>
      </c>
      <c r="T97" s="62">
        <f>IF(S97=0,Z96,Z96*(1+S97))</f>
        <v>0</v>
      </c>
      <c r="U97" s="15"/>
      <c r="V97" s="62">
        <f>IF(V96=0,H97,IF(T97=0,U97,T97))</f>
        <v>0</v>
      </c>
      <c r="W97" s="16">
        <f>IF(W96=0,I97,IF(E97=0,0,IF(V97=0,I97,(1-V97/E97))))</f>
        <v>0</v>
      </c>
      <c r="X97" s="16"/>
      <c r="Y97" s="16">
        <f>IF(E97=0,0,IF(IF(IF(X97&lt;W97,W97,X97)&gt;60%,60%,IF(X97&lt;W97,W97,X97))&lt;50%,50%,IF(IF(X97&lt;W97,W97,X97)&gt;60%,60%,IF(X97&lt;W97,W97,X97))))</f>
        <v>0</v>
      </c>
      <c r="Z97" s="62">
        <f>+L97</f>
        <v>0</v>
      </c>
      <c r="AB97" s="12">
        <f>I97-M97</f>
        <v>0</v>
      </c>
      <c r="AC97" s="13">
        <f t="shared" si="18"/>
        <v>0</v>
      </c>
      <c r="AE97" s="20">
        <f>IF(E97=0,0,IF(F97=1,IF(mes1=DATE(2007,1,1),(IF((1-V97/E97)&lt;50%,50%,IF((1-(V97/E97))&gt;60%,60%,1-(V97/E97)))),IF((1-(V97/E97))&gt;60%,60%,1-(V97/E97))),IF(mes1=DATE(2007,1,1),(IF((1-V97/E97)&lt;40%,40%,IF((1-(V97/E97))&gt;50%,50%,1-(V97/E97)))),IF((1-(V97/E97))&gt;50%,50%,1-(V97/E97)))))</f>
        <v>0</v>
      </c>
      <c r="AH97" s="67">
        <v>1314</v>
      </c>
      <c r="AI97" s="67" t="s">
        <v>242</v>
      </c>
      <c r="AJ97" s="67" t="s">
        <v>243</v>
      </c>
    </row>
    <row r="98" spans="2:36" ht="12.75">
      <c r="B98" s="71">
        <f t="shared" si="14"/>
        <v>0</v>
      </c>
      <c r="C98" s="72">
        <f>YEAR(mes0)</f>
        <v>2012</v>
      </c>
      <c r="D98" s="72">
        <f>MONTH(mes0)</f>
        <v>12</v>
      </c>
      <c r="E98" s="78"/>
      <c r="F98" s="73">
        <v>2</v>
      </c>
      <c r="G98" s="73">
        <f t="shared" si="19"/>
        <v>11</v>
      </c>
      <c r="H98" s="74"/>
      <c r="I98" s="75"/>
      <c r="J98" s="76"/>
      <c r="L98" s="33">
        <f>ROUND(Z98,4)</f>
        <v>0</v>
      </c>
      <c r="M98" s="45">
        <f>ROUND(IF(E98=0,0,1-(L98/E98)),6)</f>
        <v>0</v>
      </c>
      <c r="N98" s="49">
        <f>IF(M98&lt;&gt;I98,"Revisar Cu ó %subsidio","")</f>
      </c>
      <c r="O98" s="47"/>
      <c r="R98" s="14">
        <f>+VarIPCm0</f>
        <v>-0.0013671385677413994</v>
      </c>
      <c r="S98" s="54">
        <f t="shared" si="15"/>
        <v>-0.0013671385677413994</v>
      </c>
      <c r="T98" s="63"/>
      <c r="U98" s="17"/>
      <c r="V98" s="63">
        <f>IF(AND(D98=12,C98=2010),H98*(1+VarIPCm0),H98)</f>
        <v>0</v>
      </c>
      <c r="W98" s="50">
        <f>IF(E98=0,0,IF(V98=0,H98,(1-V98/E98)))</f>
        <v>0</v>
      </c>
      <c r="X98" s="50"/>
      <c r="Y98" s="50">
        <f>+W98</f>
        <v>0</v>
      </c>
      <c r="Z98" s="63">
        <f>+V98</f>
        <v>0</v>
      </c>
      <c r="AB98" s="12">
        <f>IF(I98=0,0,I98-AE98)</f>
        <v>0</v>
      </c>
      <c r="AC98" s="13">
        <f t="shared" si="18"/>
        <v>0</v>
      </c>
      <c r="AE98" s="56">
        <f>IF(E98=0,0,IF(F98=1,IF(mes1=DATE(2007,1,1),(IF((1-V98/E98)&lt;=50%,I98,IF((1-(V98/E98))&gt;60%,60%,1-(V98/E98)))),IF((1-(V98/E98))&gt;60%,60%,1-(V98/E98))),IF(mes1=DATE(2007,1,1),(IF((1-V98/E98)&lt;40%,I98%,IF((1-(V98/E98))&gt;50%,50%,1-(V98/E98)))),IF((1-(V98/E98))&gt;50%,50%,1-(V98/E98)))))</f>
        <v>0</v>
      </c>
      <c r="AH98" s="67">
        <v>1315</v>
      </c>
      <c r="AI98" s="67" t="s">
        <v>244</v>
      </c>
      <c r="AJ98" s="67" t="s">
        <v>245</v>
      </c>
    </row>
    <row r="99" spans="2:36" ht="12.75">
      <c r="B99" s="71">
        <f t="shared" si="14"/>
        <v>0</v>
      </c>
      <c r="C99" s="72">
        <f>YEAR(mes1)</f>
        <v>2013</v>
      </c>
      <c r="D99" s="72">
        <f>MONTH(mes1)</f>
        <v>1</v>
      </c>
      <c r="E99" s="78"/>
      <c r="F99" s="73">
        <v>2</v>
      </c>
      <c r="G99" s="73">
        <f t="shared" si="19"/>
        <v>11</v>
      </c>
      <c r="H99" s="74"/>
      <c r="I99" s="75"/>
      <c r="J99" s="76"/>
      <c r="L99" s="55">
        <f>ROUND(IF(E99=0,0,(1-M99)*E99),4)</f>
        <v>0</v>
      </c>
      <c r="M99" s="48">
        <f>ROUND(Y99,6)</f>
        <v>0</v>
      </c>
      <c r="N99" s="46">
        <f>IF(AB99&lt;&gt;0,"Revisar Cu ó %subsidio","")</f>
      </c>
      <c r="O99" s="47"/>
      <c r="R99" s="14">
        <f>+VarIPCm1</f>
        <v>0.000888669245575846</v>
      </c>
      <c r="S99" s="54">
        <f t="shared" si="15"/>
        <v>0.000888669245575846</v>
      </c>
      <c r="T99" s="63">
        <f>IF(S99=0,Z98,Z98*(1+S99))</f>
        <v>0</v>
      </c>
      <c r="U99" s="18"/>
      <c r="V99" s="63">
        <f>IF(V98=0,H99,IF(T99=0,U99,T99))</f>
        <v>0</v>
      </c>
      <c r="W99" s="50">
        <f>IF(W98=0,I99,IF(E99=0,0,IF(V99=0,I99,(1-V99/E99))))</f>
        <v>0</v>
      </c>
      <c r="X99" s="50"/>
      <c r="Y99" s="51">
        <f>IF(E99=0,0,IF(IF(IF(X99&lt;W99,W99,X99)&gt;50%,50%,IF(X99&lt;W99,W99,X99))&lt;40%,40%,IF(IF(X99&lt;W99,W99,X99)&gt;50%,50%,IF(X99&lt;W99,W99,X99))))</f>
        <v>0</v>
      </c>
      <c r="Z99" s="63">
        <f>+L99</f>
        <v>0</v>
      </c>
      <c r="AB99" s="12">
        <f>I99-M99</f>
        <v>0</v>
      </c>
      <c r="AC99" s="13">
        <f t="shared" si="18"/>
        <v>0</v>
      </c>
      <c r="AE99" s="20">
        <f>IF(E99=0,0,IF(F99=1,IF(mes1=DATE(2007,1,1),(IF((1-V99/E99)&lt;50%,50%,IF((1-(V99/E99))&gt;60%,60%,1-(V99/E99)))),IF((1-(V99/E99))&gt;60%,60%,1-(V99/E99))),IF(mes1=DATE(2007,1,1),(IF((1-V99/E99)&lt;40%,40%,IF((1-(V99/E99))&gt;50%,50%,1-(V99/E99)))),IF((1-(V99/E99))&gt;50%,50%,1-(V99/E99)))))</f>
        <v>0</v>
      </c>
      <c r="AH99" s="67">
        <v>1316</v>
      </c>
      <c r="AI99" s="67" t="s">
        <v>246</v>
      </c>
      <c r="AJ99" s="67" t="s">
        <v>246</v>
      </c>
    </row>
    <row r="100" spans="2:36" ht="12.75">
      <c r="B100" s="71">
        <f t="shared" si="14"/>
        <v>0</v>
      </c>
      <c r="C100" s="72">
        <f>YEAR(mes2)</f>
        <v>2013</v>
      </c>
      <c r="D100" s="72">
        <f>MONTH(mes2)</f>
        <v>2</v>
      </c>
      <c r="E100" s="78"/>
      <c r="F100" s="73">
        <v>2</v>
      </c>
      <c r="G100" s="73">
        <f t="shared" si="19"/>
        <v>11</v>
      </c>
      <c r="H100" s="74"/>
      <c r="I100" s="75"/>
      <c r="J100" s="76"/>
      <c r="L100" s="55">
        <f>ROUND(IF(E100=0,0,(1-M100)*E100),4)</f>
        <v>0</v>
      </c>
      <c r="M100" s="48">
        <f>ROUND(Y100,6)</f>
        <v>0</v>
      </c>
      <c r="N100" s="46">
        <f>IF(AB100&lt;&gt;0,"Revisar Cu ó %subsidio","")</f>
      </c>
      <c r="O100" s="47"/>
      <c r="R100" s="14">
        <f>+VarIPCm2</f>
        <v>0.0029798661922064706</v>
      </c>
      <c r="S100" s="54">
        <f t="shared" si="15"/>
        <v>0.0029798661922064706</v>
      </c>
      <c r="T100" s="63">
        <f>IF(S100=0,Z99,Z99*(1+S100))</f>
        <v>0</v>
      </c>
      <c r="U100" s="18"/>
      <c r="V100" s="63">
        <f>IF(V99=0,H100,IF(T100=0,U100,T100))</f>
        <v>0</v>
      </c>
      <c r="W100" s="50">
        <f>IF(W99=0,I100,IF(E100=0,0,IF(V100=0,I100,(1-V100/E100))))</f>
        <v>0</v>
      </c>
      <c r="X100" s="50"/>
      <c r="Y100" s="51">
        <f>IF(E100=0,0,IF(IF(IF(X100&lt;W100,W100,X100)&gt;50%,50%,IF(X100&lt;W100,W100,X100))&lt;40%,40%,IF(IF(X100&lt;W100,W100,X100)&gt;50%,50%,IF(X100&lt;W100,W100,X100))))</f>
        <v>0</v>
      </c>
      <c r="Z100" s="63">
        <f>+L100</f>
        <v>0</v>
      </c>
      <c r="AB100" s="12">
        <f>I100-M100</f>
        <v>0</v>
      </c>
      <c r="AC100" s="13">
        <f t="shared" si="18"/>
        <v>0</v>
      </c>
      <c r="AE100" s="20">
        <f>IF(E100=0,0,IF(F100=1,IF(mes1=DATE(2007,1,1),(IF((1-V100/E100)&lt;50%,50%,IF((1-(V100/E100))&gt;60%,60%,1-(V100/E100)))),IF((1-(V100/E100))&gt;60%,60%,1-(V100/E100))),IF(mes1=DATE(2007,1,1),(IF((1-V100/E100)&lt;40%,40%,IF((1-(V100/E100))&gt;50%,50%,1-(V100/E100)))),IF((1-(V100/E100))&gt;50%,50%,1-(V100/E100)))))</f>
        <v>0</v>
      </c>
      <c r="AH100" s="67">
        <v>1317</v>
      </c>
      <c r="AI100" s="67" t="s">
        <v>247</v>
      </c>
      <c r="AJ100" s="67" t="s">
        <v>247</v>
      </c>
    </row>
    <row r="101" spans="2:36" ht="12.75">
      <c r="B101" s="71">
        <f t="shared" si="14"/>
        <v>0</v>
      </c>
      <c r="C101" s="72">
        <f>YEAR(mes3)</f>
        <v>2013</v>
      </c>
      <c r="D101" s="72">
        <f>MONTH(mes3)</f>
        <v>3</v>
      </c>
      <c r="E101" s="78"/>
      <c r="F101" s="73">
        <v>2</v>
      </c>
      <c r="G101" s="73">
        <f t="shared" si="19"/>
        <v>11</v>
      </c>
      <c r="H101" s="74"/>
      <c r="I101" s="75"/>
      <c r="J101" s="76"/>
      <c r="L101" s="55">
        <f>ROUND(IF(E101=0,0,(1-M101)*E101),4)</f>
        <v>0</v>
      </c>
      <c r="M101" s="48">
        <f>ROUND(Y101,6)</f>
        <v>0</v>
      </c>
      <c r="N101" s="46">
        <f>IF(AB101&lt;&gt;0,"Revisar Cu ó %subsidio","")</f>
      </c>
      <c r="O101" s="47"/>
      <c r="R101" s="14">
        <f>+VarIPCm3</f>
        <v>0</v>
      </c>
      <c r="S101" s="54">
        <f t="shared" si="15"/>
        <v>0</v>
      </c>
      <c r="T101" s="63">
        <f>IF(S101=0,Z100,Z100*(1+S101))</f>
        <v>0</v>
      </c>
      <c r="U101" s="18"/>
      <c r="V101" s="63">
        <f>IF(V100=0,H101,IF(T101=0,U101,T101))</f>
        <v>0</v>
      </c>
      <c r="W101" s="50">
        <f>IF(W100=0,I101,IF(E101=0,0,IF(V101=0,I101,(1-V101/E101))))</f>
        <v>0</v>
      </c>
      <c r="X101" s="50"/>
      <c r="Y101" s="51">
        <f>IF(E101=0,0,IF(IF(IF(X101&lt;W101,W101,X101)&gt;50%,50%,IF(X101&lt;W101,W101,X101))&lt;40%,40%,IF(IF(X101&lt;W101,W101,X101)&gt;50%,50%,IF(X101&lt;W101,W101,X101))))</f>
        <v>0</v>
      </c>
      <c r="Z101" s="63">
        <f>+L101</f>
        <v>0</v>
      </c>
      <c r="AB101" s="12">
        <f>I101-M101</f>
        <v>0</v>
      </c>
      <c r="AC101" s="13">
        <f t="shared" si="18"/>
        <v>0</v>
      </c>
      <c r="AE101" s="20">
        <f>IF(E101=0,0,IF(F101=1,IF(mes1=DATE(2007,1,1),(IF((1-V101/E101)&lt;50%,50%,IF((1-(V101/E101))&gt;60%,60%,1-(V101/E101)))),IF((1-(V101/E101))&gt;60%,60%,1-(V101/E101))),IF(mes1=DATE(2007,1,1),(IF((1-V101/E101)&lt;40%,40%,IF((1-(V101/E101))&gt;50%,50%,1-(V101/E101)))),IF((1-(V101/E101))&gt;50%,50%,1-(V101/E101)))))</f>
        <v>0</v>
      </c>
      <c r="AH101" s="67">
        <v>1318</v>
      </c>
      <c r="AI101" s="67" t="s">
        <v>248</v>
      </c>
      <c r="AJ101" s="67" t="s">
        <v>249</v>
      </c>
    </row>
    <row r="102" spans="2:36" ht="12.75">
      <c r="B102" s="71">
        <f t="shared" si="14"/>
        <v>0</v>
      </c>
      <c r="C102" s="72">
        <f>YEAR(mes0)</f>
        <v>2012</v>
      </c>
      <c r="D102" s="72">
        <f>MONTH(mes0)</f>
        <v>12</v>
      </c>
      <c r="E102" s="78"/>
      <c r="F102" s="73">
        <v>1</v>
      </c>
      <c r="G102" s="73">
        <f>+G101+1</f>
        <v>12</v>
      </c>
      <c r="H102" s="74"/>
      <c r="I102" s="75"/>
      <c r="J102" s="76"/>
      <c r="L102" s="33">
        <f>ROUND(Z102,4)</f>
        <v>0</v>
      </c>
      <c r="M102" s="45">
        <f>ROUND(IF(E102=0,0,1-(L102/E102)),6)</f>
        <v>0</v>
      </c>
      <c r="N102" s="49">
        <f>IF(M102&lt;&gt;I102,"Revisar Cu ó %subsidio","")</f>
      </c>
      <c r="O102" s="47"/>
      <c r="R102" s="14">
        <f>+VarIPCm0</f>
        <v>-0.0013671385677413994</v>
      </c>
      <c r="S102" s="54">
        <f t="shared" si="15"/>
        <v>-0.0013671385677413994</v>
      </c>
      <c r="T102" s="62"/>
      <c r="U102" s="11"/>
      <c r="V102" s="62">
        <f>IF(AND(D102=12,C102=2010),H102*(1+VarIPCm0),H102)</f>
        <v>0</v>
      </c>
      <c r="W102" s="16">
        <f>IF(E102=0,0,IF(V102=0,H102,(1-V102/E102)))</f>
        <v>0</v>
      </c>
      <c r="X102" s="16"/>
      <c r="Y102" s="16">
        <f>+W102</f>
        <v>0</v>
      </c>
      <c r="Z102" s="62">
        <f>+V102</f>
        <v>0</v>
      </c>
      <c r="AB102" s="12">
        <f>IF(I102=0,0,I102-AE102)</f>
        <v>0</v>
      </c>
      <c r="AC102" s="13">
        <f t="shared" si="18"/>
        <v>0</v>
      </c>
      <c r="AE102" s="56">
        <f>IF(E102=0,0,IF(F102=1,IF(mes1=DATE(2007,1,1),(IF((1-V102/E102)&lt;=50%,I102,IF((1-(V102/E102))&gt;60%,60%,1-(V102/E102)))),IF((1-(V102/E102))&gt;60%,60%,1-(V102/E102))),IF(mes1=DATE(2007,1,1),(IF((1-V102/E102)&lt;40%,I102%,IF((1-(V102/E102))&gt;50%,50%,1-(V102/E102)))),IF((1-(V102/E102))&gt;50%,50%,1-(V102/E102)))))</f>
        <v>0</v>
      </c>
      <c r="AH102" s="67">
        <v>1319</v>
      </c>
      <c r="AI102" s="67" t="s">
        <v>250</v>
      </c>
      <c r="AJ102" s="67" t="s">
        <v>250</v>
      </c>
    </row>
    <row r="103" spans="2:36" ht="12.75">
      <c r="B103" s="71">
        <f t="shared" si="14"/>
        <v>0</v>
      </c>
      <c r="C103" s="72">
        <f>YEAR(mes1)</f>
        <v>2013</v>
      </c>
      <c r="D103" s="72">
        <f>MONTH(mes1)</f>
        <v>1</v>
      </c>
      <c r="E103" s="78"/>
      <c r="F103" s="73">
        <v>1</v>
      </c>
      <c r="G103" s="73">
        <f>+G102</f>
        <v>12</v>
      </c>
      <c r="H103" s="74"/>
      <c r="I103" s="75"/>
      <c r="J103" s="76"/>
      <c r="L103" s="55">
        <f>ROUND(IF(E103=0,0,(1-M103)*E103),4)</f>
        <v>0</v>
      </c>
      <c r="M103" s="48">
        <f>ROUND(Y103,6)</f>
        <v>0</v>
      </c>
      <c r="N103" s="46">
        <f>IF(AB103&lt;&gt;0,"Revisar Cu ó %subsidio","")</f>
      </c>
      <c r="O103" s="47"/>
      <c r="R103" s="14">
        <f>+VarIPCm1</f>
        <v>0.000888669245575846</v>
      </c>
      <c r="S103" s="54">
        <f t="shared" si="15"/>
        <v>0.000888669245575846</v>
      </c>
      <c r="T103" s="62">
        <f>IF(S103=0,Z102,Z102*(1+S103))</f>
        <v>0</v>
      </c>
      <c r="U103" s="15"/>
      <c r="V103" s="62">
        <f>IF(V102=0,H103,IF(T103=0,U103,T103))</f>
        <v>0</v>
      </c>
      <c r="W103" s="16">
        <f>IF(W102=0,I103,IF(E103=0,0,IF(V103=0,I103,(1-V103/E103))))</f>
        <v>0</v>
      </c>
      <c r="X103" s="16"/>
      <c r="Y103" s="16">
        <f>IF(E103=0,0,IF(IF(IF(X103&lt;W103,W103,X103)&gt;60%,60%,IF(X103&lt;W103,W103,X103))&lt;50%,50%,IF(IF(X103&lt;W103,W103,X103)&gt;60%,60%,IF(X103&lt;W103,W103,X103))))</f>
        <v>0</v>
      </c>
      <c r="Z103" s="62">
        <f>+L103</f>
        <v>0</v>
      </c>
      <c r="AB103" s="12">
        <f>I103-M103</f>
        <v>0</v>
      </c>
      <c r="AC103" s="13">
        <f t="shared" si="18"/>
        <v>0</v>
      </c>
      <c r="AE103" s="20">
        <f>IF(E103=0,0,IF(F103=1,IF(mes1=DATE(2007,1,1),(IF((1-V103/E103)&lt;50%,50%,IF((1-(V103/E103))&gt;60%,60%,1-(V103/E103)))),IF((1-(V103/E103))&gt;60%,60%,1-(V103/E103))),IF(mes1=DATE(2007,1,1),(IF((1-V103/E103)&lt;40%,40%,IF((1-(V103/E103))&gt;50%,50%,1-(V103/E103)))),IF((1-(V103/E103))&gt;50%,50%,1-(V103/E103)))))</f>
        <v>0</v>
      </c>
      <c r="AH103" s="67">
        <v>1320</v>
      </c>
      <c r="AI103" s="67" t="s">
        <v>251</v>
      </c>
      <c r="AJ103" s="67" t="s">
        <v>252</v>
      </c>
    </row>
    <row r="104" spans="2:36" ht="12.75">
      <c r="B104" s="71">
        <f t="shared" si="14"/>
        <v>0</v>
      </c>
      <c r="C104" s="72">
        <f>YEAR(mes2)</f>
        <v>2013</v>
      </c>
      <c r="D104" s="72">
        <f>MONTH(mes2)</f>
        <v>2</v>
      </c>
      <c r="E104" s="78"/>
      <c r="F104" s="73">
        <v>1</v>
      </c>
      <c r="G104" s="73">
        <f aca="true" t="shared" si="20" ref="G104:G109">+G103</f>
        <v>12</v>
      </c>
      <c r="H104" s="74"/>
      <c r="I104" s="75"/>
      <c r="J104" s="76"/>
      <c r="L104" s="55">
        <f>ROUND(IF(E104=0,0,(1-M104)*E104),4)</f>
        <v>0</v>
      </c>
      <c r="M104" s="48">
        <f>ROUND(Y104,6)</f>
        <v>0</v>
      </c>
      <c r="N104" s="46">
        <f>IF(AB104&lt;&gt;0,"Revisar Cu ó %subsidio","")</f>
      </c>
      <c r="O104" s="47"/>
      <c r="R104" s="14">
        <f>+VarIPCm2</f>
        <v>0.0029798661922064706</v>
      </c>
      <c r="S104" s="54">
        <f t="shared" si="15"/>
        <v>0.0029798661922064706</v>
      </c>
      <c r="T104" s="62">
        <f>IF(S104=0,Z103,Z103*(1+S104))</f>
        <v>0</v>
      </c>
      <c r="U104" s="15"/>
      <c r="V104" s="62">
        <f>IF(V103=0,H104,IF(T104=0,U104,T104))</f>
        <v>0</v>
      </c>
      <c r="W104" s="16">
        <f>IF(W103=0,I104,IF(E104=0,0,IF(V104=0,I104,(1-V104/E104))))</f>
        <v>0</v>
      </c>
      <c r="X104" s="16"/>
      <c r="Y104" s="16">
        <f>IF(E104=0,0,IF(IF(IF(X104&lt;W104,W104,X104)&gt;60%,60%,IF(X104&lt;W104,W104,X104))&lt;50%,50%,IF(IF(X104&lt;W104,W104,X104)&gt;60%,60%,IF(X104&lt;W104,W104,X104))))</f>
        <v>0</v>
      </c>
      <c r="Z104" s="62">
        <f>+L104</f>
        <v>0</v>
      </c>
      <c r="AB104" s="12">
        <f>I104-M104</f>
        <v>0</v>
      </c>
      <c r="AC104" s="13">
        <f t="shared" si="18"/>
        <v>0</v>
      </c>
      <c r="AE104" s="20">
        <f>IF(E104=0,0,IF(F104=1,IF(mes1=DATE(2007,1,1),(IF((1-V104/E104)&lt;50%,50%,IF((1-(V104/E104))&gt;60%,60%,1-(V104/E104)))),IF((1-(V104/E104))&gt;60%,60%,1-(V104/E104))),IF(mes1=DATE(2007,1,1),(IF((1-V104/E104)&lt;40%,40%,IF((1-(V104/E104))&gt;50%,50%,1-(V104/E104)))),IF((1-(V104/E104))&gt;50%,50%,1-(V104/E104)))))</f>
        <v>0</v>
      </c>
      <c r="AH104" s="67">
        <v>1321</v>
      </c>
      <c r="AI104" s="67" t="s">
        <v>253</v>
      </c>
      <c r="AJ104" s="67" t="s">
        <v>254</v>
      </c>
    </row>
    <row r="105" spans="2:36" ht="12.75">
      <c r="B105" s="71">
        <f t="shared" si="14"/>
        <v>0</v>
      </c>
      <c r="C105" s="72">
        <f>YEAR(mes3)</f>
        <v>2013</v>
      </c>
      <c r="D105" s="72">
        <f>MONTH(mes3)</f>
        <v>3</v>
      </c>
      <c r="E105" s="78"/>
      <c r="F105" s="73">
        <v>1</v>
      </c>
      <c r="G105" s="73">
        <f t="shared" si="20"/>
        <v>12</v>
      </c>
      <c r="H105" s="74"/>
      <c r="I105" s="75"/>
      <c r="J105" s="76"/>
      <c r="L105" s="55">
        <f>ROUND(IF(E105=0,0,(1-M105)*E105),4)</f>
        <v>0</v>
      </c>
      <c r="M105" s="48">
        <f>ROUND(Y105,6)</f>
        <v>0</v>
      </c>
      <c r="N105" s="46">
        <f>IF(AB105&lt;&gt;0,"Revisar Cu ó %subsidio","")</f>
      </c>
      <c r="O105" s="47"/>
      <c r="R105" s="14">
        <f>+VarIPCm3</f>
        <v>0</v>
      </c>
      <c r="S105" s="54">
        <f t="shared" si="15"/>
        <v>0</v>
      </c>
      <c r="T105" s="62">
        <f>IF(S105=0,Z104,Z104*(1+S105))</f>
        <v>0</v>
      </c>
      <c r="U105" s="15"/>
      <c r="V105" s="62">
        <f>IF(V104=0,H105,IF(T105=0,U105,T105))</f>
        <v>0</v>
      </c>
      <c r="W105" s="16">
        <f>IF(W104=0,I105,IF(E105=0,0,IF(V105=0,I105,(1-V105/E105))))</f>
        <v>0</v>
      </c>
      <c r="X105" s="16"/>
      <c r="Y105" s="16">
        <f>IF(E105=0,0,IF(IF(IF(X105&lt;W105,W105,X105)&gt;60%,60%,IF(X105&lt;W105,W105,X105))&lt;50%,50%,IF(IF(X105&lt;W105,W105,X105)&gt;60%,60%,IF(X105&lt;W105,W105,X105))))</f>
        <v>0</v>
      </c>
      <c r="Z105" s="62">
        <f>+L105</f>
        <v>0</v>
      </c>
      <c r="AB105" s="12">
        <f>I105-M105</f>
        <v>0</v>
      </c>
      <c r="AC105" s="13">
        <f t="shared" si="18"/>
        <v>0</v>
      </c>
      <c r="AE105" s="20">
        <f>IF(E105=0,0,IF(F105=1,IF(mes1=DATE(2007,1,1),(IF((1-V105/E105)&lt;50%,50%,IF((1-(V105/E105))&gt;60%,60%,1-(V105/E105)))),IF((1-(V105/E105))&gt;60%,60%,1-(V105/E105))),IF(mes1=DATE(2007,1,1),(IF((1-V105/E105)&lt;40%,40%,IF((1-(V105/E105))&gt;50%,50%,1-(V105/E105)))),IF((1-(V105/E105))&gt;50%,50%,1-(V105/E105)))))</f>
        <v>0</v>
      </c>
      <c r="AH105" s="67">
        <v>1322</v>
      </c>
      <c r="AI105" s="67" t="s">
        <v>255</v>
      </c>
      <c r="AJ105" s="67" t="s">
        <v>256</v>
      </c>
    </row>
    <row r="106" spans="2:36" ht="12.75">
      <c r="B106" s="71">
        <f t="shared" si="14"/>
        <v>0</v>
      </c>
      <c r="C106" s="72">
        <f>YEAR(mes0)</f>
        <v>2012</v>
      </c>
      <c r="D106" s="72">
        <f>MONTH(mes0)</f>
        <v>12</v>
      </c>
      <c r="E106" s="78"/>
      <c r="F106" s="73">
        <v>2</v>
      </c>
      <c r="G106" s="73">
        <f t="shared" si="20"/>
        <v>12</v>
      </c>
      <c r="H106" s="74"/>
      <c r="I106" s="75"/>
      <c r="J106" s="76"/>
      <c r="L106" s="33">
        <f>ROUND(Z106,4)</f>
        <v>0</v>
      </c>
      <c r="M106" s="45">
        <f>ROUND(IF(E106=0,0,1-(L106/E106)),6)</f>
        <v>0</v>
      </c>
      <c r="N106" s="49">
        <f>IF(M106&lt;&gt;I106,"Revisar Cu ó %subsidio","")</f>
      </c>
      <c r="O106" s="47"/>
      <c r="R106" s="14">
        <f>+VarIPCm0</f>
        <v>-0.0013671385677413994</v>
      </c>
      <c r="S106" s="54">
        <f t="shared" si="15"/>
        <v>-0.0013671385677413994</v>
      </c>
      <c r="T106" s="63"/>
      <c r="U106" s="17"/>
      <c r="V106" s="63">
        <f>IF(AND(D106=12,C106=2010),H106*(1+VarIPCm0),H106)</f>
        <v>0</v>
      </c>
      <c r="W106" s="50">
        <f>IF(E106=0,0,IF(V106=0,H106,(1-V106/E106)))</f>
        <v>0</v>
      </c>
      <c r="X106" s="50"/>
      <c r="Y106" s="50">
        <f>+W106</f>
        <v>0</v>
      </c>
      <c r="Z106" s="63">
        <f>+V106</f>
        <v>0</v>
      </c>
      <c r="AB106" s="12">
        <f>IF(I106=0,0,I106-AE106)</f>
        <v>0</v>
      </c>
      <c r="AC106" s="13">
        <f t="shared" si="18"/>
        <v>0</v>
      </c>
      <c r="AE106" s="56">
        <f>IF(E106=0,0,IF(F106=1,IF(mes1=DATE(2007,1,1),(IF((1-V106/E106)&lt;=50%,I106,IF((1-(V106/E106))&gt;60%,60%,1-(V106/E106)))),IF((1-(V106/E106))&gt;60%,60%,1-(V106/E106))),IF(mes1=DATE(2007,1,1),(IF((1-V106/E106)&lt;40%,I106%,IF((1-(V106/E106))&gt;50%,50%,1-(V106/E106)))),IF((1-(V106/E106))&gt;50%,50%,1-(V106/E106)))))</f>
        <v>0</v>
      </c>
      <c r="AH106" s="67">
        <v>1323</v>
      </c>
      <c r="AI106" s="67" t="s">
        <v>257</v>
      </c>
      <c r="AJ106" s="67" t="s">
        <v>258</v>
      </c>
    </row>
    <row r="107" spans="2:36" ht="12.75">
      <c r="B107" s="71">
        <f t="shared" si="14"/>
        <v>0</v>
      </c>
      <c r="C107" s="72">
        <f>YEAR(mes1)</f>
        <v>2013</v>
      </c>
      <c r="D107" s="72">
        <f>MONTH(mes1)</f>
        <v>1</v>
      </c>
      <c r="E107" s="78"/>
      <c r="F107" s="73">
        <v>2</v>
      </c>
      <c r="G107" s="73">
        <f t="shared" si="20"/>
        <v>12</v>
      </c>
      <c r="H107" s="74"/>
      <c r="I107" s="77"/>
      <c r="J107" s="76"/>
      <c r="L107" s="55">
        <f>ROUND(IF(E107=0,0,(1-M107)*E107),4)</f>
        <v>0</v>
      </c>
      <c r="M107" s="48">
        <f>ROUND(Y107,6)</f>
        <v>0</v>
      </c>
      <c r="N107" s="46">
        <f>IF(AB107&lt;&gt;0,"Revisar Cu ó %subsidio","")</f>
      </c>
      <c r="O107" s="47"/>
      <c r="R107" s="14">
        <f>+VarIPCm1</f>
        <v>0.000888669245575846</v>
      </c>
      <c r="S107" s="54">
        <f t="shared" si="15"/>
        <v>0.000888669245575846</v>
      </c>
      <c r="T107" s="63">
        <f>IF(S107=0,Z106,Z106*(1+S107))</f>
        <v>0</v>
      </c>
      <c r="U107" s="18"/>
      <c r="V107" s="63">
        <f>IF(V106=0,H107,IF(T107=0,U107,T107))</f>
        <v>0</v>
      </c>
      <c r="W107" s="50">
        <f>IF(W106=0,I107,IF(E107=0,0,IF(V107=0,I107,(1-V107/E107))))</f>
        <v>0</v>
      </c>
      <c r="X107" s="50"/>
      <c r="Y107" s="51">
        <f>IF(E107=0,0,IF(IF(IF(X107&lt;W107,W107,X107)&gt;50%,50%,IF(X107&lt;W107,W107,X107))&lt;40%,40%,IF(IF(X107&lt;W107,W107,X107)&gt;50%,50%,IF(X107&lt;W107,W107,X107))))</f>
        <v>0</v>
      </c>
      <c r="Z107" s="63">
        <f>+L107</f>
        <v>0</v>
      </c>
      <c r="AB107" s="12">
        <f>I107-M107</f>
        <v>0</v>
      </c>
      <c r="AC107" s="13">
        <f t="shared" si="18"/>
        <v>0</v>
      </c>
      <c r="AE107" s="20">
        <f>IF(E107=0,0,IF(F107=1,IF(mes1=DATE(2007,1,1),(IF((1-V107/E107)&lt;50%,50%,IF((1-(V107/E107))&gt;60%,60%,1-(V107/E107)))),IF((1-(V107/E107))&gt;60%,60%,1-(V107/E107))),IF(mes1=DATE(2007,1,1),(IF((1-V107/E107)&lt;40%,40%,IF((1-(V107/E107))&gt;50%,50%,1-(V107/E107)))),IF((1-(V107/E107))&gt;50%,50%,1-(V107/E107)))))</f>
        <v>0</v>
      </c>
      <c r="AH107" s="67">
        <v>1324</v>
      </c>
      <c r="AI107" s="67" t="s">
        <v>259</v>
      </c>
      <c r="AJ107" s="67" t="s">
        <v>260</v>
      </c>
    </row>
    <row r="108" spans="2:36" ht="12.75">
      <c r="B108" s="71">
        <f t="shared" si="14"/>
        <v>0</v>
      </c>
      <c r="C108" s="72">
        <f>YEAR(mes2)</f>
        <v>2013</v>
      </c>
      <c r="D108" s="72">
        <f>MONTH(mes2)</f>
        <v>2</v>
      </c>
      <c r="E108" s="78"/>
      <c r="F108" s="73">
        <v>2</v>
      </c>
      <c r="G108" s="73">
        <f t="shared" si="20"/>
        <v>12</v>
      </c>
      <c r="H108" s="74"/>
      <c r="I108" s="77"/>
      <c r="J108" s="76"/>
      <c r="L108" s="55">
        <f>ROUND(IF(E108=0,0,(1-M108)*E108),4)</f>
        <v>0</v>
      </c>
      <c r="M108" s="48">
        <f>ROUND(Y108,6)</f>
        <v>0</v>
      </c>
      <c r="N108" s="46">
        <f>IF(AB108&lt;&gt;0,"Revisar Cu ó %subsidio","")</f>
      </c>
      <c r="O108" s="47"/>
      <c r="R108" s="14">
        <f>+VarIPCm2</f>
        <v>0.0029798661922064706</v>
      </c>
      <c r="S108" s="54">
        <f t="shared" si="15"/>
        <v>0.0029798661922064706</v>
      </c>
      <c r="T108" s="63">
        <f>IF(S108=0,Z107,Z107*(1+S108))</f>
        <v>0</v>
      </c>
      <c r="U108" s="18"/>
      <c r="V108" s="63">
        <f>IF(V107=0,H108,IF(T108=0,U108,T108))</f>
        <v>0</v>
      </c>
      <c r="W108" s="50">
        <f>IF(W107=0,I108,IF(E108=0,0,IF(V108=0,I108,(1-V108/E108))))</f>
        <v>0</v>
      </c>
      <c r="X108" s="50"/>
      <c r="Y108" s="51">
        <f>IF(E108=0,0,IF(IF(IF(X108&lt;W108,W108,X108)&gt;50%,50%,IF(X108&lt;W108,W108,X108))&lt;40%,40%,IF(IF(X108&lt;W108,W108,X108)&gt;50%,50%,IF(X108&lt;W108,W108,X108))))</f>
        <v>0</v>
      </c>
      <c r="Z108" s="63">
        <f>+L108</f>
        <v>0</v>
      </c>
      <c r="AB108" s="12">
        <f>I108-M108</f>
        <v>0</v>
      </c>
      <c r="AC108" s="13">
        <f t="shared" si="18"/>
        <v>0</v>
      </c>
      <c r="AE108" s="20">
        <f>IF(E108=0,0,IF(F108=1,IF(mes1=DATE(2007,1,1),(IF((1-V108/E108)&lt;50%,50%,IF((1-(V108/E108))&gt;60%,60%,1-(V108/E108)))),IF((1-(V108/E108))&gt;60%,60%,1-(V108/E108))),IF(mes1=DATE(2007,1,1),(IF((1-V108/E108)&lt;40%,40%,IF((1-(V108/E108))&gt;50%,50%,1-(V108/E108)))),IF((1-(V108/E108))&gt;50%,50%,1-(V108/E108)))))</f>
        <v>0</v>
      </c>
      <c r="AH108" s="67">
        <v>1325</v>
      </c>
      <c r="AI108" s="67" t="s">
        <v>261</v>
      </c>
      <c r="AJ108" s="67" t="s">
        <v>262</v>
      </c>
    </row>
    <row r="109" spans="2:36" ht="12.75">
      <c r="B109" s="71">
        <f t="shared" si="14"/>
        <v>0</v>
      </c>
      <c r="C109" s="72">
        <f>YEAR(mes3)</f>
        <v>2013</v>
      </c>
      <c r="D109" s="72">
        <f>MONTH(mes3)</f>
        <v>3</v>
      </c>
      <c r="E109" s="78"/>
      <c r="F109" s="73">
        <v>2</v>
      </c>
      <c r="G109" s="73">
        <f t="shared" si="20"/>
        <v>12</v>
      </c>
      <c r="H109" s="74"/>
      <c r="I109" s="77"/>
      <c r="J109" s="76"/>
      <c r="L109" s="55">
        <f>ROUND(IF(E109=0,0,(1-M109)*E109),4)</f>
        <v>0</v>
      </c>
      <c r="M109" s="48">
        <f>ROUND(Y109,6)</f>
        <v>0</v>
      </c>
      <c r="N109" s="46">
        <f>IF(AB109&lt;&gt;0,"Revisar Cu ó %subsidio","")</f>
      </c>
      <c r="O109" s="47"/>
      <c r="R109" s="14">
        <f>+VarIPCm3</f>
        <v>0</v>
      </c>
      <c r="S109" s="54">
        <f t="shared" si="15"/>
        <v>0</v>
      </c>
      <c r="T109" s="63">
        <f>IF(S109=0,Z108,Z108*(1+S109))</f>
        <v>0</v>
      </c>
      <c r="U109" s="18"/>
      <c r="V109" s="63">
        <f>IF(V108=0,H109,IF(T109=0,U109,T109))</f>
        <v>0</v>
      </c>
      <c r="W109" s="50">
        <f>IF(W108=0,I109,IF(E109=0,0,IF(V109=0,I109,(1-V109/E109))))</f>
        <v>0</v>
      </c>
      <c r="X109" s="50"/>
      <c r="Y109" s="51">
        <f>IF(E109=0,0,IF(IF(IF(X109&lt;W109,W109,X109)&gt;50%,50%,IF(X109&lt;W109,W109,X109))&lt;40%,40%,IF(IF(X109&lt;W109,W109,X109)&gt;50%,50%,IF(X109&lt;W109,W109,X109))))</f>
        <v>0</v>
      </c>
      <c r="Z109" s="63">
        <f>+L109</f>
        <v>0</v>
      </c>
      <c r="AB109" s="12">
        <f>I109-M109</f>
        <v>0</v>
      </c>
      <c r="AC109" s="13">
        <f t="shared" si="18"/>
        <v>0</v>
      </c>
      <c r="AE109" s="20">
        <f>IF(E109=0,0,IF(F109=1,IF(mes1=DATE(2007,1,1),(IF((1-V109/E109)&lt;50%,50%,IF((1-(V109/E109))&gt;60%,60%,1-(V109/E109)))),IF((1-(V109/E109))&gt;60%,60%,1-(V109/E109))),IF(mes1=DATE(2007,1,1),(IF((1-V109/E109)&lt;40%,40%,IF((1-(V109/E109))&gt;50%,50%,1-(V109/E109)))),IF((1-(V109/E109))&gt;50%,50%,1-(V109/E109)))))</f>
        <v>0</v>
      </c>
      <c r="AH109" s="67">
        <v>1326</v>
      </c>
      <c r="AI109" s="67" t="s">
        <v>263</v>
      </c>
      <c r="AJ109" s="67" t="s">
        <v>264</v>
      </c>
    </row>
    <row r="110" spans="2:36" ht="12.75">
      <c r="B110" s="71">
        <f t="shared" si="14"/>
        <v>0</v>
      </c>
      <c r="C110" s="72">
        <f>YEAR(mes0)</f>
        <v>2012</v>
      </c>
      <c r="D110" s="72">
        <f>MONTH(mes0)</f>
        <v>12</v>
      </c>
      <c r="E110" s="78"/>
      <c r="F110" s="73">
        <v>1</v>
      </c>
      <c r="G110" s="73">
        <f>+G109+1</f>
        <v>13</v>
      </c>
      <c r="H110" s="74"/>
      <c r="I110" s="75"/>
      <c r="J110" s="76"/>
      <c r="L110" s="33">
        <f>ROUND(Z110,4)</f>
        <v>0</v>
      </c>
      <c r="M110" s="45">
        <f>ROUND(IF(E110=0,0,1-(L110/E110)),6)</f>
        <v>0</v>
      </c>
      <c r="N110" s="49">
        <f>IF(M110&lt;&gt;I110,"Revisar Cu ó %subsidio","")</f>
      </c>
      <c r="O110" s="47"/>
      <c r="R110" s="14">
        <f>+VarIPCm0</f>
        <v>-0.0013671385677413994</v>
      </c>
      <c r="S110" s="54">
        <f t="shared" si="15"/>
        <v>-0.0013671385677413994</v>
      </c>
      <c r="T110" s="62"/>
      <c r="U110" s="11"/>
      <c r="V110" s="62">
        <f>IF(AND(D110=12,C110=2010),H110*(1+VarIPCm0),H110)</f>
        <v>0</v>
      </c>
      <c r="W110" s="16">
        <f>IF(E110=0,0,IF(V110=0,H110,(1-V110/E110)))</f>
        <v>0</v>
      </c>
      <c r="X110" s="16"/>
      <c r="Y110" s="16">
        <f>+W110</f>
        <v>0</v>
      </c>
      <c r="Z110" s="62">
        <f>+V110</f>
        <v>0</v>
      </c>
      <c r="AB110" s="12">
        <f>IF(I110=0,0,I110-M110)</f>
        <v>0</v>
      </c>
      <c r="AC110" s="13">
        <f>+H110-L110</f>
        <v>0</v>
      </c>
      <c r="AD110" s="10"/>
      <c r="AE110" s="56">
        <f>IF(E110=0,0,IF(F110=1,IF(mes1=DATE(2007,1,1),(IF((1-V110/E110)&lt;=50%,I110,IF((1-(V110/E110))&gt;60%,60%,1-(V110/E110)))),IF((1-(V110/E110))&gt;60%,60%,1-(V110/E110))),IF(mes1=DATE(2007,1,1),(IF((1-V110/E110)&lt;40%,I110%,IF((1-(V110/E110))&gt;50%,50%,1-(V110/E110)))),IF((1-(V110/E110))&gt;50%,50%,1-(V110/E110)))))</f>
        <v>0</v>
      </c>
      <c r="AH110" s="67">
        <v>1327</v>
      </c>
      <c r="AI110" s="67" t="s">
        <v>265</v>
      </c>
      <c r="AJ110" s="67" t="s">
        <v>266</v>
      </c>
    </row>
    <row r="111" spans="2:36" ht="12.75">
      <c r="B111" s="71">
        <f t="shared" si="14"/>
        <v>0</v>
      </c>
      <c r="C111" s="72">
        <f>YEAR(mes1)</f>
        <v>2013</v>
      </c>
      <c r="D111" s="72">
        <f>MONTH(mes1)</f>
        <v>1</v>
      </c>
      <c r="E111" s="78"/>
      <c r="F111" s="73">
        <v>1</v>
      </c>
      <c r="G111" s="73">
        <f>+G110</f>
        <v>13</v>
      </c>
      <c r="H111" s="74"/>
      <c r="I111" s="75"/>
      <c r="J111" s="76"/>
      <c r="L111" s="55">
        <f>ROUND(IF(E111=0,0,(1-M111)*E111),4)</f>
        <v>0</v>
      </c>
      <c r="M111" s="48">
        <f>ROUND(Y111,6)</f>
        <v>0</v>
      </c>
      <c r="N111" s="46">
        <f>IF(AB111&lt;&gt;0,"Revisar Cu ó %subsidio","")</f>
      </c>
      <c r="O111" s="47"/>
      <c r="R111" s="14">
        <f>+VarIPCm1</f>
        <v>0.000888669245575846</v>
      </c>
      <c r="S111" s="54">
        <f t="shared" si="15"/>
        <v>0.000888669245575846</v>
      </c>
      <c r="T111" s="62">
        <f>IF(S111=0,Z110,Z110*(1+S111))</f>
        <v>0</v>
      </c>
      <c r="U111" s="15"/>
      <c r="V111" s="62">
        <f>IF(V110=0,H111,IF(T111=0,U111,T111))</f>
        <v>0</v>
      </c>
      <c r="W111" s="16">
        <f>IF(W110=0,I111,IF(E111=0,0,IF(V111=0,I111,(1-V111/E111))))</f>
        <v>0</v>
      </c>
      <c r="X111" s="16"/>
      <c r="Y111" s="16">
        <f>IF(E111=0,0,IF(IF(IF(X111&lt;W111,W111,X111)&gt;60%,60%,IF(X111&lt;W111,W111,X111))&lt;50%,50%,IF(IF(X111&lt;W111,W111,X111)&gt;60%,60%,IF(X111&lt;W111,W111,X111))))</f>
        <v>0</v>
      </c>
      <c r="Z111" s="62">
        <f>+L111</f>
        <v>0</v>
      </c>
      <c r="AB111" s="12">
        <f>I111-Y111</f>
        <v>0</v>
      </c>
      <c r="AC111" s="13">
        <f>+H111-Z111</f>
        <v>0</v>
      </c>
      <c r="AE111" s="20">
        <f>IF(E111=0,0,IF(F111=1,IF(mes1=DATE(2007,1,1),(IF((1-V111/E111)&lt;=50%,I111,IF((1-(V111/E111))&gt;60%,60%,1-(V111/E111)))),IF((1-(V111/E111))&gt;60%,60%,1-(V111/E111))),IF(mes1=DATE(2007,1,1),(IF((1-V111/E111)&lt;40%,I111%,IF((1-(V111/E111))&gt;50%,50%,1-(V111/E111)))),IF((1-(V111/E111))&gt;50%,50%,1-(V111/E111)))))</f>
        <v>0</v>
      </c>
      <c r="AH111" s="67">
        <v>1328</v>
      </c>
      <c r="AI111" s="67" t="s">
        <v>267</v>
      </c>
      <c r="AJ111" s="67" t="s">
        <v>268</v>
      </c>
    </row>
    <row r="112" spans="2:36" ht="12.75">
      <c r="B112" s="71">
        <f t="shared" si="14"/>
        <v>0</v>
      </c>
      <c r="C112" s="72">
        <f>YEAR(mes2)</f>
        <v>2013</v>
      </c>
      <c r="D112" s="72">
        <f>MONTH(mes2)</f>
        <v>2</v>
      </c>
      <c r="E112" s="78"/>
      <c r="F112" s="73">
        <v>1</v>
      </c>
      <c r="G112" s="73">
        <f aca="true" t="shared" si="21" ref="G112:G117">+G111</f>
        <v>13</v>
      </c>
      <c r="H112" s="74"/>
      <c r="I112" s="75"/>
      <c r="J112" s="76"/>
      <c r="L112" s="55">
        <f>ROUND(IF(E112=0,0,(1-M112)*E112),4)</f>
        <v>0</v>
      </c>
      <c r="M112" s="48">
        <f>ROUND(Y112,6)</f>
        <v>0</v>
      </c>
      <c r="N112" s="46">
        <f>IF(AB112&lt;&gt;0,"Revisar Cu ó %subsidio","")</f>
      </c>
      <c r="O112" s="47"/>
      <c r="R112" s="14">
        <f>+VarIPCm2</f>
        <v>0.0029798661922064706</v>
      </c>
      <c r="S112" s="54">
        <f t="shared" si="15"/>
        <v>0.0029798661922064706</v>
      </c>
      <c r="T112" s="62">
        <f>IF(S112=0,Z111,Z111*(1+S112))</f>
        <v>0</v>
      </c>
      <c r="U112" s="15"/>
      <c r="V112" s="62">
        <f>IF(V111=0,H112,IF(T112=0,U112,T112))</f>
        <v>0</v>
      </c>
      <c r="W112" s="16">
        <f>IF(W111=0,I112,IF(E112=0,0,IF(V112=0,I112,(1-V112/E112))))</f>
        <v>0</v>
      </c>
      <c r="X112" s="16"/>
      <c r="Y112" s="16">
        <f>IF(E112=0,0,IF(IF(IF(X112&lt;W112,W112,X112)&gt;60%,60%,IF(X112&lt;W112,W112,X112))&lt;50%,50%,IF(IF(X112&lt;W112,W112,X112)&gt;60%,60%,IF(X112&lt;W112,W112,X112))))</f>
        <v>0</v>
      </c>
      <c r="Z112" s="62">
        <f>+L112</f>
        <v>0</v>
      </c>
      <c r="AB112" s="12">
        <f>I112-Y112</f>
        <v>0</v>
      </c>
      <c r="AC112" s="13">
        <f aca="true" t="shared" si="22" ref="AC112:AC133">+H112-Z112</f>
        <v>0</v>
      </c>
      <c r="AE112" s="20">
        <f>IF(E112=0,0,IF(F112=1,IF(mes1=DATE(2007,1,1),(IF((1-V112/E112)&lt;=50%,I112,IF((1-(V112/E112))&gt;60%,60%,1-(V112/E112)))),IF((1-(V112/E112))&gt;60%,60%,1-(V112/E112))),IF(mes1=DATE(2007,1,1),(IF((1-V112/E112)&lt;40%,I112%,IF((1-(V112/E112))&gt;50%,50%,1-(V112/E112)))),IF((1-(V112/E112))&gt;50%,50%,1-(V112/E112)))))</f>
        <v>0</v>
      </c>
      <c r="AH112" s="67">
        <v>1329</v>
      </c>
      <c r="AI112" s="67" t="s">
        <v>269</v>
      </c>
      <c r="AJ112" s="67" t="s">
        <v>270</v>
      </c>
    </row>
    <row r="113" spans="2:36" ht="12.75">
      <c r="B113" s="71">
        <f t="shared" si="14"/>
        <v>0</v>
      </c>
      <c r="C113" s="72">
        <f>YEAR(mes3)</f>
        <v>2013</v>
      </c>
      <c r="D113" s="72">
        <f>MONTH(mes3)</f>
        <v>3</v>
      </c>
      <c r="E113" s="78"/>
      <c r="F113" s="73">
        <v>1</v>
      </c>
      <c r="G113" s="73">
        <f t="shared" si="21"/>
        <v>13</v>
      </c>
      <c r="H113" s="74"/>
      <c r="I113" s="75"/>
      <c r="J113" s="76"/>
      <c r="L113" s="55">
        <f>ROUND(IF(E113=0,0,(1-M113)*E113),4)</f>
        <v>0</v>
      </c>
      <c r="M113" s="48">
        <f>ROUND(Y113,6)</f>
        <v>0</v>
      </c>
      <c r="N113" s="46">
        <f>IF(AB113&lt;&gt;0,"Revisar Cu ó %subsidio","")</f>
      </c>
      <c r="O113" s="47"/>
      <c r="R113" s="14">
        <f>+VarIPCm3</f>
        <v>0</v>
      </c>
      <c r="S113" s="54">
        <f t="shared" si="15"/>
        <v>0</v>
      </c>
      <c r="T113" s="62">
        <f>IF(S113=0,Z112,Z112*(1+S113))</f>
        <v>0</v>
      </c>
      <c r="U113" s="15"/>
      <c r="V113" s="62">
        <f>IF(V112=0,H113,IF(T113=0,U113,T113))</f>
        <v>0</v>
      </c>
      <c r="W113" s="16">
        <f>IF(W112=0,I113,IF(E113=0,0,IF(V113=0,I113,(1-V113/E113))))</f>
        <v>0</v>
      </c>
      <c r="X113" s="16"/>
      <c r="Y113" s="16">
        <f>IF(E113=0,0,IF(IF(IF(X113&lt;W113,W113,X113)&gt;60%,60%,IF(X113&lt;W113,W113,X113))&lt;50%,50%,IF(IF(X113&lt;W113,W113,X113)&gt;60%,60%,IF(X113&lt;W113,W113,X113))))</f>
        <v>0</v>
      </c>
      <c r="Z113" s="62">
        <f>+L113</f>
        <v>0</v>
      </c>
      <c r="AB113" s="12">
        <f>I113-Y113</f>
        <v>0</v>
      </c>
      <c r="AC113" s="13">
        <f t="shared" si="22"/>
        <v>0</v>
      </c>
      <c r="AE113" s="20">
        <f>IF(E113=0,0,IF(F113=1,IF(mes1=DATE(2007,1,1),(IF((1-V113/E113)&lt;=50%,I113,IF((1-(V113/E113))&gt;60%,60%,1-(V113/E113)))),IF((1-(V113/E113))&gt;60%,60%,1-(V113/E113))),IF(mes1=DATE(2007,1,1),(IF((1-V113/E113)&lt;40%,I113%,IF((1-(V113/E113))&gt;50%,50%,1-(V113/E113)))),IF((1-(V113/E113))&gt;50%,50%,1-(V113/E113)))))</f>
        <v>0</v>
      </c>
      <c r="AH113" s="67">
        <v>1330</v>
      </c>
      <c r="AI113" s="67" t="s">
        <v>271</v>
      </c>
      <c r="AJ113" s="67" t="s">
        <v>272</v>
      </c>
    </row>
    <row r="114" spans="2:36" ht="12.75">
      <c r="B114" s="71">
        <f t="shared" si="14"/>
        <v>0</v>
      </c>
      <c r="C114" s="72">
        <f>YEAR(mes0)</f>
        <v>2012</v>
      </c>
      <c r="D114" s="72">
        <f>MONTH(mes0)</f>
        <v>12</v>
      </c>
      <c r="E114" s="78"/>
      <c r="F114" s="73">
        <v>2</v>
      </c>
      <c r="G114" s="73">
        <f t="shared" si="21"/>
        <v>13</v>
      </c>
      <c r="H114" s="74"/>
      <c r="I114" s="75"/>
      <c r="J114" s="76"/>
      <c r="L114" s="33">
        <f>ROUND(Z114,4)</f>
        <v>0</v>
      </c>
      <c r="M114" s="45">
        <f>ROUND(IF(E114=0,0,1-(L114/E114)),6)</f>
        <v>0</v>
      </c>
      <c r="N114" s="49">
        <f>IF(M114&lt;&gt;I114,"Revisar Cu ó %subsidio","")</f>
      </c>
      <c r="O114" s="47"/>
      <c r="R114" s="14">
        <f>+VarIPCm0</f>
        <v>-0.0013671385677413994</v>
      </c>
      <c r="S114" s="54">
        <f t="shared" si="15"/>
        <v>-0.0013671385677413994</v>
      </c>
      <c r="T114" s="63"/>
      <c r="U114" s="17"/>
      <c r="V114" s="63">
        <f>IF(AND(D114=12,C114=2010),H114*(1+VarIPCm0),H114)</f>
        <v>0</v>
      </c>
      <c r="W114" s="50">
        <f>IF(E114=0,0,IF(V114=0,H114,(1-V114/E114)))</f>
        <v>0</v>
      </c>
      <c r="X114" s="50"/>
      <c r="Y114" s="50">
        <f>+W114</f>
        <v>0</v>
      </c>
      <c r="Z114" s="63">
        <f>+V114</f>
        <v>0</v>
      </c>
      <c r="AB114" s="12">
        <f>IF(I114=0,0,I114-M114)</f>
        <v>0</v>
      </c>
      <c r="AC114" s="13">
        <f t="shared" si="22"/>
        <v>0</v>
      </c>
      <c r="AE114" s="56">
        <f>IF(E114=0,0,IF(F114=1,IF(mes1=DATE(2007,1,1),(IF((1-V114/E114)&lt;=50%,I114,IF((1-(V114/E114))&gt;60%,60%,1-(V114/E114)))),IF((1-(V114/E114))&gt;60%,60%,1-(V114/E114))),IF(mes1=DATE(2007,1,1),(IF((1-V114/E114)&lt;40%,I114%,IF((1-(V114/E114))&gt;50%,50%,1-(V114/E114)))),IF((1-(V114/E114))&gt;50%,50%,1-(V114/E114)))))</f>
        <v>0</v>
      </c>
      <c r="AH114" s="67">
        <v>1331</v>
      </c>
      <c r="AI114" s="67" t="s">
        <v>182</v>
      </c>
      <c r="AJ114" s="67" t="s">
        <v>183</v>
      </c>
    </row>
    <row r="115" spans="2:36" ht="12.75">
      <c r="B115" s="71">
        <f t="shared" si="14"/>
        <v>0</v>
      </c>
      <c r="C115" s="72">
        <f>YEAR(mes1)</f>
        <v>2013</v>
      </c>
      <c r="D115" s="72">
        <f>MONTH(mes1)</f>
        <v>1</v>
      </c>
      <c r="E115" s="78"/>
      <c r="F115" s="73">
        <v>2</v>
      </c>
      <c r="G115" s="73">
        <f t="shared" si="21"/>
        <v>13</v>
      </c>
      <c r="H115" s="74"/>
      <c r="I115" s="77"/>
      <c r="J115" s="76"/>
      <c r="L115" s="55">
        <f>ROUND(IF(E115=0,0,(1-M115)*E115),4)</f>
        <v>0</v>
      </c>
      <c r="M115" s="48">
        <f>ROUND(Y115,6)</f>
        <v>0</v>
      </c>
      <c r="N115" s="46">
        <f>IF(AB115&lt;&gt;0,"Revisar Cu ó %subsidio","")</f>
      </c>
      <c r="O115" s="47"/>
      <c r="R115" s="14">
        <f>+VarIPCm1</f>
        <v>0.000888669245575846</v>
      </c>
      <c r="S115" s="54">
        <f t="shared" si="15"/>
        <v>0.000888669245575846</v>
      </c>
      <c r="T115" s="63">
        <f>IF(S115=0,Z114,Z114*(1+S115))</f>
        <v>0</v>
      </c>
      <c r="U115" s="18"/>
      <c r="V115" s="63">
        <f>IF(V114=0,H115,IF(T115=0,U115,T115))</f>
        <v>0</v>
      </c>
      <c r="W115" s="50">
        <f>IF(W114=0,I115,IF(E115=0,0,IF(V115=0,I115,(1-V115/E115))))</f>
        <v>0</v>
      </c>
      <c r="X115" s="50"/>
      <c r="Y115" s="51">
        <f>IF(E115=0,0,IF(IF(IF(X115&lt;W115,W115,X115)&gt;50%,50%,IF(X115&lt;W115,W115,X115))&lt;40%,40%,IF(IF(X115&lt;W115,W115,X115)&gt;50%,50%,IF(X115&lt;W115,W115,X115))))</f>
        <v>0</v>
      </c>
      <c r="Z115" s="63">
        <f>+L115</f>
        <v>0</v>
      </c>
      <c r="AB115" s="12">
        <f>I115-M115</f>
        <v>0</v>
      </c>
      <c r="AC115" s="13">
        <f t="shared" si="22"/>
        <v>0</v>
      </c>
      <c r="AE115" s="20">
        <f>IF(E115=0,0,IF(F115=1,IF(mes1=DATE(2007,1,1),(IF((1-V115/E115)&lt;50%,50%,IF((1-(V115/E115))&gt;60%,60%,1-(V115/E115)))),IF((1-(V115/E115))&gt;60%,60%,1-(V115/E115))),IF(mes1=DATE(2007,1,1),(IF((1-V115/E115)&lt;40%,40%,IF((1-(V115/E115))&gt;50%,50%,1-(V115/E115)))),IF((1-(V115/E115))&gt;50%,50%,1-(V115/E115)))))</f>
        <v>0</v>
      </c>
      <c r="AH115" s="67">
        <v>1332</v>
      </c>
      <c r="AI115" s="67" t="s">
        <v>273</v>
      </c>
      <c r="AJ115" s="67" t="s">
        <v>273</v>
      </c>
    </row>
    <row r="116" spans="2:36" ht="12.75">
      <c r="B116" s="71">
        <f t="shared" si="14"/>
        <v>0</v>
      </c>
      <c r="C116" s="72">
        <f>YEAR(mes2)</f>
        <v>2013</v>
      </c>
      <c r="D116" s="72">
        <f>MONTH(mes2)</f>
        <v>2</v>
      </c>
      <c r="E116" s="78"/>
      <c r="F116" s="73">
        <v>2</v>
      </c>
      <c r="G116" s="73">
        <f t="shared" si="21"/>
        <v>13</v>
      </c>
      <c r="H116" s="74"/>
      <c r="I116" s="77"/>
      <c r="J116" s="76"/>
      <c r="L116" s="55">
        <f>ROUND(IF(E116=0,0,(1-M116)*E116),4)</f>
        <v>0</v>
      </c>
      <c r="M116" s="48">
        <f>ROUND(Y116,6)</f>
        <v>0</v>
      </c>
      <c r="N116" s="46">
        <f>IF(AB116&lt;&gt;0,"Revisar Cu ó %subsidio","")</f>
      </c>
      <c r="O116" s="47"/>
      <c r="R116" s="14">
        <f>+VarIPCm2</f>
        <v>0.0029798661922064706</v>
      </c>
      <c r="S116" s="54">
        <f t="shared" si="15"/>
        <v>0.0029798661922064706</v>
      </c>
      <c r="T116" s="63">
        <f>IF(S116=0,Z115,Z115*(1+S116))</f>
        <v>0</v>
      </c>
      <c r="U116" s="18"/>
      <c r="V116" s="63">
        <f>IF(V115=0,H116,IF(T116=0,U116,T116))</f>
        <v>0</v>
      </c>
      <c r="W116" s="50">
        <f>IF(W115=0,I116,IF(E116=0,0,IF(V116=0,I116,(1-V116/E116))))</f>
        <v>0</v>
      </c>
      <c r="X116" s="50"/>
      <c r="Y116" s="51">
        <f>IF(E116=0,0,IF(IF(IF(X116&lt;W116,W116,X116)&gt;50%,50%,IF(X116&lt;W116,W116,X116))&lt;40%,40%,IF(IF(X116&lt;W116,W116,X116)&gt;50%,50%,IF(X116&lt;W116,W116,X116))))</f>
        <v>0</v>
      </c>
      <c r="Z116" s="63">
        <f>+L116</f>
        <v>0</v>
      </c>
      <c r="AB116" s="12">
        <f>I116-M116</f>
        <v>0</v>
      </c>
      <c r="AC116" s="13">
        <f t="shared" si="22"/>
        <v>0</v>
      </c>
      <c r="AE116" s="20">
        <f>IF(E116=0,0,IF(F116=1,IF(mes1=DATE(2007,1,1),(IF((1-V116/E116)&lt;50%,50%,IF((1-(V116/E116))&gt;60%,60%,1-(V116/E116)))),IF((1-(V116/E116))&gt;60%,60%,1-(V116/E116))),IF(mes1=DATE(2007,1,1),(IF((1-V116/E116)&lt;40%,40%,IF((1-(V116/E116))&gt;50%,50%,1-(V116/E116)))),IF((1-(V116/E116))&gt;50%,50%,1-(V116/E116)))))</f>
        <v>0</v>
      </c>
      <c r="AH116" s="67">
        <v>1333</v>
      </c>
      <c r="AI116" s="67" t="s">
        <v>274</v>
      </c>
      <c r="AJ116" s="67" t="s">
        <v>275</v>
      </c>
    </row>
    <row r="117" spans="2:36" ht="12.75">
      <c r="B117" s="71">
        <f t="shared" si="14"/>
        <v>0</v>
      </c>
      <c r="C117" s="72">
        <f>YEAR(mes3)</f>
        <v>2013</v>
      </c>
      <c r="D117" s="72">
        <f>MONTH(mes3)</f>
        <v>3</v>
      </c>
      <c r="E117" s="78"/>
      <c r="F117" s="73">
        <v>2</v>
      </c>
      <c r="G117" s="73">
        <f t="shared" si="21"/>
        <v>13</v>
      </c>
      <c r="H117" s="74"/>
      <c r="I117" s="77"/>
      <c r="J117" s="76"/>
      <c r="L117" s="55">
        <f>ROUND(IF(E117=0,0,(1-M117)*E117),4)</f>
        <v>0</v>
      </c>
      <c r="M117" s="48">
        <f>ROUND(Y117,6)</f>
        <v>0</v>
      </c>
      <c r="N117" s="46">
        <f>IF(AB117&lt;&gt;0,"Revisar Cu ó %subsidio","")</f>
      </c>
      <c r="O117" s="47"/>
      <c r="R117" s="14">
        <f>+VarIPCm3</f>
        <v>0</v>
      </c>
      <c r="S117" s="54">
        <f t="shared" si="15"/>
        <v>0</v>
      </c>
      <c r="T117" s="63">
        <f>IF(S117=0,Z116,Z116*(1+S117))</f>
        <v>0</v>
      </c>
      <c r="U117" s="18"/>
      <c r="V117" s="63">
        <f>IF(V116=0,H117,IF(T117=0,U117,T117))</f>
        <v>0</v>
      </c>
      <c r="W117" s="50">
        <f>IF(W116=0,I117,IF(E117=0,0,IF(V117=0,I117,(1-V117/E117))))</f>
        <v>0</v>
      </c>
      <c r="X117" s="50"/>
      <c r="Y117" s="51">
        <f>IF(E117=0,0,IF(IF(IF(X117&lt;W117,W117,X117)&gt;50%,50%,IF(X117&lt;W117,W117,X117))&lt;40%,40%,IF(IF(X117&lt;W117,W117,X117)&gt;50%,50%,IF(X117&lt;W117,W117,X117))))</f>
        <v>0</v>
      </c>
      <c r="Z117" s="63">
        <f>+L117</f>
        <v>0</v>
      </c>
      <c r="AB117" s="12">
        <f>I117-M117</f>
        <v>0</v>
      </c>
      <c r="AC117" s="13">
        <f t="shared" si="22"/>
        <v>0</v>
      </c>
      <c r="AE117" s="20">
        <f>IF(E117=0,0,IF(F117=1,IF(mes1=DATE(2007,1,1),(IF((1-V117/E117)&lt;50%,50%,IF((1-(V117/E117))&gt;60%,60%,1-(V117/E117)))),IF((1-(V117/E117))&gt;60%,60%,1-(V117/E117))),IF(mes1=DATE(2007,1,1),(IF((1-V117/E117)&lt;40%,40%,IF((1-(V117/E117))&gt;50%,50%,1-(V117/E117)))),IF((1-(V117/E117))&gt;50%,50%,1-(V117/E117)))))</f>
        <v>0</v>
      </c>
      <c r="AH117" s="67">
        <v>1334</v>
      </c>
      <c r="AI117" s="67" t="s">
        <v>210</v>
      </c>
      <c r="AJ117" s="67" t="s">
        <v>211</v>
      </c>
    </row>
    <row r="118" spans="2:36" ht="12.75">
      <c r="B118" s="71">
        <f t="shared" si="14"/>
        <v>0</v>
      </c>
      <c r="C118" s="72">
        <f>YEAR(mes0)</f>
        <v>2012</v>
      </c>
      <c r="D118" s="72">
        <f>MONTH(mes0)</f>
        <v>12</v>
      </c>
      <c r="E118" s="78"/>
      <c r="F118" s="73">
        <v>1</v>
      </c>
      <c r="G118" s="73">
        <f>+G117+1</f>
        <v>14</v>
      </c>
      <c r="H118" s="74"/>
      <c r="I118" s="75"/>
      <c r="J118" s="76"/>
      <c r="L118" s="33">
        <f>ROUND(Z118,4)</f>
        <v>0</v>
      </c>
      <c r="M118" s="45">
        <f>ROUND(IF(E118=0,0,1-(L118/E118)),6)</f>
        <v>0</v>
      </c>
      <c r="N118" s="49">
        <f>IF(M118&lt;&gt;I118,"Revisar Cu ó %subsidio","")</f>
      </c>
      <c r="O118" s="47"/>
      <c r="R118" s="14">
        <f>+VarIPCm0</f>
        <v>-0.0013671385677413994</v>
      </c>
      <c r="S118" s="54">
        <f t="shared" si="15"/>
        <v>-0.0013671385677413994</v>
      </c>
      <c r="T118" s="62"/>
      <c r="U118" s="11"/>
      <c r="V118" s="62">
        <f>IF(AND(D118=12,C118=2010),H118*(1+VarIPCm0),H118)</f>
        <v>0</v>
      </c>
      <c r="W118" s="16">
        <f>IF(E118=0,0,IF(V118=0,H118,(1-V118/E118)))</f>
        <v>0</v>
      </c>
      <c r="X118" s="16"/>
      <c r="Y118" s="16">
        <f>+W118</f>
        <v>0</v>
      </c>
      <c r="Z118" s="62">
        <f>+V118</f>
        <v>0</v>
      </c>
      <c r="AB118" s="12">
        <f>IF(I118=0,0,I118-AE118)</f>
        <v>0</v>
      </c>
      <c r="AC118" s="13">
        <f t="shared" si="22"/>
        <v>0</v>
      </c>
      <c r="AE118" s="56">
        <f>IF(E118=0,0,IF(F118=1,IF(mes1=DATE(2007,1,1),(IF((1-V118/E118)&lt;=50%,I118,IF((1-(V118/E118))&gt;60%,60%,1-(V118/E118)))),IF((1-(V118/E118))&gt;60%,60%,1-(V118/E118))),IF(mes1=DATE(2007,1,1),(IF((1-V118/E118)&lt;40%,I118%,IF((1-(V118/E118))&gt;50%,50%,1-(V118/E118)))),IF((1-(V118/E118))&gt;50%,50%,1-(V118/E118)))))</f>
        <v>0</v>
      </c>
      <c r="AH118" s="67">
        <v>1335</v>
      </c>
      <c r="AI118" s="67" t="s">
        <v>276</v>
      </c>
      <c r="AJ118" s="67" t="s">
        <v>277</v>
      </c>
    </row>
    <row r="119" spans="2:36" ht="12.75">
      <c r="B119" s="71">
        <f t="shared" si="14"/>
        <v>0</v>
      </c>
      <c r="C119" s="72">
        <f>YEAR(mes1)</f>
        <v>2013</v>
      </c>
      <c r="D119" s="72">
        <f>MONTH(mes1)</f>
        <v>1</v>
      </c>
      <c r="E119" s="78"/>
      <c r="F119" s="73">
        <v>1</v>
      </c>
      <c r="G119" s="73">
        <f>+G118</f>
        <v>14</v>
      </c>
      <c r="H119" s="74"/>
      <c r="I119" s="75"/>
      <c r="J119" s="76"/>
      <c r="L119" s="55">
        <f>ROUND(IF(E119=0,0,(1-M119)*E119),4)</f>
        <v>0</v>
      </c>
      <c r="M119" s="48">
        <f>ROUND(Y119,6)</f>
        <v>0</v>
      </c>
      <c r="N119" s="46">
        <f>IF(AB119&lt;&gt;0,"Revisar Cu ó %subsidio","")</f>
      </c>
      <c r="O119" s="47"/>
      <c r="R119" s="14">
        <f>+VarIPCm1</f>
        <v>0.000888669245575846</v>
      </c>
      <c r="S119" s="54">
        <f t="shared" si="15"/>
        <v>0.000888669245575846</v>
      </c>
      <c r="T119" s="62">
        <f>IF(S119=0,Z118,Z118*(1+S119))</f>
        <v>0</v>
      </c>
      <c r="U119" s="15"/>
      <c r="V119" s="62">
        <f>IF(V118=0,H119,IF(T119=0,U119,T119))</f>
        <v>0</v>
      </c>
      <c r="W119" s="16">
        <f>IF(W118=0,I119,IF(E119=0,0,IF(V119=0,I119,(1-V119/E119))))</f>
        <v>0</v>
      </c>
      <c r="X119" s="16"/>
      <c r="Y119" s="16">
        <f>IF(E119=0,0,IF(IF(IF(X119&lt;W119,W119,X119)&gt;60%,60%,IF(X119&lt;W119,W119,X119))&lt;50%,50%,IF(IF(X119&lt;W119,W119,X119)&gt;60%,60%,IF(X119&lt;W119,W119,X119))))</f>
        <v>0</v>
      </c>
      <c r="Z119" s="62">
        <f>+L119</f>
        <v>0</v>
      </c>
      <c r="AB119" s="12">
        <f>I119-M119</f>
        <v>0</v>
      </c>
      <c r="AC119" s="13">
        <f t="shared" si="22"/>
        <v>0</v>
      </c>
      <c r="AE119" s="20">
        <f>IF(E119=0,0,IF(F119=1,IF(mes1=DATE(2007,1,1),(IF((1-V119/E119)&lt;50%,50%,IF((1-(V119/E119))&gt;60%,60%,1-(V119/E119)))),IF((1-(V119/E119))&gt;60%,60%,1-(V119/E119))),IF(mes1=DATE(2007,1,1),(IF((1-V119/E119)&lt;40%,40%,IF((1-(V119/E119))&gt;50%,50%,1-(V119/E119)))),IF((1-(V119/E119))&gt;50%,50%,1-(V119/E119)))))</f>
        <v>0</v>
      </c>
      <c r="AH119" s="67">
        <v>1336</v>
      </c>
      <c r="AI119" s="67" t="s">
        <v>278</v>
      </c>
      <c r="AJ119" s="67" t="s">
        <v>279</v>
      </c>
    </row>
    <row r="120" spans="2:36" ht="12.75">
      <c r="B120" s="71">
        <f t="shared" si="14"/>
        <v>0</v>
      </c>
      <c r="C120" s="72">
        <f>YEAR(mes2)</f>
        <v>2013</v>
      </c>
      <c r="D120" s="72">
        <f>MONTH(mes2)</f>
        <v>2</v>
      </c>
      <c r="E120" s="78"/>
      <c r="F120" s="73">
        <v>1</v>
      </c>
      <c r="G120" s="73">
        <f aca="true" t="shared" si="23" ref="G120:G125">+G119</f>
        <v>14</v>
      </c>
      <c r="H120" s="74"/>
      <c r="I120" s="75"/>
      <c r="J120" s="76"/>
      <c r="L120" s="55">
        <f>ROUND(IF(E120=0,0,(1-M120)*E120),4)</f>
        <v>0</v>
      </c>
      <c r="M120" s="48">
        <f>ROUND(Y120,6)</f>
        <v>0</v>
      </c>
      <c r="N120" s="46">
        <f>IF(AB120&lt;&gt;0,"Revisar Cu ó %subsidio","")</f>
      </c>
      <c r="O120" s="47"/>
      <c r="R120" s="14">
        <f>+VarIPCm2</f>
        <v>0.0029798661922064706</v>
      </c>
      <c r="S120" s="54">
        <f t="shared" si="15"/>
        <v>0.0029798661922064706</v>
      </c>
      <c r="T120" s="62">
        <f>IF(S120=0,Z119,Z119*(1+S120))</f>
        <v>0</v>
      </c>
      <c r="U120" s="15"/>
      <c r="V120" s="62">
        <f>IF(V119=0,H120,IF(T120=0,U120,T120))</f>
        <v>0</v>
      </c>
      <c r="W120" s="16">
        <f>IF(W119=0,I120,IF(E120=0,0,IF(V120=0,I120,(1-V120/E120))))</f>
        <v>0</v>
      </c>
      <c r="X120" s="16"/>
      <c r="Y120" s="16">
        <f>IF(E120=0,0,IF(IF(IF(X120&lt;W120,W120,X120)&gt;60%,60%,IF(X120&lt;W120,W120,X120))&lt;50%,50%,IF(IF(X120&lt;W120,W120,X120)&gt;60%,60%,IF(X120&lt;W120,W120,X120))))</f>
        <v>0</v>
      </c>
      <c r="Z120" s="62">
        <f>+L120</f>
        <v>0</v>
      </c>
      <c r="AB120" s="12">
        <f>I120-M120</f>
        <v>0</v>
      </c>
      <c r="AC120" s="13">
        <f t="shared" si="22"/>
        <v>0</v>
      </c>
      <c r="AE120" s="20">
        <f>IF(E120=0,0,IF(F120=1,IF(mes1=DATE(2007,1,1),(IF((1-V120/E120)&lt;50%,50%,IF((1-(V120/E120))&gt;60%,60%,1-(V120/E120)))),IF((1-(V120/E120))&gt;60%,60%,1-(V120/E120))),IF(mes1=DATE(2007,1,1),(IF((1-V120/E120)&lt;40%,40%,IF((1-(V120/E120))&gt;50%,50%,1-(V120/E120)))),IF((1-(V120/E120))&gt;50%,50%,1-(V120/E120)))))</f>
        <v>0</v>
      </c>
      <c r="AH120" s="67">
        <v>1337</v>
      </c>
      <c r="AI120" s="67" t="s">
        <v>212</v>
      </c>
      <c r="AJ120" s="67" t="s">
        <v>213</v>
      </c>
    </row>
    <row r="121" spans="2:36" ht="12.75">
      <c r="B121" s="71">
        <f t="shared" si="14"/>
        <v>0</v>
      </c>
      <c r="C121" s="72">
        <f>YEAR(mes3)</f>
        <v>2013</v>
      </c>
      <c r="D121" s="72">
        <f>MONTH(mes3)</f>
        <v>3</v>
      </c>
      <c r="E121" s="78"/>
      <c r="F121" s="73">
        <v>1</v>
      </c>
      <c r="G121" s="73">
        <f t="shared" si="23"/>
        <v>14</v>
      </c>
      <c r="H121" s="74"/>
      <c r="I121" s="75"/>
      <c r="J121" s="76"/>
      <c r="L121" s="55">
        <f>ROUND(IF(E121=0,0,(1-M121)*E121),4)</f>
        <v>0</v>
      </c>
      <c r="M121" s="48">
        <f>ROUND(Y121,6)</f>
        <v>0</v>
      </c>
      <c r="N121" s="46">
        <f>IF(AB121&lt;&gt;0,"Revisar Cu ó %subsidio","")</f>
      </c>
      <c r="O121" s="47"/>
      <c r="R121" s="14">
        <f>+VarIPCm3</f>
        <v>0</v>
      </c>
      <c r="S121" s="54">
        <f t="shared" si="15"/>
        <v>0</v>
      </c>
      <c r="T121" s="62">
        <f>IF(S121=0,Z120,Z120*(1+S121))</f>
        <v>0</v>
      </c>
      <c r="U121" s="15"/>
      <c r="V121" s="62">
        <f>IF(V120=0,H121,IF(T121=0,U121,T121))</f>
        <v>0</v>
      </c>
      <c r="W121" s="16">
        <f>IF(W120=0,I121,IF(E121=0,0,IF(V121=0,I121,(1-V121/E121))))</f>
        <v>0</v>
      </c>
      <c r="X121" s="16"/>
      <c r="Y121" s="16">
        <f>IF(E121=0,0,IF(IF(IF(X121&lt;W121,W121,X121)&gt;60%,60%,IF(X121&lt;W121,W121,X121))&lt;50%,50%,IF(IF(X121&lt;W121,W121,X121)&gt;60%,60%,IF(X121&lt;W121,W121,X121))))</f>
        <v>0</v>
      </c>
      <c r="Z121" s="62">
        <f>+L121</f>
        <v>0</v>
      </c>
      <c r="AB121" s="12">
        <f>I121-M121</f>
        <v>0</v>
      </c>
      <c r="AC121" s="13">
        <f t="shared" si="22"/>
        <v>0</v>
      </c>
      <c r="AE121" s="20">
        <f>IF(E121=0,0,IF(F121=1,IF(mes1=DATE(2007,1,1),(IF((1-V121/E121)&lt;50%,50%,IF((1-(V121/E121))&gt;60%,60%,1-(V121/E121)))),IF((1-(V121/E121))&gt;60%,60%,1-(V121/E121))),IF(mes1=DATE(2007,1,1),(IF((1-V121/E121)&lt;40%,40%,IF((1-(V121/E121))&gt;50%,50%,1-(V121/E121)))),IF((1-(V121/E121))&gt;50%,50%,1-(V121/E121)))))</f>
        <v>0</v>
      </c>
      <c r="AH121" s="67">
        <v>1338</v>
      </c>
      <c r="AI121" s="67" t="s">
        <v>280</v>
      </c>
      <c r="AJ121" s="67" t="s">
        <v>281</v>
      </c>
    </row>
    <row r="122" spans="2:36" ht="12.75">
      <c r="B122" s="71">
        <f t="shared" si="14"/>
        <v>0</v>
      </c>
      <c r="C122" s="72">
        <f>YEAR(mes0)</f>
        <v>2012</v>
      </c>
      <c r="D122" s="72">
        <f>MONTH(mes0)</f>
        <v>12</v>
      </c>
      <c r="E122" s="78"/>
      <c r="F122" s="73">
        <v>2</v>
      </c>
      <c r="G122" s="73">
        <f t="shared" si="23"/>
        <v>14</v>
      </c>
      <c r="H122" s="74"/>
      <c r="I122" s="75"/>
      <c r="J122" s="76"/>
      <c r="L122" s="33">
        <f>ROUND(Z122,4)</f>
        <v>0</v>
      </c>
      <c r="M122" s="45">
        <f>ROUND(IF(E122=0,0,1-(L122/E122)),6)</f>
        <v>0</v>
      </c>
      <c r="N122" s="49">
        <f>IF(M122&lt;&gt;I122,"Revisar Cu ó %subsidio","")</f>
      </c>
      <c r="O122" s="47"/>
      <c r="R122" s="14">
        <f>+VarIPCm0</f>
        <v>-0.0013671385677413994</v>
      </c>
      <c r="S122" s="54">
        <f t="shared" si="15"/>
        <v>-0.0013671385677413994</v>
      </c>
      <c r="T122" s="63"/>
      <c r="U122" s="17"/>
      <c r="V122" s="63">
        <f>IF(AND(D122=12,C122=2010),H122*(1+VarIPCm0),H122)</f>
        <v>0</v>
      </c>
      <c r="W122" s="50">
        <f>IF(E122=0,0,IF(V122=0,H122,(1-V122/E122)))</f>
        <v>0</v>
      </c>
      <c r="X122" s="50"/>
      <c r="Y122" s="50">
        <f>+W122</f>
        <v>0</v>
      </c>
      <c r="Z122" s="63">
        <f>+V122</f>
        <v>0</v>
      </c>
      <c r="AB122" s="12">
        <f>IF(I122=0,0,I122-AE122)</f>
        <v>0</v>
      </c>
      <c r="AC122" s="13">
        <f t="shared" si="22"/>
        <v>0</v>
      </c>
      <c r="AE122" s="56">
        <f>IF(E122=0,0,IF(F122=1,IF(mes1=DATE(2007,1,1),(IF((1-V122/E122)&lt;=50%,I122,IF((1-(V122/E122))&gt;60%,60%,1-(V122/E122)))),IF((1-(V122/E122))&gt;60%,60%,1-(V122/E122))),IF(mes1=DATE(2007,1,1),(IF((1-V122/E122)&lt;40%,I122%,IF((1-(V122/E122))&gt;50%,50%,1-(V122/E122)))),IF((1-(V122/E122))&gt;50%,50%,1-(V122/E122)))))</f>
        <v>0</v>
      </c>
      <c r="AH122" s="67">
        <v>1339</v>
      </c>
      <c r="AI122" s="67" t="s">
        <v>282</v>
      </c>
      <c r="AJ122" s="67" t="s">
        <v>283</v>
      </c>
    </row>
    <row r="123" spans="2:36" ht="12.75">
      <c r="B123" s="71">
        <f t="shared" si="14"/>
        <v>0</v>
      </c>
      <c r="C123" s="72">
        <f>YEAR(mes1)</f>
        <v>2013</v>
      </c>
      <c r="D123" s="72">
        <f>MONTH(mes1)</f>
        <v>1</v>
      </c>
      <c r="E123" s="78"/>
      <c r="F123" s="73">
        <v>2</v>
      </c>
      <c r="G123" s="73">
        <f t="shared" si="23"/>
        <v>14</v>
      </c>
      <c r="H123" s="74"/>
      <c r="I123" s="77"/>
      <c r="J123" s="76"/>
      <c r="L123" s="55">
        <f>ROUND(IF(E123=0,0,(1-M123)*E123),4)</f>
        <v>0</v>
      </c>
      <c r="M123" s="48">
        <f>ROUND(Y123,6)</f>
        <v>0</v>
      </c>
      <c r="N123" s="46">
        <f>IF(AB123&lt;&gt;0,"Revisar Cu ó %subsidio","")</f>
      </c>
      <c r="O123" s="47"/>
      <c r="R123" s="14">
        <f>+VarIPCm1</f>
        <v>0.000888669245575846</v>
      </c>
      <c r="S123" s="54">
        <f t="shared" si="15"/>
        <v>0.000888669245575846</v>
      </c>
      <c r="T123" s="63">
        <f>IF(S123=0,Z122,Z122*(1+S123))</f>
        <v>0</v>
      </c>
      <c r="U123" s="18"/>
      <c r="V123" s="63">
        <f>IF(V122=0,H123,IF(T123=0,U123,T123))</f>
        <v>0</v>
      </c>
      <c r="W123" s="50">
        <f>IF(W122=0,I123,IF(E123=0,0,IF(V123=0,I123,(1-V123/E123))))</f>
        <v>0</v>
      </c>
      <c r="X123" s="50"/>
      <c r="Y123" s="51">
        <f>IF(E123=0,0,IF(IF(IF(X123&lt;W123,W123,X123)&gt;50%,50%,IF(X123&lt;W123,W123,X123))&lt;40%,40%,IF(IF(X123&lt;W123,W123,X123)&gt;50%,50%,IF(X123&lt;W123,W123,X123))))</f>
        <v>0</v>
      </c>
      <c r="Z123" s="63">
        <f>+L123</f>
        <v>0</v>
      </c>
      <c r="AB123" s="12">
        <f>I123-M123</f>
        <v>0</v>
      </c>
      <c r="AC123" s="13">
        <f t="shared" si="22"/>
        <v>0</v>
      </c>
      <c r="AE123" s="20">
        <f>IF(E123=0,0,IF(F123=1,IF(mes1=DATE(2007,1,1),(IF((1-V123/E123)&lt;50%,50%,IF((1-(V123/E123))&gt;60%,60%,1-(V123/E123)))),IF((1-(V123/E123))&gt;60%,60%,1-(V123/E123))),IF(mes1=DATE(2007,1,1),(IF((1-V123/E123)&lt;40%,40%,IF((1-(V123/E123))&gt;50%,50%,1-(V123/E123)))),IF((1-(V123/E123))&gt;50%,50%,1-(V123/E123)))))</f>
        <v>0</v>
      </c>
      <c r="AH123" s="67">
        <v>1340</v>
      </c>
      <c r="AI123" s="67" t="s">
        <v>284</v>
      </c>
      <c r="AJ123" s="67" t="s">
        <v>285</v>
      </c>
    </row>
    <row r="124" spans="2:36" ht="12.75">
      <c r="B124" s="71">
        <f t="shared" si="14"/>
        <v>0</v>
      </c>
      <c r="C124" s="72">
        <f>YEAR(mes2)</f>
        <v>2013</v>
      </c>
      <c r="D124" s="72">
        <f>MONTH(mes2)</f>
        <v>2</v>
      </c>
      <c r="E124" s="78"/>
      <c r="F124" s="73">
        <v>2</v>
      </c>
      <c r="G124" s="73">
        <f t="shared" si="23"/>
        <v>14</v>
      </c>
      <c r="H124" s="74"/>
      <c r="I124" s="77"/>
      <c r="J124" s="76"/>
      <c r="L124" s="55">
        <f>ROUND(IF(E124=0,0,(1-M124)*E124),4)</f>
        <v>0</v>
      </c>
      <c r="M124" s="48">
        <f>ROUND(Y124,6)</f>
        <v>0</v>
      </c>
      <c r="N124" s="46">
        <f>IF(AB124&lt;&gt;0,"Revisar Cu ó %subsidio","")</f>
      </c>
      <c r="O124" s="47"/>
      <c r="R124" s="14">
        <f>+VarIPCm2</f>
        <v>0.0029798661922064706</v>
      </c>
      <c r="S124" s="54">
        <f t="shared" si="15"/>
        <v>0.0029798661922064706</v>
      </c>
      <c r="T124" s="63">
        <f>IF(S124=0,Z123,Z123*(1+S124))</f>
        <v>0</v>
      </c>
      <c r="U124" s="18"/>
      <c r="V124" s="63">
        <f>IF(V123=0,H124,IF(T124=0,U124,T124))</f>
        <v>0</v>
      </c>
      <c r="W124" s="50">
        <f>IF(W123=0,I124,IF(E124=0,0,IF(V124=0,I124,(1-V124/E124))))</f>
        <v>0</v>
      </c>
      <c r="X124" s="50"/>
      <c r="Y124" s="51">
        <f>IF(E124=0,0,IF(IF(IF(X124&lt;W124,W124,X124)&gt;50%,50%,IF(X124&lt;W124,W124,X124))&lt;40%,40%,IF(IF(X124&lt;W124,W124,X124)&gt;50%,50%,IF(X124&lt;W124,W124,X124))))</f>
        <v>0</v>
      </c>
      <c r="Z124" s="63">
        <f>+L124</f>
        <v>0</v>
      </c>
      <c r="AB124" s="12">
        <f>I124-M124</f>
        <v>0</v>
      </c>
      <c r="AC124" s="13">
        <f t="shared" si="22"/>
        <v>0</v>
      </c>
      <c r="AE124" s="20">
        <f>IF(E124=0,0,IF(F124=1,IF(mes1=DATE(2007,1,1),(IF((1-V124/E124)&lt;50%,50%,IF((1-(V124/E124))&gt;60%,60%,1-(V124/E124)))),IF((1-(V124/E124))&gt;60%,60%,1-(V124/E124))),IF(mes1=DATE(2007,1,1),(IF((1-V124/E124)&lt;40%,40%,IF((1-(V124/E124))&gt;50%,50%,1-(V124/E124)))),IF((1-(V124/E124))&gt;50%,50%,1-(V124/E124)))))</f>
        <v>0</v>
      </c>
      <c r="AH124" s="67">
        <v>1341</v>
      </c>
      <c r="AI124" s="67" t="s">
        <v>286</v>
      </c>
      <c r="AJ124" s="67" t="s">
        <v>287</v>
      </c>
    </row>
    <row r="125" spans="2:36" ht="12.75">
      <c r="B125" s="71">
        <f t="shared" si="14"/>
        <v>0</v>
      </c>
      <c r="C125" s="72">
        <f>YEAR(mes3)</f>
        <v>2013</v>
      </c>
      <c r="D125" s="72">
        <f>MONTH(mes3)</f>
        <v>3</v>
      </c>
      <c r="E125" s="78"/>
      <c r="F125" s="73">
        <v>2</v>
      </c>
      <c r="G125" s="73">
        <f t="shared" si="23"/>
        <v>14</v>
      </c>
      <c r="H125" s="74"/>
      <c r="I125" s="77"/>
      <c r="J125" s="76"/>
      <c r="L125" s="55">
        <f>ROUND(IF(E125=0,0,(1-M125)*E125),4)</f>
        <v>0</v>
      </c>
      <c r="M125" s="48">
        <f>ROUND(Y125,6)</f>
        <v>0</v>
      </c>
      <c r="N125" s="46">
        <f>IF(AB125&lt;&gt;0,"Revisar Cu ó %subsidio","")</f>
      </c>
      <c r="O125" s="47"/>
      <c r="R125" s="14">
        <f>+VarIPCm3</f>
        <v>0</v>
      </c>
      <c r="S125" s="54">
        <f t="shared" si="15"/>
        <v>0</v>
      </c>
      <c r="T125" s="63">
        <f>IF(S125=0,Z124,Z124*(1+S125))</f>
        <v>0</v>
      </c>
      <c r="U125" s="18"/>
      <c r="V125" s="63">
        <f>IF(V124=0,H125,IF(T125=0,U125,T125))</f>
        <v>0</v>
      </c>
      <c r="W125" s="50">
        <f>IF(W124=0,I125,IF(E125=0,0,IF(V125=0,I125,(1-V125/E125))))</f>
        <v>0</v>
      </c>
      <c r="X125" s="50"/>
      <c r="Y125" s="51">
        <f>IF(E125=0,0,IF(IF(IF(X125&lt;W125,W125,X125)&gt;50%,50%,IF(X125&lt;W125,W125,X125))&lt;40%,40%,IF(IF(X125&lt;W125,W125,X125)&gt;50%,50%,IF(X125&lt;W125,W125,X125))))</f>
        <v>0</v>
      </c>
      <c r="Z125" s="63">
        <f>+L125</f>
        <v>0</v>
      </c>
      <c r="AB125" s="12">
        <f>I125-M125</f>
        <v>0</v>
      </c>
      <c r="AC125" s="13">
        <f t="shared" si="22"/>
        <v>0</v>
      </c>
      <c r="AE125" s="20">
        <f>IF(E125=0,0,IF(F125=1,IF(mes1=DATE(2007,1,1),(IF((1-V125/E125)&lt;50%,50%,IF((1-(V125/E125))&gt;60%,60%,1-(V125/E125)))),IF((1-(V125/E125))&gt;60%,60%,1-(V125/E125))),IF(mes1=DATE(2007,1,1),(IF((1-V125/E125)&lt;40%,40%,IF((1-(V125/E125))&gt;50%,50%,1-(V125/E125)))),IF((1-(V125/E125))&gt;50%,50%,1-(V125/E125)))))</f>
        <v>0</v>
      </c>
      <c r="AH125" s="67">
        <v>1342</v>
      </c>
      <c r="AI125" s="67" t="s">
        <v>288</v>
      </c>
      <c r="AJ125" s="67" t="s">
        <v>289</v>
      </c>
    </row>
    <row r="126" spans="2:36" ht="12.75">
      <c r="B126" s="71">
        <f t="shared" si="14"/>
        <v>0</v>
      </c>
      <c r="C126" s="72">
        <f>YEAR(mes0)</f>
        <v>2012</v>
      </c>
      <c r="D126" s="72">
        <f>MONTH(mes0)</f>
        <v>12</v>
      </c>
      <c r="E126" s="78"/>
      <c r="F126" s="73">
        <v>1</v>
      </c>
      <c r="G126" s="73">
        <f>+G125+1</f>
        <v>15</v>
      </c>
      <c r="H126" s="74"/>
      <c r="I126" s="75"/>
      <c r="J126" s="76"/>
      <c r="L126" s="33">
        <f>ROUND(Z126,4)</f>
        <v>0</v>
      </c>
      <c r="M126" s="45">
        <f>ROUND(IF(E126=0,0,1-(L126/E126)),6)</f>
        <v>0</v>
      </c>
      <c r="N126" s="49">
        <f>IF(M126&lt;&gt;I126,"Revisar Cu ó %subsidio","")</f>
      </c>
      <c r="O126" s="47"/>
      <c r="R126" s="14">
        <f>+VarIPCm0</f>
        <v>-0.0013671385677413994</v>
      </c>
      <c r="S126" s="54">
        <f t="shared" si="15"/>
        <v>-0.0013671385677413994</v>
      </c>
      <c r="T126" s="62"/>
      <c r="U126" s="11"/>
      <c r="V126" s="62">
        <f>IF(AND(D126=12,C126=2010),H126*(1+VarIPCm0),H126)</f>
        <v>0</v>
      </c>
      <c r="W126" s="16">
        <f>IF(E126=0,0,IF(V126=0,H126,(1-V126/E126)))</f>
        <v>0</v>
      </c>
      <c r="X126" s="16"/>
      <c r="Y126" s="16">
        <f>+W126</f>
        <v>0</v>
      </c>
      <c r="Z126" s="62">
        <f>+V126</f>
        <v>0</v>
      </c>
      <c r="AB126" s="12">
        <f>IF(I126=0,0,I126-AE126)</f>
        <v>0</v>
      </c>
      <c r="AC126" s="13">
        <f t="shared" si="22"/>
        <v>0</v>
      </c>
      <c r="AE126" s="56">
        <f>IF(E126=0,0,IF(F126=1,IF(mes1=DATE(2007,1,1),(IF((1-V126/E126)&lt;=50%,I126,IF((1-(V126/E126))&gt;60%,60%,1-(V126/E126)))),IF((1-(V126/E126))&gt;60%,60%,1-(V126/E126))),IF(mes1=DATE(2007,1,1),(IF((1-V126/E126)&lt;40%,I126%,IF((1-(V126/E126))&gt;50%,50%,1-(V126/E126)))),IF((1-(V126/E126))&gt;50%,50%,1-(V126/E126)))))</f>
        <v>0</v>
      </c>
      <c r="AH126" s="67">
        <v>1343</v>
      </c>
      <c r="AI126" s="67" t="s">
        <v>290</v>
      </c>
      <c r="AJ126" s="67" t="s">
        <v>291</v>
      </c>
    </row>
    <row r="127" spans="2:36" ht="12.75">
      <c r="B127" s="71">
        <f t="shared" si="14"/>
        <v>0</v>
      </c>
      <c r="C127" s="72">
        <f>YEAR(mes1)</f>
        <v>2013</v>
      </c>
      <c r="D127" s="72">
        <f>MONTH(mes1)</f>
        <v>1</v>
      </c>
      <c r="E127" s="78"/>
      <c r="F127" s="73">
        <v>1</v>
      </c>
      <c r="G127" s="73">
        <f>+G126</f>
        <v>15</v>
      </c>
      <c r="H127" s="74"/>
      <c r="I127" s="75"/>
      <c r="J127" s="76"/>
      <c r="L127" s="55">
        <f>ROUND(IF(E127=0,0,(1-M127)*E127),4)</f>
        <v>0</v>
      </c>
      <c r="M127" s="48">
        <f>ROUND(Y127,6)</f>
        <v>0</v>
      </c>
      <c r="N127" s="46">
        <f>IF(AB127&lt;&gt;0,"Revisar Cu ó %subsidio","")</f>
      </c>
      <c r="O127" s="47"/>
      <c r="R127" s="14">
        <f>+VarIPCm1</f>
        <v>0.000888669245575846</v>
      </c>
      <c r="S127" s="54">
        <f t="shared" si="15"/>
        <v>0.000888669245575846</v>
      </c>
      <c r="T127" s="62">
        <f>IF(S127=0,Z126,Z126*(1+S127))</f>
        <v>0</v>
      </c>
      <c r="U127" s="15"/>
      <c r="V127" s="62">
        <f>IF(V126=0,H127,IF(T127=0,U127,T127))</f>
        <v>0</v>
      </c>
      <c r="W127" s="16">
        <f>IF(W126=0,I127,IF(E127=0,0,IF(V127=0,I127,(1-V127/E127))))</f>
        <v>0</v>
      </c>
      <c r="X127" s="16"/>
      <c r="Y127" s="16">
        <f>IF(E127=0,0,IF(IF(IF(X127&lt;W127,W127,X127)&gt;60%,60%,IF(X127&lt;W127,W127,X127))&lt;50%,50%,IF(IF(X127&lt;W127,W127,X127)&gt;60%,60%,IF(X127&lt;W127,W127,X127))))</f>
        <v>0</v>
      </c>
      <c r="Z127" s="62">
        <f>+L127</f>
        <v>0</v>
      </c>
      <c r="AB127" s="12">
        <f>I127-M127</f>
        <v>0</v>
      </c>
      <c r="AC127" s="13">
        <f t="shared" si="22"/>
        <v>0</v>
      </c>
      <c r="AE127" s="20">
        <f>IF(E127=0,0,IF(F127=1,IF(mes1=DATE(2007,1,1),(IF((1-V127/E127)&lt;50%,50%,IF((1-(V127/E127))&gt;60%,60%,1-(V127/E127)))),IF((1-(V127/E127))&gt;60%,60%,1-(V127/E127))),IF(mes1=DATE(2007,1,1),(IF((1-V127/E127)&lt;40%,40%,IF((1-(V127/E127))&gt;50%,50%,1-(V127/E127)))),IF((1-(V127/E127))&gt;50%,50%,1-(V127/E127)))))</f>
        <v>0</v>
      </c>
      <c r="AH127" s="67">
        <v>1344</v>
      </c>
      <c r="AI127" s="67" t="s">
        <v>292</v>
      </c>
      <c r="AJ127" s="67" t="s">
        <v>293</v>
      </c>
    </row>
    <row r="128" spans="2:36" ht="12.75">
      <c r="B128" s="71">
        <f t="shared" si="14"/>
        <v>0</v>
      </c>
      <c r="C128" s="72">
        <f>YEAR(mes2)</f>
        <v>2013</v>
      </c>
      <c r="D128" s="72">
        <f>MONTH(mes2)</f>
        <v>2</v>
      </c>
      <c r="E128" s="78"/>
      <c r="F128" s="73">
        <v>1</v>
      </c>
      <c r="G128" s="73">
        <f aca="true" t="shared" si="24" ref="G128:G133">+G127</f>
        <v>15</v>
      </c>
      <c r="H128" s="74"/>
      <c r="I128" s="75"/>
      <c r="J128" s="76"/>
      <c r="L128" s="55">
        <f>ROUND(IF(E128=0,0,(1-M128)*E128),4)</f>
        <v>0</v>
      </c>
      <c r="M128" s="48">
        <f>ROUND(Y128,6)</f>
        <v>0</v>
      </c>
      <c r="N128" s="46">
        <f>IF(AB128&lt;&gt;0,"Revisar Cu ó %subsidio","")</f>
      </c>
      <c r="O128" s="47"/>
      <c r="R128" s="14">
        <f>+VarIPCm2</f>
        <v>0.0029798661922064706</v>
      </c>
      <c r="S128" s="54">
        <f t="shared" si="15"/>
        <v>0.0029798661922064706</v>
      </c>
      <c r="T128" s="62">
        <f>IF(S128=0,Z127,Z127*(1+S128))</f>
        <v>0</v>
      </c>
      <c r="U128" s="15"/>
      <c r="V128" s="62">
        <f>IF(V127=0,H128,IF(T128=0,U128,T128))</f>
        <v>0</v>
      </c>
      <c r="W128" s="16">
        <f>IF(W127=0,I128,IF(E128=0,0,IF(V128=0,I128,(1-V128/E128))))</f>
        <v>0</v>
      </c>
      <c r="X128" s="16"/>
      <c r="Y128" s="16">
        <f>IF(E128=0,0,IF(IF(IF(X128&lt;W128,W128,X128)&gt;60%,60%,IF(X128&lt;W128,W128,X128))&lt;50%,50%,IF(IF(X128&lt;W128,W128,X128)&gt;60%,60%,IF(X128&lt;W128,W128,X128))))</f>
        <v>0</v>
      </c>
      <c r="Z128" s="62">
        <f>+L128</f>
        <v>0</v>
      </c>
      <c r="AB128" s="12">
        <f>I128-M128</f>
        <v>0</v>
      </c>
      <c r="AC128" s="13">
        <f t="shared" si="22"/>
        <v>0</v>
      </c>
      <c r="AE128" s="20">
        <f>IF(E128=0,0,IF(F128=1,IF(mes1=DATE(2007,1,1),(IF((1-V128/E128)&lt;50%,50%,IF((1-(V128/E128))&gt;60%,60%,1-(V128/E128)))),IF((1-(V128/E128))&gt;60%,60%,1-(V128/E128))),IF(mes1=DATE(2007,1,1),(IF((1-V128/E128)&lt;40%,40%,IF((1-(V128/E128))&gt;50%,50%,1-(V128/E128)))),IF((1-(V128/E128))&gt;50%,50%,1-(V128/E128)))))</f>
        <v>0</v>
      </c>
      <c r="AH128" s="67">
        <v>1345</v>
      </c>
      <c r="AI128" s="67" t="s">
        <v>294</v>
      </c>
      <c r="AJ128" s="67" t="s">
        <v>295</v>
      </c>
    </row>
    <row r="129" spans="2:36" ht="12.75">
      <c r="B129" s="71">
        <f t="shared" si="14"/>
        <v>0</v>
      </c>
      <c r="C129" s="72">
        <f>YEAR(mes3)</f>
        <v>2013</v>
      </c>
      <c r="D129" s="72">
        <f>MONTH(mes3)</f>
        <v>3</v>
      </c>
      <c r="E129" s="78"/>
      <c r="F129" s="73">
        <v>1</v>
      </c>
      <c r="G129" s="73">
        <f t="shared" si="24"/>
        <v>15</v>
      </c>
      <c r="H129" s="74"/>
      <c r="I129" s="75"/>
      <c r="J129" s="76"/>
      <c r="L129" s="55">
        <f>ROUND(IF(E129=0,0,(1-M129)*E129),4)</f>
        <v>0</v>
      </c>
      <c r="M129" s="48">
        <f>ROUND(Y129,6)</f>
        <v>0</v>
      </c>
      <c r="N129" s="46">
        <f>IF(AB129&lt;&gt;0,"Revisar Cu ó %subsidio","")</f>
      </c>
      <c r="O129" s="47"/>
      <c r="R129" s="14">
        <f>+VarIPCm3</f>
        <v>0</v>
      </c>
      <c r="S129" s="54">
        <f t="shared" si="15"/>
        <v>0</v>
      </c>
      <c r="T129" s="62">
        <f>IF(S129=0,Z128,Z128*(1+S129))</f>
        <v>0</v>
      </c>
      <c r="U129" s="15"/>
      <c r="V129" s="62">
        <f>IF(V128=0,H129,IF(T129=0,U129,T129))</f>
        <v>0</v>
      </c>
      <c r="W129" s="16">
        <f>IF(W128=0,I129,IF(E129=0,0,IF(V129=0,I129,(1-V129/E129))))</f>
        <v>0</v>
      </c>
      <c r="X129" s="16"/>
      <c r="Y129" s="16">
        <f>IF(E129=0,0,IF(IF(IF(X129&lt;W129,W129,X129)&gt;60%,60%,IF(X129&lt;W129,W129,X129))&lt;50%,50%,IF(IF(X129&lt;W129,W129,X129)&gt;60%,60%,IF(X129&lt;W129,W129,X129))))</f>
        <v>0</v>
      </c>
      <c r="Z129" s="62">
        <f>+L129</f>
        <v>0</v>
      </c>
      <c r="AB129" s="12">
        <f>I129-M129</f>
        <v>0</v>
      </c>
      <c r="AC129" s="13">
        <f t="shared" si="22"/>
        <v>0</v>
      </c>
      <c r="AE129" s="20">
        <f>IF(E129=0,0,IF(F129=1,IF(mes1=DATE(2007,1,1),(IF((1-V129/E129)&lt;50%,50%,IF((1-(V129/E129))&gt;60%,60%,1-(V129/E129)))),IF((1-(V129/E129))&gt;60%,60%,1-(V129/E129))),IF(mes1=DATE(2007,1,1),(IF((1-V129/E129)&lt;40%,40%,IF((1-(V129/E129))&gt;50%,50%,1-(V129/E129)))),IF((1-(V129/E129))&gt;50%,50%,1-(V129/E129)))))</f>
        <v>0</v>
      </c>
      <c r="AH129" s="67">
        <v>1346</v>
      </c>
      <c r="AI129" s="67" t="s">
        <v>296</v>
      </c>
      <c r="AJ129" s="67" t="s">
        <v>297</v>
      </c>
    </row>
    <row r="130" spans="2:36" ht="13.5">
      <c r="B130" s="71">
        <f t="shared" si="14"/>
        <v>0</v>
      </c>
      <c r="C130" s="72">
        <f>YEAR(mes0)</f>
        <v>2012</v>
      </c>
      <c r="D130" s="72">
        <f>MONTH(mes0)</f>
        <v>12</v>
      </c>
      <c r="E130" s="78"/>
      <c r="F130" s="73">
        <v>2</v>
      </c>
      <c r="G130" s="73">
        <f t="shared" si="24"/>
        <v>15</v>
      </c>
      <c r="H130" s="74"/>
      <c r="I130" s="75"/>
      <c r="J130" s="76"/>
      <c r="L130" s="33">
        <f>ROUND(Z130,4)</f>
        <v>0</v>
      </c>
      <c r="M130" s="45">
        <f>ROUND(IF(E130=0,0,1-(L130/E130)),6)</f>
        <v>0</v>
      </c>
      <c r="N130" s="49">
        <f>IF(M130&lt;&gt;I130,"Revisar Cu ó %subsidio","")</f>
      </c>
      <c r="O130" s="47"/>
      <c r="R130" s="14">
        <f>+VarIPCm0</f>
        <v>-0.0013671385677413994</v>
      </c>
      <c r="S130" s="54">
        <f t="shared" si="15"/>
        <v>-0.0013671385677413994</v>
      </c>
      <c r="T130" s="63"/>
      <c r="U130" s="17"/>
      <c r="V130" s="63">
        <f>IF(AND(D130=12,C130=2010),H130*(1+VarIPCm0),H130)</f>
        <v>0</v>
      </c>
      <c r="W130" s="50">
        <f>IF(E130=0,0,IF(V130=0,H130,(1-V130/E130)))</f>
        <v>0</v>
      </c>
      <c r="X130" s="50"/>
      <c r="Y130" s="50">
        <f>+W130</f>
        <v>0</v>
      </c>
      <c r="Z130" s="63">
        <f>+V130</f>
        <v>0</v>
      </c>
      <c r="AB130" s="12">
        <f>IF(I130=0,0,I130-AE130)</f>
        <v>0</v>
      </c>
      <c r="AC130" s="13">
        <f t="shared" si="22"/>
        <v>0</v>
      </c>
      <c r="AE130" s="56">
        <f>IF(E130=0,0,IF(F130=1,IF(mes1=DATE(2007,1,1),(IF((1-V130/E130)&lt;=50%,I130,IF((1-(V130/E130))&gt;60%,60%,1-(V130/E130)))),IF((1-(V130/E130))&gt;60%,60%,1-(V130/E130))),IF(mes1=DATE(2007,1,1),(IF((1-V130/E130)&lt;40%,I130%,IF((1-(V130/E130))&gt;50%,50%,1-(V130/E130)))),IF((1-(V130/E130))&gt;50%,50%,1-(V130/E130)))))</f>
        <v>0</v>
      </c>
      <c r="AH130" s="64">
        <v>3000</v>
      </c>
      <c r="AI130" s="64" t="s">
        <v>152</v>
      </c>
      <c r="AJ130" s="64" t="s">
        <v>152</v>
      </c>
    </row>
    <row r="131" spans="2:31" ht="12.75">
      <c r="B131" s="71">
        <f t="shared" si="14"/>
        <v>0</v>
      </c>
      <c r="C131" s="72">
        <f>YEAR(mes1)</f>
        <v>2013</v>
      </c>
      <c r="D131" s="72">
        <f>MONTH(mes1)</f>
        <v>1</v>
      </c>
      <c r="E131" s="78"/>
      <c r="F131" s="73">
        <v>2</v>
      </c>
      <c r="G131" s="73">
        <f t="shared" si="24"/>
        <v>15</v>
      </c>
      <c r="H131" s="74"/>
      <c r="I131" s="77"/>
      <c r="J131" s="76"/>
      <c r="L131" s="55">
        <f>ROUND(IF(E131=0,0,(1-M131)*E131),4)</f>
        <v>0</v>
      </c>
      <c r="M131" s="48">
        <f>ROUND(Y131,6)</f>
        <v>0</v>
      </c>
      <c r="N131" s="46">
        <f>IF(AB131&lt;&gt;0,"Revisar Cu ó %subsidio","")</f>
      </c>
      <c r="O131" s="47"/>
      <c r="R131" s="14">
        <f>+VarIPCm1</f>
        <v>0.000888669245575846</v>
      </c>
      <c r="S131" s="54">
        <f t="shared" si="15"/>
        <v>0.000888669245575846</v>
      </c>
      <c r="T131" s="63">
        <f>IF(S131=0,Z130,Z130*(1+S131))</f>
        <v>0</v>
      </c>
      <c r="U131" s="18"/>
      <c r="V131" s="63">
        <f>IF(V130=0,H131,IF(T131=0,U131,T131))</f>
        <v>0</v>
      </c>
      <c r="W131" s="50">
        <f>IF(W130=0,I131,IF(E131=0,0,IF(V131=0,I131,(1-V131/E131))))</f>
        <v>0</v>
      </c>
      <c r="X131" s="50"/>
      <c r="Y131" s="51">
        <f>IF(E131=0,0,IF(IF(IF(X131&lt;W131,W131,X131)&gt;50%,50%,IF(X131&lt;W131,W131,X131))&lt;40%,40%,IF(IF(X131&lt;W131,W131,X131)&gt;50%,50%,IF(X131&lt;W131,W131,X131))))</f>
        <v>0</v>
      </c>
      <c r="Z131" s="63">
        <f>+L131</f>
        <v>0</v>
      </c>
      <c r="AB131" s="12">
        <f>I131-M131</f>
        <v>0</v>
      </c>
      <c r="AC131" s="13">
        <f t="shared" si="22"/>
        <v>0</v>
      </c>
      <c r="AE131" s="20">
        <f>IF(E131=0,0,IF(F131=1,IF(mes1=DATE(2007,1,1),(IF((1-V131/E131)&lt;50%,50%,IF((1-(V131/E131))&gt;60%,60%,1-(V131/E131)))),IF((1-(V131/E131))&gt;60%,60%,1-(V131/E131))),IF(mes1=DATE(2007,1,1),(IF((1-V131/E131)&lt;40%,40%,IF((1-(V131/E131))&gt;50%,50%,1-(V131/E131)))),IF((1-(V131/E131))&gt;50%,50%,1-(V131/E131)))))</f>
        <v>0</v>
      </c>
    </row>
    <row r="132" spans="2:31" ht="12.75">
      <c r="B132" s="71">
        <f t="shared" si="14"/>
        <v>0</v>
      </c>
      <c r="C132" s="72">
        <f>YEAR(mes2)</f>
        <v>2013</v>
      </c>
      <c r="D132" s="72">
        <f>MONTH(mes2)</f>
        <v>2</v>
      </c>
      <c r="E132" s="78"/>
      <c r="F132" s="73">
        <v>2</v>
      </c>
      <c r="G132" s="73">
        <f t="shared" si="24"/>
        <v>15</v>
      </c>
      <c r="H132" s="74"/>
      <c r="I132" s="77"/>
      <c r="J132" s="76"/>
      <c r="L132" s="55">
        <f>ROUND(IF(E132=0,0,(1-M132)*E132),4)</f>
        <v>0</v>
      </c>
      <c r="M132" s="48">
        <f>ROUND(Y132,6)</f>
        <v>0</v>
      </c>
      <c r="N132" s="46">
        <f>IF(AB132&lt;&gt;0,"Revisar Cu ó %subsidio","")</f>
      </c>
      <c r="O132" s="47"/>
      <c r="R132" s="14">
        <f>+VarIPCm2</f>
        <v>0.0029798661922064706</v>
      </c>
      <c r="S132" s="54">
        <f t="shared" si="15"/>
        <v>0.0029798661922064706</v>
      </c>
      <c r="T132" s="63">
        <f>IF(S132=0,Z131,Z131*(1+S132))</f>
        <v>0</v>
      </c>
      <c r="U132" s="18"/>
      <c r="V132" s="63">
        <f>IF(V131=0,H132,IF(T132=0,U132,T132))</f>
        <v>0</v>
      </c>
      <c r="W132" s="50">
        <f>IF(W131=0,I132,IF(E132=0,0,IF(V132=0,I132,(1-V132/E132))))</f>
        <v>0</v>
      </c>
      <c r="X132" s="50"/>
      <c r="Y132" s="51">
        <f>IF(E132=0,0,IF(IF(IF(X132&lt;W132,W132,X132)&gt;50%,50%,IF(X132&lt;W132,W132,X132))&lt;40%,40%,IF(IF(X132&lt;W132,W132,X132)&gt;50%,50%,IF(X132&lt;W132,W132,X132))))</f>
        <v>0</v>
      </c>
      <c r="Z132" s="63">
        <f>+L132</f>
        <v>0</v>
      </c>
      <c r="AB132" s="12">
        <f>I132-M132</f>
        <v>0</v>
      </c>
      <c r="AC132" s="13">
        <f t="shared" si="22"/>
        <v>0</v>
      </c>
      <c r="AE132" s="20">
        <f>IF(E132=0,0,IF(F132=1,IF(mes1=DATE(2007,1,1),(IF((1-V132/E132)&lt;50%,50%,IF((1-(V132/E132))&gt;60%,60%,1-(V132/E132)))),IF((1-(V132/E132))&gt;60%,60%,1-(V132/E132))),IF(mes1=DATE(2007,1,1),(IF((1-V132/E132)&lt;40%,40%,IF((1-(V132/E132))&gt;50%,50%,1-(V132/E132)))),IF((1-(V132/E132))&gt;50%,50%,1-(V132/E132)))))</f>
        <v>0</v>
      </c>
    </row>
    <row r="133" spans="2:31" ht="12.75">
      <c r="B133" s="71">
        <f t="shared" si="14"/>
        <v>0</v>
      </c>
      <c r="C133" s="72">
        <f>YEAR(mes3)</f>
        <v>2013</v>
      </c>
      <c r="D133" s="72">
        <f>MONTH(mes3)</f>
        <v>3</v>
      </c>
      <c r="E133" s="78"/>
      <c r="F133" s="73">
        <v>2</v>
      </c>
      <c r="G133" s="73">
        <f t="shared" si="24"/>
        <v>15</v>
      </c>
      <c r="H133" s="74"/>
      <c r="I133" s="77"/>
      <c r="J133" s="76"/>
      <c r="L133" s="55">
        <f>ROUND(IF(E133=0,0,(1-M133)*E133),4)</f>
        <v>0</v>
      </c>
      <c r="M133" s="48">
        <f>ROUND(Y133,6)</f>
        <v>0</v>
      </c>
      <c r="N133" s="46">
        <f>IF(AB133&lt;&gt;0,"Revisar Cu ó %subsidio","")</f>
      </c>
      <c r="O133" s="47"/>
      <c r="R133" s="14">
        <f>+VarIPCm3</f>
        <v>0</v>
      </c>
      <c r="S133" s="54">
        <f t="shared" si="15"/>
        <v>0</v>
      </c>
      <c r="T133" s="63">
        <f>IF(S133=0,Z132,Z132*(1+S133))</f>
        <v>0</v>
      </c>
      <c r="U133" s="18"/>
      <c r="V133" s="63">
        <f>IF(V132=0,H133,IF(T133=0,U133,T133))</f>
        <v>0</v>
      </c>
      <c r="W133" s="50">
        <f>IF(W132=0,I133,IF(E133=0,0,IF(V133=0,I133,(1-V133/E133))))</f>
        <v>0</v>
      </c>
      <c r="X133" s="50"/>
      <c r="Y133" s="51">
        <f>IF(E133=0,0,IF(IF(IF(X133&lt;W133,W133,X133)&gt;50%,50%,IF(X133&lt;W133,W133,X133))&lt;40%,40%,IF(IF(X133&lt;W133,W133,X133)&gt;50%,50%,IF(X133&lt;W133,W133,X133))))</f>
        <v>0</v>
      </c>
      <c r="Z133" s="63">
        <f>+L133</f>
        <v>0</v>
      </c>
      <c r="AB133" s="12">
        <f>I133-M133</f>
        <v>0</v>
      </c>
      <c r="AC133" s="13">
        <f t="shared" si="22"/>
        <v>0</v>
      </c>
      <c r="AE133" s="20">
        <f>IF(E133=0,0,IF(F133=1,IF(mes1=DATE(2007,1,1),(IF((1-V133/E133)&lt;50%,50%,IF((1-(V133/E133))&gt;60%,60%,1-(V133/E133)))),IF((1-(V133/E133))&gt;60%,60%,1-(V133/E133))),IF(mes1=DATE(2007,1,1),(IF((1-V133/E133)&lt;40%,40%,IF((1-(V133/E133))&gt;50%,50%,1-(V133/E133)))),IF((1-(V133/E133))&gt;50%,50%,1-(V133/E133)))))</f>
        <v>0</v>
      </c>
    </row>
    <row r="134" spans="2:31" ht="12.75">
      <c r="B134" s="71">
        <f t="shared" si="14"/>
        <v>0</v>
      </c>
      <c r="C134" s="72">
        <f>YEAR(mes0)</f>
        <v>2012</v>
      </c>
      <c r="D134" s="72">
        <f>MONTH(mes0)</f>
        <v>12</v>
      </c>
      <c r="E134" s="78"/>
      <c r="F134" s="73">
        <v>1</v>
      </c>
      <c r="G134" s="73">
        <f>+G133+1</f>
        <v>16</v>
      </c>
      <c r="H134" s="74"/>
      <c r="I134" s="75"/>
      <c r="J134" s="76"/>
      <c r="L134" s="33">
        <f>ROUND(Z134,4)</f>
        <v>0</v>
      </c>
      <c r="M134" s="45">
        <f>ROUND(IF(E134=0,0,1-(L134/E134)),6)</f>
        <v>0</v>
      </c>
      <c r="N134" s="49">
        <f>IF(M134&lt;&gt;I134,"Revisar Cu ó %subsidio","")</f>
      </c>
      <c r="O134" s="47"/>
      <c r="R134" s="14">
        <f>+VarIPCm0</f>
        <v>-0.0013671385677413994</v>
      </c>
      <c r="S134" s="54">
        <f t="shared" si="15"/>
        <v>-0.0013671385677413994</v>
      </c>
      <c r="T134" s="62"/>
      <c r="U134" s="11"/>
      <c r="V134" s="62">
        <f>IF(AND(D134=12,C134=2010),H134*(1+VarIPCm0),H134)</f>
        <v>0</v>
      </c>
      <c r="W134" s="16">
        <f>IF(E134=0,0,IF(V134=0,H134,(1-V134/E134)))</f>
        <v>0</v>
      </c>
      <c r="X134" s="16"/>
      <c r="Y134" s="16">
        <f>+W134</f>
        <v>0</v>
      </c>
      <c r="Z134" s="62">
        <f>+V134</f>
        <v>0</v>
      </c>
      <c r="AB134" s="12">
        <f>IF(I134=0,0,I134-M134)</f>
        <v>0</v>
      </c>
      <c r="AC134" s="13">
        <f>+H134-L134</f>
        <v>0</v>
      </c>
      <c r="AD134" s="10"/>
      <c r="AE134" s="56">
        <f>IF(E134=0,0,IF(F134=1,IF(mes1=DATE(2007,1,1),(IF((1-V134/E134)&lt;=50%,I134,IF((1-(V134/E134))&gt;60%,60%,1-(V134/E134)))),IF((1-(V134/E134))&gt;60%,60%,1-(V134/E134))),IF(mes1=DATE(2007,1,1),(IF((1-V134/E134)&lt;40%,I134%,IF((1-(V134/E134))&gt;50%,50%,1-(V134/E134)))),IF((1-(V134/E134))&gt;50%,50%,1-(V134/E134)))))</f>
        <v>0</v>
      </c>
    </row>
    <row r="135" spans="2:31" ht="12.75">
      <c r="B135" s="71">
        <f t="shared" si="14"/>
        <v>0</v>
      </c>
      <c r="C135" s="72">
        <f>YEAR(mes1)</f>
        <v>2013</v>
      </c>
      <c r="D135" s="72">
        <f>MONTH(mes1)</f>
        <v>1</v>
      </c>
      <c r="E135" s="78"/>
      <c r="F135" s="73">
        <v>1</v>
      </c>
      <c r="G135" s="73">
        <f>+G134</f>
        <v>16</v>
      </c>
      <c r="H135" s="74"/>
      <c r="I135" s="75"/>
      <c r="J135" s="76"/>
      <c r="L135" s="55">
        <f>ROUND(IF(E135=0,0,(1-M135)*E135),4)</f>
        <v>0</v>
      </c>
      <c r="M135" s="48">
        <f>ROUND(Y135,6)</f>
        <v>0</v>
      </c>
      <c r="N135" s="46">
        <f>IF(AB135&lt;&gt;0,"Revisar Cu ó %subsidio","")</f>
      </c>
      <c r="O135" s="47"/>
      <c r="R135" s="14">
        <f>+VarIPCm1</f>
        <v>0.000888669245575846</v>
      </c>
      <c r="S135" s="54">
        <f t="shared" si="15"/>
        <v>0.000888669245575846</v>
      </c>
      <c r="T135" s="62">
        <f>IF(S135=0,Z134,Z134*(1+S135))</f>
        <v>0</v>
      </c>
      <c r="U135" s="15"/>
      <c r="V135" s="62">
        <f>IF(V134=0,H135,IF(T135=0,U135,T135))</f>
        <v>0</v>
      </c>
      <c r="W135" s="16">
        <f>IF(W134=0,I135,IF(E135=0,0,IF(V135=0,I135,(1-V135/E135))))</f>
        <v>0</v>
      </c>
      <c r="X135" s="16"/>
      <c r="Y135" s="16">
        <f>IF(E135=0,0,IF(IF(IF(X135&lt;W135,W135,X135)&gt;60%,60%,IF(X135&lt;W135,W135,X135))&lt;50%,50%,IF(IF(X135&lt;W135,W135,X135)&gt;60%,60%,IF(X135&lt;W135,W135,X135))))</f>
        <v>0</v>
      </c>
      <c r="Z135" s="62">
        <f>+L135</f>
        <v>0</v>
      </c>
      <c r="AB135" s="12">
        <f>I135-Y135</f>
        <v>0</v>
      </c>
      <c r="AC135" s="13">
        <f>+H135-Z135</f>
        <v>0</v>
      </c>
      <c r="AE135" s="20">
        <f>IF(E135=0,0,IF(F135=1,IF(mes1=DATE(2007,1,1),(IF((1-V135/E135)&lt;=50%,I135,IF((1-(V135/E135))&gt;60%,60%,1-(V135/E135)))),IF((1-(V135/E135))&gt;60%,60%,1-(V135/E135))),IF(mes1=DATE(2007,1,1),(IF((1-V135/E135)&lt;40%,I135%,IF((1-(V135/E135))&gt;50%,50%,1-(V135/E135)))),IF((1-(V135/E135))&gt;50%,50%,1-(V135/E135)))))</f>
        <v>0</v>
      </c>
    </row>
    <row r="136" spans="2:31" ht="12.75">
      <c r="B136" s="71">
        <f t="shared" si="14"/>
        <v>0</v>
      </c>
      <c r="C136" s="72">
        <f>YEAR(mes2)</f>
        <v>2013</v>
      </c>
      <c r="D136" s="72">
        <f>MONTH(mes2)</f>
        <v>2</v>
      </c>
      <c r="E136" s="78"/>
      <c r="F136" s="73">
        <v>1</v>
      </c>
      <c r="G136" s="73">
        <f aca="true" t="shared" si="25" ref="G136:G141">+G135</f>
        <v>16</v>
      </c>
      <c r="H136" s="74"/>
      <c r="I136" s="75"/>
      <c r="J136" s="76"/>
      <c r="L136" s="55">
        <f>ROUND(IF(E136=0,0,(1-M136)*E136),4)</f>
        <v>0</v>
      </c>
      <c r="M136" s="48">
        <f>ROUND(Y136,6)</f>
        <v>0</v>
      </c>
      <c r="N136" s="46">
        <f>IF(AB136&lt;&gt;0,"Revisar Cu ó %subsidio","")</f>
      </c>
      <c r="O136" s="47"/>
      <c r="R136" s="14">
        <f>+VarIPCm2</f>
        <v>0.0029798661922064706</v>
      </c>
      <c r="S136" s="54">
        <f t="shared" si="15"/>
        <v>0.0029798661922064706</v>
      </c>
      <c r="T136" s="62">
        <f>IF(S136=0,Z135,Z135*(1+S136))</f>
        <v>0</v>
      </c>
      <c r="U136" s="15"/>
      <c r="V136" s="62">
        <f>IF(V135=0,H136,IF(T136=0,U136,T136))</f>
        <v>0</v>
      </c>
      <c r="W136" s="16">
        <f>IF(W135=0,I136,IF(E136=0,0,IF(V136=0,I136,(1-V136/E136))))</f>
        <v>0</v>
      </c>
      <c r="X136" s="16"/>
      <c r="Y136" s="16">
        <f>IF(E136=0,0,IF(IF(IF(X136&lt;W136,W136,X136)&gt;60%,60%,IF(X136&lt;W136,W136,X136))&lt;50%,50%,IF(IF(X136&lt;W136,W136,X136)&gt;60%,60%,IF(X136&lt;W136,W136,X136))))</f>
        <v>0</v>
      </c>
      <c r="Z136" s="62">
        <f>+L136</f>
        <v>0</v>
      </c>
      <c r="AB136" s="12">
        <f>I136-Y136</f>
        <v>0</v>
      </c>
      <c r="AC136" s="13">
        <f aca="true" t="shared" si="26" ref="AC136:AC157">+H136-Z136</f>
        <v>0</v>
      </c>
      <c r="AE136" s="20">
        <f>IF(E136=0,0,IF(F136=1,IF(mes1=DATE(2007,1,1),(IF((1-V136/E136)&lt;=50%,I136,IF((1-(V136/E136))&gt;60%,60%,1-(V136/E136)))),IF((1-(V136/E136))&gt;60%,60%,1-(V136/E136))),IF(mes1=DATE(2007,1,1),(IF((1-V136/E136)&lt;40%,I136%,IF((1-(V136/E136))&gt;50%,50%,1-(V136/E136)))),IF((1-(V136/E136))&gt;50%,50%,1-(V136/E136)))))</f>
        <v>0</v>
      </c>
    </row>
    <row r="137" spans="2:31" ht="12.75">
      <c r="B137" s="71">
        <f t="shared" si="14"/>
        <v>0</v>
      </c>
      <c r="C137" s="72">
        <f>YEAR(mes3)</f>
        <v>2013</v>
      </c>
      <c r="D137" s="72">
        <f>MONTH(mes3)</f>
        <v>3</v>
      </c>
      <c r="E137" s="78"/>
      <c r="F137" s="73">
        <v>1</v>
      </c>
      <c r="G137" s="73">
        <f t="shared" si="25"/>
        <v>16</v>
      </c>
      <c r="H137" s="74"/>
      <c r="I137" s="75"/>
      <c r="J137" s="76"/>
      <c r="L137" s="55">
        <f>ROUND(IF(E137=0,0,(1-M137)*E137),4)</f>
        <v>0</v>
      </c>
      <c r="M137" s="48">
        <f>ROUND(Y137,6)</f>
        <v>0</v>
      </c>
      <c r="N137" s="46">
        <f>IF(AB137&lt;&gt;0,"Revisar Cu ó %subsidio","")</f>
      </c>
      <c r="O137" s="47"/>
      <c r="R137" s="14">
        <f>+VarIPCm3</f>
        <v>0</v>
      </c>
      <c r="S137" s="54">
        <f t="shared" si="15"/>
        <v>0</v>
      </c>
      <c r="T137" s="62">
        <f>IF(S137=0,Z136,Z136*(1+S137))</f>
        <v>0</v>
      </c>
      <c r="U137" s="15"/>
      <c r="V137" s="62">
        <f>IF(V136=0,H137,IF(T137=0,U137,T137))</f>
        <v>0</v>
      </c>
      <c r="W137" s="16">
        <f>IF(W136=0,I137,IF(E137=0,0,IF(V137=0,I137,(1-V137/E137))))</f>
        <v>0</v>
      </c>
      <c r="X137" s="16"/>
      <c r="Y137" s="16">
        <f>IF(E137=0,0,IF(IF(IF(X137&lt;W137,W137,X137)&gt;60%,60%,IF(X137&lt;W137,W137,X137))&lt;50%,50%,IF(IF(X137&lt;W137,W137,X137)&gt;60%,60%,IF(X137&lt;W137,W137,X137))))</f>
        <v>0</v>
      </c>
      <c r="Z137" s="62">
        <f>+L137</f>
        <v>0</v>
      </c>
      <c r="AB137" s="12">
        <f>I137-Y137</f>
        <v>0</v>
      </c>
      <c r="AC137" s="13">
        <f t="shared" si="26"/>
        <v>0</v>
      </c>
      <c r="AE137" s="20">
        <f>IF(E137=0,0,IF(F137=1,IF(mes1=DATE(2007,1,1),(IF((1-V137/E137)&lt;=50%,I137,IF((1-(V137/E137))&gt;60%,60%,1-(V137/E137)))),IF((1-(V137/E137))&gt;60%,60%,1-(V137/E137))),IF(mes1=DATE(2007,1,1),(IF((1-V137/E137)&lt;40%,I137%,IF((1-(V137/E137))&gt;50%,50%,1-(V137/E137)))),IF((1-(V137/E137))&gt;50%,50%,1-(V137/E137)))))</f>
        <v>0</v>
      </c>
    </row>
    <row r="138" spans="2:31" ht="12.75">
      <c r="B138" s="71">
        <f t="shared" si="14"/>
        <v>0</v>
      </c>
      <c r="C138" s="72">
        <f>YEAR(mes0)</f>
        <v>2012</v>
      </c>
      <c r="D138" s="72">
        <f>MONTH(mes0)</f>
        <v>12</v>
      </c>
      <c r="E138" s="78"/>
      <c r="F138" s="73">
        <v>2</v>
      </c>
      <c r="G138" s="73">
        <f t="shared" si="25"/>
        <v>16</v>
      </c>
      <c r="H138" s="74"/>
      <c r="I138" s="75"/>
      <c r="J138" s="76"/>
      <c r="L138" s="33">
        <f>ROUND(Z138,4)</f>
        <v>0</v>
      </c>
      <c r="M138" s="45">
        <f>ROUND(IF(E138=0,0,1-(L138/E138)),6)</f>
        <v>0</v>
      </c>
      <c r="N138" s="49">
        <f>IF(M138&lt;&gt;I138,"Revisar Cu ó %subsidio","")</f>
      </c>
      <c r="O138" s="47"/>
      <c r="R138" s="14">
        <f>+VarIPCm0</f>
        <v>-0.0013671385677413994</v>
      </c>
      <c r="S138" s="54">
        <f t="shared" si="15"/>
        <v>-0.0013671385677413994</v>
      </c>
      <c r="T138" s="63"/>
      <c r="U138" s="17"/>
      <c r="V138" s="63">
        <f>IF(AND(D138=12,C138=2010),H138*(1+VarIPCm0),H138)</f>
        <v>0</v>
      </c>
      <c r="W138" s="50">
        <f>IF(E138=0,0,IF(V138=0,H138,(1-V138/E138)))</f>
        <v>0</v>
      </c>
      <c r="X138" s="50"/>
      <c r="Y138" s="50">
        <f>+W138</f>
        <v>0</v>
      </c>
      <c r="Z138" s="63">
        <f>+V138</f>
        <v>0</v>
      </c>
      <c r="AB138" s="12">
        <f>IF(I138=0,0,I138-M138)</f>
        <v>0</v>
      </c>
      <c r="AC138" s="13">
        <f t="shared" si="26"/>
        <v>0</v>
      </c>
      <c r="AE138" s="56">
        <f>IF(E138=0,0,IF(F138=1,IF(mes1=DATE(2007,1,1),(IF((1-V138/E138)&lt;=50%,I138,IF((1-(V138/E138))&gt;60%,60%,1-(V138/E138)))),IF((1-(V138/E138))&gt;60%,60%,1-(V138/E138))),IF(mes1=DATE(2007,1,1),(IF((1-V138/E138)&lt;40%,I138%,IF((1-(V138/E138))&gt;50%,50%,1-(V138/E138)))),IF((1-(V138/E138))&gt;50%,50%,1-(V138/E138)))))</f>
        <v>0</v>
      </c>
    </row>
    <row r="139" spans="2:31" ht="12.75">
      <c r="B139" s="71">
        <f t="shared" si="14"/>
        <v>0</v>
      </c>
      <c r="C139" s="72">
        <f>YEAR(mes1)</f>
        <v>2013</v>
      </c>
      <c r="D139" s="72">
        <f>MONTH(mes1)</f>
        <v>1</v>
      </c>
      <c r="E139" s="78"/>
      <c r="F139" s="73">
        <v>2</v>
      </c>
      <c r="G139" s="73">
        <f t="shared" si="25"/>
        <v>16</v>
      </c>
      <c r="H139" s="74"/>
      <c r="I139" s="77"/>
      <c r="J139" s="76"/>
      <c r="L139" s="55">
        <f>ROUND(IF(E139=0,0,(1-M139)*E139),4)</f>
        <v>0</v>
      </c>
      <c r="M139" s="48">
        <f>ROUND(Y139,6)</f>
        <v>0</v>
      </c>
      <c r="N139" s="46">
        <f>IF(AB139&lt;&gt;0,"Revisar Cu ó %subsidio","")</f>
      </c>
      <c r="O139" s="47"/>
      <c r="R139" s="14">
        <f>+VarIPCm1</f>
        <v>0.000888669245575846</v>
      </c>
      <c r="S139" s="54">
        <f t="shared" si="15"/>
        <v>0.000888669245575846</v>
      </c>
      <c r="T139" s="63">
        <f>IF(S139=0,Z138,Z138*(1+S139))</f>
        <v>0</v>
      </c>
      <c r="U139" s="18"/>
      <c r="V139" s="63">
        <f>IF(V138=0,H139,IF(T139=0,U139,T139))</f>
        <v>0</v>
      </c>
      <c r="W139" s="50">
        <f>IF(W138=0,I139,IF(E139=0,0,IF(V139=0,I139,(1-V139/E139))))</f>
        <v>0</v>
      </c>
      <c r="X139" s="50"/>
      <c r="Y139" s="51">
        <f>IF(E139=0,0,IF(IF(IF(X139&lt;W139,W139,X139)&gt;50%,50%,IF(X139&lt;W139,W139,X139))&lt;40%,40%,IF(IF(X139&lt;W139,W139,X139)&gt;50%,50%,IF(X139&lt;W139,W139,X139))))</f>
        <v>0</v>
      </c>
      <c r="Z139" s="63">
        <f>+L139</f>
        <v>0</v>
      </c>
      <c r="AB139" s="12">
        <f>I139-M139</f>
        <v>0</v>
      </c>
      <c r="AC139" s="13">
        <f t="shared" si="26"/>
        <v>0</v>
      </c>
      <c r="AE139" s="20">
        <f>IF(E139=0,0,IF(F139=1,IF(mes1=DATE(2007,1,1),(IF((1-V139/E139)&lt;50%,50%,IF((1-(V139/E139))&gt;60%,60%,1-(V139/E139)))),IF((1-(V139/E139))&gt;60%,60%,1-(V139/E139))),IF(mes1=DATE(2007,1,1),(IF((1-V139/E139)&lt;40%,40%,IF((1-(V139/E139))&gt;50%,50%,1-(V139/E139)))),IF((1-(V139/E139))&gt;50%,50%,1-(V139/E139)))))</f>
        <v>0</v>
      </c>
    </row>
    <row r="140" spans="2:31" ht="12.75">
      <c r="B140" s="71">
        <f t="shared" si="14"/>
        <v>0</v>
      </c>
      <c r="C140" s="72">
        <f>YEAR(mes2)</f>
        <v>2013</v>
      </c>
      <c r="D140" s="72">
        <f>MONTH(mes2)</f>
        <v>2</v>
      </c>
      <c r="E140" s="78"/>
      <c r="F140" s="73">
        <v>2</v>
      </c>
      <c r="G140" s="73">
        <f t="shared" si="25"/>
        <v>16</v>
      </c>
      <c r="H140" s="74"/>
      <c r="I140" s="77"/>
      <c r="J140" s="76"/>
      <c r="L140" s="55">
        <f>ROUND(IF(E140=0,0,(1-M140)*E140),4)</f>
        <v>0</v>
      </c>
      <c r="M140" s="48">
        <f>ROUND(Y140,6)</f>
        <v>0</v>
      </c>
      <c r="N140" s="46">
        <f>IF(AB140&lt;&gt;0,"Revisar Cu ó %subsidio","")</f>
      </c>
      <c r="O140" s="47"/>
      <c r="R140" s="14">
        <f>+VarIPCm2</f>
        <v>0.0029798661922064706</v>
      </c>
      <c r="S140" s="54">
        <f t="shared" si="15"/>
        <v>0.0029798661922064706</v>
      </c>
      <c r="T140" s="63">
        <f>IF(S140=0,Z139,Z139*(1+S140))</f>
        <v>0</v>
      </c>
      <c r="U140" s="18"/>
      <c r="V140" s="63">
        <f>IF(V139=0,H140,IF(T140=0,U140,T140))</f>
        <v>0</v>
      </c>
      <c r="W140" s="50">
        <f>IF(W139=0,I140,IF(E140=0,0,IF(V140=0,I140,(1-V140/E140))))</f>
        <v>0</v>
      </c>
      <c r="X140" s="50"/>
      <c r="Y140" s="51">
        <f>IF(E140=0,0,IF(IF(IF(X140&lt;W140,W140,X140)&gt;50%,50%,IF(X140&lt;W140,W140,X140))&lt;40%,40%,IF(IF(X140&lt;W140,W140,X140)&gt;50%,50%,IF(X140&lt;W140,W140,X140))))</f>
        <v>0</v>
      </c>
      <c r="Z140" s="63">
        <f>+L140</f>
        <v>0</v>
      </c>
      <c r="AB140" s="12">
        <f>I140-M140</f>
        <v>0</v>
      </c>
      <c r="AC140" s="13">
        <f t="shared" si="26"/>
        <v>0</v>
      </c>
      <c r="AE140" s="20">
        <f>IF(E140=0,0,IF(F140=1,IF(mes1=DATE(2007,1,1),(IF((1-V140/E140)&lt;50%,50%,IF((1-(V140/E140))&gt;60%,60%,1-(V140/E140)))),IF((1-(V140/E140))&gt;60%,60%,1-(V140/E140))),IF(mes1=DATE(2007,1,1),(IF((1-V140/E140)&lt;40%,40%,IF((1-(V140/E140))&gt;50%,50%,1-(V140/E140)))),IF((1-(V140/E140))&gt;50%,50%,1-(V140/E140)))))</f>
        <v>0</v>
      </c>
    </row>
    <row r="141" spans="2:31" ht="12.75">
      <c r="B141" s="71">
        <f t="shared" si="14"/>
        <v>0</v>
      </c>
      <c r="C141" s="72">
        <f>YEAR(mes3)</f>
        <v>2013</v>
      </c>
      <c r="D141" s="72">
        <f>MONTH(mes3)</f>
        <v>3</v>
      </c>
      <c r="E141" s="78"/>
      <c r="F141" s="73">
        <v>2</v>
      </c>
      <c r="G141" s="73">
        <f t="shared" si="25"/>
        <v>16</v>
      </c>
      <c r="H141" s="74"/>
      <c r="I141" s="77"/>
      <c r="J141" s="76"/>
      <c r="L141" s="55">
        <f>ROUND(IF(E141=0,0,(1-M141)*E141),4)</f>
        <v>0</v>
      </c>
      <c r="M141" s="48">
        <f>ROUND(Y141,6)</f>
        <v>0</v>
      </c>
      <c r="N141" s="46">
        <f>IF(AB141&lt;&gt;0,"Revisar Cu ó %subsidio","")</f>
      </c>
      <c r="O141" s="47"/>
      <c r="R141" s="14">
        <f>+VarIPCm3</f>
        <v>0</v>
      </c>
      <c r="S141" s="54">
        <f t="shared" si="15"/>
        <v>0</v>
      </c>
      <c r="T141" s="63">
        <f>IF(S141=0,Z140,Z140*(1+S141))</f>
        <v>0</v>
      </c>
      <c r="U141" s="18"/>
      <c r="V141" s="63">
        <f>IF(V140=0,H141,IF(T141=0,U141,T141))</f>
        <v>0</v>
      </c>
      <c r="W141" s="50">
        <f>IF(W140=0,I141,IF(E141=0,0,IF(V141=0,I141,(1-V141/E141))))</f>
        <v>0</v>
      </c>
      <c r="X141" s="50"/>
      <c r="Y141" s="51">
        <f>IF(E141=0,0,IF(IF(IF(X141&lt;W141,W141,X141)&gt;50%,50%,IF(X141&lt;W141,W141,X141))&lt;40%,40%,IF(IF(X141&lt;W141,W141,X141)&gt;50%,50%,IF(X141&lt;W141,W141,X141))))</f>
        <v>0</v>
      </c>
      <c r="Z141" s="63">
        <f>+L141</f>
        <v>0</v>
      </c>
      <c r="AB141" s="12">
        <f>I141-M141</f>
        <v>0</v>
      </c>
      <c r="AC141" s="13">
        <f t="shared" si="26"/>
        <v>0</v>
      </c>
      <c r="AE141" s="20">
        <f>IF(E141=0,0,IF(F141=1,IF(mes1=DATE(2007,1,1),(IF((1-V141/E141)&lt;50%,50%,IF((1-(V141/E141))&gt;60%,60%,1-(V141/E141)))),IF((1-(V141/E141))&gt;60%,60%,1-(V141/E141))),IF(mes1=DATE(2007,1,1),(IF((1-V141/E141)&lt;40%,40%,IF((1-(V141/E141))&gt;50%,50%,1-(V141/E141)))),IF((1-(V141/E141))&gt;50%,50%,1-(V141/E141)))))</f>
        <v>0</v>
      </c>
    </row>
    <row r="142" spans="2:31" ht="12.75">
      <c r="B142" s="71">
        <f aca="true" t="shared" si="27" ref="B142:B205">+Empresa</f>
        <v>0</v>
      </c>
      <c r="C142" s="72">
        <f>YEAR(mes0)</f>
        <v>2012</v>
      </c>
      <c r="D142" s="72">
        <f>MONTH(mes0)</f>
        <v>12</v>
      </c>
      <c r="E142" s="78"/>
      <c r="F142" s="73">
        <v>1</v>
      </c>
      <c r="G142" s="73">
        <f>+G141+1</f>
        <v>17</v>
      </c>
      <c r="H142" s="74"/>
      <c r="I142" s="75"/>
      <c r="J142" s="76"/>
      <c r="L142" s="33">
        <f>ROUND(Z142,4)</f>
        <v>0</v>
      </c>
      <c r="M142" s="45">
        <f>ROUND(IF(E142=0,0,1-(L142/E142)),6)</f>
        <v>0</v>
      </c>
      <c r="N142" s="49">
        <f>IF(M142&lt;&gt;I142,"Revisar Cu ó %subsidio","")</f>
      </c>
      <c r="O142" s="47"/>
      <c r="R142" s="14">
        <f>+VarIPCm0</f>
        <v>-0.0013671385677413994</v>
      </c>
      <c r="S142" s="54">
        <f t="shared" si="15"/>
        <v>-0.0013671385677413994</v>
      </c>
      <c r="T142" s="62"/>
      <c r="U142" s="11"/>
      <c r="V142" s="62">
        <f>IF(AND(D142=12,C142=2010),H142*(1+VarIPCm0),H142)</f>
        <v>0</v>
      </c>
      <c r="W142" s="16">
        <f>IF(E142=0,0,IF(V142=0,H142,(1-V142/E142)))</f>
        <v>0</v>
      </c>
      <c r="X142" s="16"/>
      <c r="Y142" s="16">
        <f>+W142</f>
        <v>0</v>
      </c>
      <c r="Z142" s="62">
        <f>+V142</f>
        <v>0</v>
      </c>
      <c r="AB142" s="12">
        <f>IF(I142=0,0,I142-AE142)</f>
        <v>0</v>
      </c>
      <c r="AC142" s="13">
        <f t="shared" si="26"/>
        <v>0</v>
      </c>
      <c r="AE142" s="56">
        <f>IF(E142=0,0,IF(F142=1,IF(mes1=DATE(2007,1,1),(IF((1-V142/E142)&lt;=50%,I142,IF((1-(V142/E142))&gt;60%,60%,1-(V142/E142)))),IF((1-(V142/E142))&gt;60%,60%,1-(V142/E142))),IF(mes1=DATE(2007,1,1),(IF((1-V142/E142)&lt;40%,I142%,IF((1-(V142/E142))&gt;50%,50%,1-(V142/E142)))),IF((1-(V142/E142))&gt;50%,50%,1-(V142/E142)))))</f>
        <v>0</v>
      </c>
    </row>
    <row r="143" spans="2:31" ht="12.75">
      <c r="B143" s="71">
        <f t="shared" si="27"/>
        <v>0</v>
      </c>
      <c r="C143" s="72">
        <f>YEAR(mes1)</f>
        <v>2013</v>
      </c>
      <c r="D143" s="72">
        <f>MONTH(mes1)</f>
        <v>1</v>
      </c>
      <c r="E143" s="78"/>
      <c r="F143" s="73">
        <v>1</v>
      </c>
      <c r="G143" s="73">
        <f>+G142</f>
        <v>17</v>
      </c>
      <c r="H143" s="74"/>
      <c r="I143" s="75"/>
      <c r="J143" s="76"/>
      <c r="L143" s="55">
        <f>ROUND(IF(E143=0,0,(1-M143)*E143),4)</f>
        <v>0</v>
      </c>
      <c r="M143" s="48">
        <f>ROUND(Y143,6)</f>
        <v>0</v>
      </c>
      <c r="N143" s="46">
        <f>IF(AB143&lt;&gt;0,"Revisar Cu ó %subsidio","")</f>
      </c>
      <c r="O143" s="47"/>
      <c r="R143" s="14">
        <f>+VarIPCm1</f>
        <v>0.000888669245575846</v>
      </c>
      <c r="S143" s="54">
        <f aca="true" t="shared" si="28" ref="S143:S206">+R143</f>
        <v>0.000888669245575846</v>
      </c>
      <c r="T143" s="62">
        <f>IF(S143=0,Z142,Z142*(1+S143))</f>
        <v>0</v>
      </c>
      <c r="U143" s="15"/>
      <c r="V143" s="62">
        <f>IF(V142=0,H143,IF(T143=0,U143,T143))</f>
        <v>0</v>
      </c>
      <c r="W143" s="16">
        <f>IF(W142=0,I143,IF(E143=0,0,IF(V143=0,I143,(1-V143/E143))))</f>
        <v>0</v>
      </c>
      <c r="X143" s="16"/>
      <c r="Y143" s="16">
        <f>IF(E143=0,0,IF(IF(IF(X143&lt;W143,W143,X143)&gt;60%,60%,IF(X143&lt;W143,W143,X143))&lt;50%,50%,IF(IF(X143&lt;W143,W143,X143)&gt;60%,60%,IF(X143&lt;W143,W143,X143))))</f>
        <v>0</v>
      </c>
      <c r="Z143" s="62">
        <f>+L143</f>
        <v>0</v>
      </c>
      <c r="AB143" s="12">
        <f>I143-M143</f>
        <v>0</v>
      </c>
      <c r="AC143" s="13">
        <f t="shared" si="26"/>
        <v>0</v>
      </c>
      <c r="AE143" s="20">
        <f>IF(E143=0,0,IF(F143=1,IF(mes1=DATE(2007,1,1),(IF((1-V143/E143)&lt;50%,50%,IF((1-(V143/E143))&gt;60%,60%,1-(V143/E143)))),IF((1-(V143/E143))&gt;60%,60%,1-(V143/E143))),IF(mes1=DATE(2007,1,1),(IF((1-V143/E143)&lt;40%,40%,IF((1-(V143/E143))&gt;50%,50%,1-(V143/E143)))),IF((1-(V143/E143))&gt;50%,50%,1-(V143/E143)))))</f>
        <v>0</v>
      </c>
    </row>
    <row r="144" spans="2:31" ht="12.75">
      <c r="B144" s="71">
        <f t="shared" si="27"/>
        <v>0</v>
      </c>
      <c r="C144" s="72">
        <f>YEAR(mes2)</f>
        <v>2013</v>
      </c>
      <c r="D144" s="72">
        <f>MONTH(mes2)</f>
        <v>2</v>
      </c>
      <c r="E144" s="78"/>
      <c r="F144" s="73">
        <v>1</v>
      </c>
      <c r="G144" s="73">
        <f aca="true" t="shared" si="29" ref="G144:G149">+G143</f>
        <v>17</v>
      </c>
      <c r="H144" s="74"/>
      <c r="I144" s="75"/>
      <c r="J144" s="76"/>
      <c r="L144" s="55">
        <f>ROUND(IF(E144=0,0,(1-M144)*E144),4)</f>
        <v>0</v>
      </c>
      <c r="M144" s="48">
        <f>ROUND(Y144,6)</f>
        <v>0</v>
      </c>
      <c r="N144" s="46">
        <f>IF(AB144&lt;&gt;0,"Revisar Cu ó %subsidio","")</f>
      </c>
      <c r="O144" s="47"/>
      <c r="R144" s="14">
        <f>+VarIPCm2</f>
        <v>0.0029798661922064706</v>
      </c>
      <c r="S144" s="54">
        <f t="shared" si="28"/>
        <v>0.0029798661922064706</v>
      </c>
      <c r="T144" s="62">
        <f>IF(S144=0,Z143,Z143*(1+S144))</f>
        <v>0</v>
      </c>
      <c r="U144" s="15"/>
      <c r="V144" s="62">
        <f>IF(V143=0,H144,IF(T144=0,U144,T144))</f>
        <v>0</v>
      </c>
      <c r="W144" s="16">
        <f>IF(W143=0,I144,IF(E144=0,0,IF(V144=0,I144,(1-V144/E144))))</f>
        <v>0</v>
      </c>
      <c r="X144" s="16"/>
      <c r="Y144" s="16">
        <f>IF(E144=0,0,IF(IF(IF(X144&lt;W144,W144,X144)&gt;60%,60%,IF(X144&lt;W144,W144,X144))&lt;50%,50%,IF(IF(X144&lt;W144,W144,X144)&gt;60%,60%,IF(X144&lt;W144,W144,X144))))</f>
        <v>0</v>
      </c>
      <c r="Z144" s="62">
        <f>+L144</f>
        <v>0</v>
      </c>
      <c r="AB144" s="12">
        <f>I144-M144</f>
        <v>0</v>
      </c>
      <c r="AC144" s="13">
        <f t="shared" si="26"/>
        <v>0</v>
      </c>
      <c r="AE144" s="20">
        <f>IF(E144=0,0,IF(F144=1,IF(mes1=DATE(2007,1,1),(IF((1-V144/E144)&lt;50%,50%,IF((1-(V144/E144))&gt;60%,60%,1-(V144/E144)))),IF((1-(V144/E144))&gt;60%,60%,1-(V144/E144))),IF(mes1=DATE(2007,1,1),(IF((1-V144/E144)&lt;40%,40%,IF((1-(V144/E144))&gt;50%,50%,1-(V144/E144)))),IF((1-(V144/E144))&gt;50%,50%,1-(V144/E144)))))</f>
        <v>0</v>
      </c>
    </row>
    <row r="145" spans="2:31" ht="12.75">
      <c r="B145" s="71">
        <f t="shared" si="27"/>
        <v>0</v>
      </c>
      <c r="C145" s="72">
        <f>YEAR(mes3)</f>
        <v>2013</v>
      </c>
      <c r="D145" s="72">
        <f>MONTH(mes3)</f>
        <v>3</v>
      </c>
      <c r="E145" s="78"/>
      <c r="F145" s="73">
        <v>1</v>
      </c>
      <c r="G145" s="73">
        <f t="shared" si="29"/>
        <v>17</v>
      </c>
      <c r="H145" s="74"/>
      <c r="I145" s="75"/>
      <c r="J145" s="76"/>
      <c r="L145" s="55">
        <f>ROUND(IF(E145=0,0,(1-M145)*E145),4)</f>
        <v>0</v>
      </c>
      <c r="M145" s="48">
        <f>ROUND(Y145,6)</f>
        <v>0</v>
      </c>
      <c r="N145" s="46">
        <f>IF(AB145&lt;&gt;0,"Revisar Cu ó %subsidio","")</f>
      </c>
      <c r="O145" s="47"/>
      <c r="R145" s="14">
        <f>+VarIPCm3</f>
        <v>0</v>
      </c>
      <c r="S145" s="54">
        <f t="shared" si="28"/>
        <v>0</v>
      </c>
      <c r="T145" s="62">
        <f>IF(S145=0,Z144,Z144*(1+S145))</f>
        <v>0</v>
      </c>
      <c r="U145" s="15"/>
      <c r="V145" s="62">
        <f>IF(V144=0,H145,IF(T145=0,U145,T145))</f>
        <v>0</v>
      </c>
      <c r="W145" s="16">
        <f>IF(W144=0,I145,IF(E145=0,0,IF(V145=0,I145,(1-V145/E145))))</f>
        <v>0</v>
      </c>
      <c r="X145" s="16"/>
      <c r="Y145" s="16">
        <f>IF(E145=0,0,IF(IF(IF(X145&lt;W145,W145,X145)&gt;60%,60%,IF(X145&lt;W145,W145,X145))&lt;50%,50%,IF(IF(X145&lt;W145,W145,X145)&gt;60%,60%,IF(X145&lt;W145,W145,X145))))</f>
        <v>0</v>
      </c>
      <c r="Z145" s="62">
        <f>+L145</f>
        <v>0</v>
      </c>
      <c r="AB145" s="12">
        <f>I145-M145</f>
        <v>0</v>
      </c>
      <c r="AC145" s="13">
        <f t="shared" si="26"/>
        <v>0</v>
      </c>
      <c r="AE145" s="20">
        <f>IF(E145=0,0,IF(F145=1,IF(mes1=DATE(2007,1,1),(IF((1-V145/E145)&lt;50%,50%,IF((1-(V145/E145))&gt;60%,60%,1-(V145/E145)))),IF((1-(V145/E145))&gt;60%,60%,1-(V145/E145))),IF(mes1=DATE(2007,1,1),(IF((1-V145/E145)&lt;40%,40%,IF((1-(V145/E145))&gt;50%,50%,1-(V145/E145)))),IF((1-(V145/E145))&gt;50%,50%,1-(V145/E145)))))</f>
        <v>0</v>
      </c>
    </row>
    <row r="146" spans="2:31" ht="12.75">
      <c r="B146" s="71">
        <f t="shared" si="27"/>
        <v>0</v>
      </c>
      <c r="C146" s="72">
        <f>YEAR(mes0)</f>
        <v>2012</v>
      </c>
      <c r="D146" s="72">
        <f>MONTH(mes0)</f>
        <v>12</v>
      </c>
      <c r="E146" s="78"/>
      <c r="F146" s="73">
        <v>2</v>
      </c>
      <c r="G146" s="73">
        <f t="shared" si="29"/>
        <v>17</v>
      </c>
      <c r="H146" s="74"/>
      <c r="I146" s="75"/>
      <c r="J146" s="76"/>
      <c r="L146" s="33">
        <f>ROUND(Z146,4)</f>
        <v>0</v>
      </c>
      <c r="M146" s="45">
        <f>ROUND(IF(E146=0,0,1-(L146/E146)),6)</f>
        <v>0</v>
      </c>
      <c r="N146" s="49">
        <f>IF(M146&lt;&gt;I146,"Revisar Cu ó %subsidio","")</f>
      </c>
      <c r="O146" s="47"/>
      <c r="R146" s="14">
        <f>+VarIPCm0</f>
        <v>-0.0013671385677413994</v>
      </c>
      <c r="S146" s="54">
        <f t="shared" si="28"/>
        <v>-0.0013671385677413994</v>
      </c>
      <c r="T146" s="63"/>
      <c r="U146" s="17"/>
      <c r="V146" s="63">
        <f>IF(AND(D146=12,C146=2010),H146*(1+VarIPCm0),H146)</f>
        <v>0</v>
      </c>
      <c r="W146" s="50">
        <f>IF(E146=0,0,IF(V146=0,H146,(1-V146/E146)))</f>
        <v>0</v>
      </c>
      <c r="X146" s="50"/>
      <c r="Y146" s="50">
        <f>+W146</f>
        <v>0</v>
      </c>
      <c r="Z146" s="63">
        <f>+V146</f>
        <v>0</v>
      </c>
      <c r="AB146" s="12">
        <f>IF(I146=0,0,I146-AE146)</f>
        <v>0</v>
      </c>
      <c r="AC146" s="13">
        <f t="shared" si="26"/>
        <v>0</v>
      </c>
      <c r="AE146" s="56">
        <f>IF(E146=0,0,IF(F146=1,IF(mes1=DATE(2007,1,1),(IF((1-V146/E146)&lt;=50%,I146,IF((1-(V146/E146))&gt;60%,60%,1-(V146/E146)))),IF((1-(V146/E146))&gt;60%,60%,1-(V146/E146))),IF(mes1=DATE(2007,1,1),(IF((1-V146/E146)&lt;40%,I146%,IF((1-(V146/E146))&gt;50%,50%,1-(V146/E146)))),IF((1-(V146/E146))&gt;50%,50%,1-(V146/E146)))))</f>
        <v>0</v>
      </c>
    </row>
    <row r="147" spans="2:31" ht="12.75">
      <c r="B147" s="71">
        <f t="shared" si="27"/>
        <v>0</v>
      </c>
      <c r="C147" s="72">
        <f>YEAR(mes1)</f>
        <v>2013</v>
      </c>
      <c r="D147" s="72">
        <f>MONTH(mes1)</f>
        <v>1</v>
      </c>
      <c r="E147" s="78"/>
      <c r="F147" s="73">
        <v>2</v>
      </c>
      <c r="G147" s="73">
        <f t="shared" si="29"/>
        <v>17</v>
      </c>
      <c r="H147" s="74"/>
      <c r="I147" s="77"/>
      <c r="J147" s="76"/>
      <c r="L147" s="55">
        <f>ROUND(IF(E147=0,0,(1-M147)*E147),4)</f>
        <v>0</v>
      </c>
      <c r="M147" s="48">
        <f>ROUND(Y147,6)</f>
        <v>0</v>
      </c>
      <c r="N147" s="46">
        <f>IF(AB147&lt;&gt;0,"Revisar Cu ó %subsidio","")</f>
      </c>
      <c r="O147" s="47"/>
      <c r="R147" s="14">
        <f>+VarIPCm1</f>
        <v>0.000888669245575846</v>
      </c>
      <c r="S147" s="54">
        <f t="shared" si="28"/>
        <v>0.000888669245575846</v>
      </c>
      <c r="T147" s="63">
        <f>IF(S147=0,Z146,Z146*(1+S147))</f>
        <v>0</v>
      </c>
      <c r="U147" s="18"/>
      <c r="V147" s="63">
        <f>IF(V146=0,H147,IF(T147=0,U147,T147))</f>
        <v>0</v>
      </c>
      <c r="W147" s="50">
        <f>IF(W146=0,I147,IF(E147=0,0,IF(V147=0,I147,(1-V147/E147))))</f>
        <v>0</v>
      </c>
      <c r="X147" s="50"/>
      <c r="Y147" s="51">
        <f>IF(E147=0,0,IF(IF(IF(X147&lt;W147,W147,X147)&gt;50%,50%,IF(X147&lt;W147,W147,X147))&lt;40%,40%,IF(IF(X147&lt;W147,W147,X147)&gt;50%,50%,IF(X147&lt;W147,W147,X147))))</f>
        <v>0</v>
      </c>
      <c r="Z147" s="63">
        <f>+L147</f>
        <v>0</v>
      </c>
      <c r="AB147" s="12">
        <f>I147-M147</f>
        <v>0</v>
      </c>
      <c r="AC147" s="13">
        <f t="shared" si="26"/>
        <v>0</v>
      </c>
      <c r="AE147" s="20">
        <f>IF(E147=0,0,IF(F147=1,IF(mes1=DATE(2007,1,1),(IF((1-V147/E147)&lt;50%,50%,IF((1-(V147/E147))&gt;60%,60%,1-(V147/E147)))),IF((1-(V147/E147))&gt;60%,60%,1-(V147/E147))),IF(mes1=DATE(2007,1,1),(IF((1-V147/E147)&lt;40%,40%,IF((1-(V147/E147))&gt;50%,50%,1-(V147/E147)))),IF((1-(V147/E147))&gt;50%,50%,1-(V147/E147)))))</f>
        <v>0</v>
      </c>
    </row>
    <row r="148" spans="2:31" ht="12.75">
      <c r="B148" s="71">
        <f t="shared" si="27"/>
        <v>0</v>
      </c>
      <c r="C148" s="72">
        <f>YEAR(mes2)</f>
        <v>2013</v>
      </c>
      <c r="D148" s="72">
        <f>MONTH(mes2)</f>
        <v>2</v>
      </c>
      <c r="E148" s="78"/>
      <c r="F148" s="73">
        <v>2</v>
      </c>
      <c r="G148" s="73">
        <f t="shared" si="29"/>
        <v>17</v>
      </c>
      <c r="H148" s="74"/>
      <c r="I148" s="77"/>
      <c r="J148" s="76"/>
      <c r="L148" s="55">
        <f>ROUND(IF(E148=0,0,(1-M148)*E148),4)</f>
        <v>0</v>
      </c>
      <c r="M148" s="48">
        <f>ROUND(Y148,6)</f>
        <v>0</v>
      </c>
      <c r="N148" s="46">
        <f>IF(AB148&lt;&gt;0,"Revisar Cu ó %subsidio","")</f>
      </c>
      <c r="O148" s="47"/>
      <c r="R148" s="14">
        <f>+VarIPCm2</f>
        <v>0.0029798661922064706</v>
      </c>
      <c r="S148" s="54">
        <f t="shared" si="28"/>
        <v>0.0029798661922064706</v>
      </c>
      <c r="T148" s="63">
        <f>IF(S148=0,Z147,Z147*(1+S148))</f>
        <v>0</v>
      </c>
      <c r="U148" s="18"/>
      <c r="V148" s="63">
        <f>IF(V147=0,H148,IF(T148=0,U148,T148))</f>
        <v>0</v>
      </c>
      <c r="W148" s="50">
        <f>IF(W147=0,I148,IF(E148=0,0,IF(V148=0,I148,(1-V148/E148))))</f>
        <v>0</v>
      </c>
      <c r="X148" s="50"/>
      <c r="Y148" s="51">
        <f>IF(E148=0,0,IF(IF(IF(X148&lt;W148,W148,X148)&gt;50%,50%,IF(X148&lt;W148,W148,X148))&lt;40%,40%,IF(IF(X148&lt;W148,W148,X148)&gt;50%,50%,IF(X148&lt;W148,W148,X148))))</f>
        <v>0</v>
      </c>
      <c r="Z148" s="63">
        <f>+L148</f>
        <v>0</v>
      </c>
      <c r="AB148" s="12">
        <f>I148-M148</f>
        <v>0</v>
      </c>
      <c r="AC148" s="13">
        <f t="shared" si="26"/>
        <v>0</v>
      </c>
      <c r="AE148" s="20">
        <f>IF(E148=0,0,IF(F148=1,IF(mes1=DATE(2007,1,1),(IF((1-V148/E148)&lt;50%,50%,IF((1-(V148/E148))&gt;60%,60%,1-(V148/E148)))),IF((1-(V148/E148))&gt;60%,60%,1-(V148/E148))),IF(mes1=DATE(2007,1,1),(IF((1-V148/E148)&lt;40%,40%,IF((1-(V148/E148))&gt;50%,50%,1-(V148/E148)))),IF((1-(V148/E148))&gt;50%,50%,1-(V148/E148)))))</f>
        <v>0</v>
      </c>
    </row>
    <row r="149" spans="2:31" ht="12.75">
      <c r="B149" s="71">
        <f t="shared" si="27"/>
        <v>0</v>
      </c>
      <c r="C149" s="72">
        <f>YEAR(mes3)</f>
        <v>2013</v>
      </c>
      <c r="D149" s="72">
        <f>MONTH(mes3)</f>
        <v>3</v>
      </c>
      <c r="E149" s="78"/>
      <c r="F149" s="73">
        <v>2</v>
      </c>
      <c r="G149" s="73">
        <f t="shared" si="29"/>
        <v>17</v>
      </c>
      <c r="H149" s="74"/>
      <c r="I149" s="77"/>
      <c r="J149" s="76"/>
      <c r="L149" s="55">
        <f>ROUND(IF(E149=0,0,(1-M149)*E149),4)</f>
        <v>0</v>
      </c>
      <c r="M149" s="48">
        <f>ROUND(Y149,6)</f>
        <v>0</v>
      </c>
      <c r="N149" s="46">
        <f>IF(AB149&lt;&gt;0,"Revisar Cu ó %subsidio","")</f>
      </c>
      <c r="O149" s="47"/>
      <c r="R149" s="14">
        <f>+VarIPCm3</f>
        <v>0</v>
      </c>
      <c r="S149" s="54">
        <f t="shared" si="28"/>
        <v>0</v>
      </c>
      <c r="T149" s="63">
        <f>IF(S149=0,Z148,Z148*(1+S149))</f>
        <v>0</v>
      </c>
      <c r="U149" s="18"/>
      <c r="V149" s="63">
        <f>IF(V148=0,H149,IF(T149=0,U149,T149))</f>
        <v>0</v>
      </c>
      <c r="W149" s="50">
        <f>IF(W148=0,I149,IF(E149=0,0,IF(V149=0,I149,(1-V149/E149))))</f>
        <v>0</v>
      </c>
      <c r="X149" s="50"/>
      <c r="Y149" s="51">
        <f>IF(E149=0,0,IF(IF(IF(X149&lt;W149,W149,X149)&gt;50%,50%,IF(X149&lt;W149,W149,X149))&lt;40%,40%,IF(IF(X149&lt;W149,W149,X149)&gt;50%,50%,IF(X149&lt;W149,W149,X149))))</f>
        <v>0</v>
      </c>
      <c r="Z149" s="63">
        <f>+L149</f>
        <v>0</v>
      </c>
      <c r="AB149" s="12">
        <f>I149-M149</f>
        <v>0</v>
      </c>
      <c r="AC149" s="13">
        <f t="shared" si="26"/>
        <v>0</v>
      </c>
      <c r="AE149" s="20">
        <f>IF(E149=0,0,IF(F149=1,IF(mes1=DATE(2007,1,1),(IF((1-V149/E149)&lt;50%,50%,IF((1-(V149/E149))&gt;60%,60%,1-(V149/E149)))),IF((1-(V149/E149))&gt;60%,60%,1-(V149/E149))),IF(mes1=DATE(2007,1,1),(IF((1-V149/E149)&lt;40%,40%,IF((1-(V149/E149))&gt;50%,50%,1-(V149/E149)))),IF((1-(V149/E149))&gt;50%,50%,1-(V149/E149)))))</f>
        <v>0</v>
      </c>
    </row>
    <row r="150" spans="2:31" ht="12.75">
      <c r="B150" s="71">
        <f t="shared" si="27"/>
        <v>0</v>
      </c>
      <c r="C150" s="72">
        <f>YEAR(mes0)</f>
        <v>2012</v>
      </c>
      <c r="D150" s="72">
        <f>MONTH(mes0)</f>
        <v>12</v>
      </c>
      <c r="E150" s="78"/>
      <c r="F150" s="73">
        <v>1</v>
      </c>
      <c r="G150" s="73">
        <f>+G149+1</f>
        <v>18</v>
      </c>
      <c r="H150" s="74"/>
      <c r="I150" s="75"/>
      <c r="J150" s="76"/>
      <c r="L150" s="33">
        <f>ROUND(Z150,4)</f>
        <v>0</v>
      </c>
      <c r="M150" s="45">
        <f>ROUND(IF(E150=0,0,1-(L150/E150)),6)</f>
        <v>0</v>
      </c>
      <c r="N150" s="49">
        <f>IF(M150&lt;&gt;I150,"Revisar Cu ó %subsidio","")</f>
      </c>
      <c r="O150" s="47"/>
      <c r="R150" s="14">
        <f>+VarIPCm0</f>
        <v>-0.0013671385677413994</v>
      </c>
      <c r="S150" s="54">
        <f t="shared" si="28"/>
        <v>-0.0013671385677413994</v>
      </c>
      <c r="T150" s="62"/>
      <c r="U150" s="11"/>
      <c r="V150" s="62">
        <f>IF(AND(D150=12,C150=2010),H150*(1+VarIPCm0),H150)</f>
        <v>0</v>
      </c>
      <c r="W150" s="16">
        <f>IF(E150=0,0,IF(V150=0,H150,(1-V150/E150)))</f>
        <v>0</v>
      </c>
      <c r="X150" s="16"/>
      <c r="Y150" s="16">
        <f>+W150</f>
        <v>0</v>
      </c>
      <c r="Z150" s="62">
        <f>+V150</f>
        <v>0</v>
      </c>
      <c r="AB150" s="12">
        <f>IF(I150=0,0,I150-AE150)</f>
        <v>0</v>
      </c>
      <c r="AC150" s="13">
        <f t="shared" si="26"/>
        <v>0</v>
      </c>
      <c r="AE150" s="56">
        <f>IF(E150=0,0,IF(F150=1,IF(mes1=DATE(2007,1,1),(IF((1-V150/E150)&lt;=50%,I150,IF((1-(V150/E150))&gt;60%,60%,1-(V150/E150)))),IF((1-(V150/E150))&gt;60%,60%,1-(V150/E150))),IF(mes1=DATE(2007,1,1),(IF((1-V150/E150)&lt;40%,I150%,IF((1-(V150/E150))&gt;50%,50%,1-(V150/E150)))),IF((1-(V150/E150))&gt;50%,50%,1-(V150/E150)))))</f>
        <v>0</v>
      </c>
    </row>
    <row r="151" spans="2:31" ht="12.75">
      <c r="B151" s="71">
        <f t="shared" si="27"/>
        <v>0</v>
      </c>
      <c r="C151" s="72">
        <f>YEAR(mes1)</f>
        <v>2013</v>
      </c>
      <c r="D151" s="72">
        <f>MONTH(mes1)</f>
        <v>1</v>
      </c>
      <c r="E151" s="78"/>
      <c r="F151" s="73">
        <v>1</v>
      </c>
      <c r="G151" s="73">
        <f>+G150</f>
        <v>18</v>
      </c>
      <c r="H151" s="74"/>
      <c r="I151" s="75"/>
      <c r="J151" s="76"/>
      <c r="L151" s="55">
        <f>ROUND(IF(E151=0,0,(1-M151)*E151),4)</f>
        <v>0</v>
      </c>
      <c r="M151" s="48">
        <f>ROUND(Y151,6)</f>
        <v>0</v>
      </c>
      <c r="N151" s="46">
        <f>IF(AB151&lt;&gt;0,"Revisar Cu ó %subsidio","")</f>
      </c>
      <c r="O151" s="47"/>
      <c r="R151" s="14">
        <f>+VarIPCm1</f>
        <v>0.000888669245575846</v>
      </c>
      <c r="S151" s="54">
        <f t="shared" si="28"/>
        <v>0.000888669245575846</v>
      </c>
      <c r="T151" s="62">
        <f>IF(S151=0,Z150,Z150*(1+S151))</f>
        <v>0</v>
      </c>
      <c r="U151" s="15"/>
      <c r="V151" s="62">
        <f>IF(V150=0,H151,IF(T151=0,U151,T151))</f>
        <v>0</v>
      </c>
      <c r="W151" s="16">
        <f>IF(W150=0,I151,IF(E151=0,0,IF(V151=0,I151,(1-V151/E151))))</f>
        <v>0</v>
      </c>
      <c r="X151" s="16"/>
      <c r="Y151" s="16">
        <f>IF(E151=0,0,IF(IF(IF(X151&lt;W151,W151,X151)&gt;60%,60%,IF(X151&lt;W151,W151,X151))&lt;50%,50%,IF(IF(X151&lt;W151,W151,X151)&gt;60%,60%,IF(X151&lt;W151,W151,X151))))</f>
        <v>0</v>
      </c>
      <c r="Z151" s="62">
        <f>+L151</f>
        <v>0</v>
      </c>
      <c r="AB151" s="12">
        <f>I151-M151</f>
        <v>0</v>
      </c>
      <c r="AC151" s="13">
        <f t="shared" si="26"/>
        <v>0</v>
      </c>
      <c r="AE151" s="20">
        <f>IF(E151=0,0,IF(F151=1,IF(mes1=DATE(2007,1,1),(IF((1-V151/E151)&lt;50%,50%,IF((1-(V151/E151))&gt;60%,60%,1-(V151/E151)))),IF((1-(V151/E151))&gt;60%,60%,1-(V151/E151))),IF(mes1=DATE(2007,1,1),(IF((1-V151/E151)&lt;40%,40%,IF((1-(V151/E151))&gt;50%,50%,1-(V151/E151)))),IF((1-(V151/E151))&gt;50%,50%,1-(V151/E151)))))</f>
        <v>0</v>
      </c>
    </row>
    <row r="152" spans="2:31" ht="12.75">
      <c r="B152" s="71">
        <f t="shared" si="27"/>
        <v>0</v>
      </c>
      <c r="C152" s="72">
        <f>YEAR(mes2)</f>
        <v>2013</v>
      </c>
      <c r="D152" s="72">
        <f>MONTH(mes2)</f>
        <v>2</v>
      </c>
      <c r="E152" s="78"/>
      <c r="F152" s="73">
        <v>1</v>
      </c>
      <c r="G152" s="73">
        <f aca="true" t="shared" si="30" ref="G152:G157">+G151</f>
        <v>18</v>
      </c>
      <c r="H152" s="74"/>
      <c r="I152" s="75"/>
      <c r="J152" s="76"/>
      <c r="L152" s="55">
        <f>ROUND(IF(E152=0,0,(1-M152)*E152),4)</f>
        <v>0</v>
      </c>
      <c r="M152" s="48">
        <f>ROUND(Y152,6)</f>
        <v>0</v>
      </c>
      <c r="N152" s="46">
        <f>IF(AB152&lt;&gt;0,"Revisar Cu ó %subsidio","")</f>
      </c>
      <c r="O152" s="47"/>
      <c r="R152" s="14">
        <f>+VarIPCm2</f>
        <v>0.0029798661922064706</v>
      </c>
      <c r="S152" s="54">
        <f t="shared" si="28"/>
        <v>0.0029798661922064706</v>
      </c>
      <c r="T152" s="62">
        <f>IF(S152=0,Z151,Z151*(1+S152))</f>
        <v>0</v>
      </c>
      <c r="U152" s="15"/>
      <c r="V152" s="62">
        <f>IF(V151=0,H152,IF(T152=0,U152,T152))</f>
        <v>0</v>
      </c>
      <c r="W152" s="16">
        <f>IF(W151=0,I152,IF(E152=0,0,IF(V152=0,I152,(1-V152/E152))))</f>
        <v>0</v>
      </c>
      <c r="X152" s="16"/>
      <c r="Y152" s="16">
        <f>IF(E152=0,0,IF(IF(IF(X152&lt;W152,W152,X152)&gt;60%,60%,IF(X152&lt;W152,W152,X152))&lt;50%,50%,IF(IF(X152&lt;W152,W152,X152)&gt;60%,60%,IF(X152&lt;W152,W152,X152))))</f>
        <v>0</v>
      </c>
      <c r="Z152" s="62">
        <f>+L152</f>
        <v>0</v>
      </c>
      <c r="AB152" s="12">
        <f>I152-M152</f>
        <v>0</v>
      </c>
      <c r="AC152" s="13">
        <f t="shared" si="26"/>
        <v>0</v>
      </c>
      <c r="AE152" s="20">
        <f>IF(E152=0,0,IF(F152=1,IF(mes1=DATE(2007,1,1),(IF((1-V152/E152)&lt;50%,50%,IF((1-(V152/E152))&gt;60%,60%,1-(V152/E152)))),IF((1-(V152/E152))&gt;60%,60%,1-(V152/E152))),IF(mes1=DATE(2007,1,1),(IF((1-V152/E152)&lt;40%,40%,IF((1-(V152/E152))&gt;50%,50%,1-(V152/E152)))),IF((1-(V152/E152))&gt;50%,50%,1-(V152/E152)))))</f>
        <v>0</v>
      </c>
    </row>
    <row r="153" spans="2:31" ht="12.75">
      <c r="B153" s="71">
        <f t="shared" si="27"/>
        <v>0</v>
      </c>
      <c r="C153" s="72">
        <f>YEAR(mes3)</f>
        <v>2013</v>
      </c>
      <c r="D153" s="72">
        <f>MONTH(mes3)</f>
        <v>3</v>
      </c>
      <c r="E153" s="78"/>
      <c r="F153" s="73">
        <v>1</v>
      </c>
      <c r="G153" s="73">
        <f t="shared" si="30"/>
        <v>18</v>
      </c>
      <c r="H153" s="74"/>
      <c r="I153" s="75"/>
      <c r="J153" s="76"/>
      <c r="L153" s="55">
        <f>ROUND(IF(E153=0,0,(1-M153)*E153),4)</f>
        <v>0</v>
      </c>
      <c r="M153" s="48">
        <f>ROUND(Y153,6)</f>
        <v>0</v>
      </c>
      <c r="N153" s="46">
        <f>IF(AB153&lt;&gt;0,"Revisar Cu ó %subsidio","")</f>
      </c>
      <c r="O153" s="47"/>
      <c r="R153" s="14">
        <f>+VarIPCm3</f>
        <v>0</v>
      </c>
      <c r="S153" s="54">
        <f t="shared" si="28"/>
        <v>0</v>
      </c>
      <c r="T153" s="62">
        <f>IF(S153=0,Z152,Z152*(1+S153))</f>
        <v>0</v>
      </c>
      <c r="U153" s="15"/>
      <c r="V153" s="62">
        <f>IF(V152=0,H153,IF(T153=0,U153,T153))</f>
        <v>0</v>
      </c>
      <c r="W153" s="16">
        <f>IF(W152=0,I153,IF(E153=0,0,IF(V153=0,I153,(1-V153/E153))))</f>
        <v>0</v>
      </c>
      <c r="X153" s="16"/>
      <c r="Y153" s="16">
        <f>IF(E153=0,0,IF(IF(IF(X153&lt;W153,W153,X153)&gt;60%,60%,IF(X153&lt;W153,W153,X153))&lt;50%,50%,IF(IF(X153&lt;W153,W153,X153)&gt;60%,60%,IF(X153&lt;W153,W153,X153))))</f>
        <v>0</v>
      </c>
      <c r="Z153" s="62">
        <f>+L153</f>
        <v>0</v>
      </c>
      <c r="AB153" s="12">
        <f>I153-M153</f>
        <v>0</v>
      </c>
      <c r="AC153" s="13">
        <f t="shared" si="26"/>
        <v>0</v>
      </c>
      <c r="AE153" s="20">
        <f>IF(E153=0,0,IF(F153=1,IF(mes1=DATE(2007,1,1),(IF((1-V153/E153)&lt;50%,50%,IF((1-(V153/E153))&gt;60%,60%,1-(V153/E153)))),IF((1-(V153/E153))&gt;60%,60%,1-(V153/E153))),IF(mes1=DATE(2007,1,1),(IF((1-V153/E153)&lt;40%,40%,IF((1-(V153/E153))&gt;50%,50%,1-(V153/E153)))),IF((1-(V153/E153))&gt;50%,50%,1-(V153/E153)))))</f>
        <v>0</v>
      </c>
    </row>
    <row r="154" spans="2:31" ht="12.75">
      <c r="B154" s="71">
        <f t="shared" si="27"/>
        <v>0</v>
      </c>
      <c r="C154" s="72">
        <f>YEAR(mes0)</f>
        <v>2012</v>
      </c>
      <c r="D154" s="72">
        <f>MONTH(mes0)</f>
        <v>12</v>
      </c>
      <c r="E154" s="78"/>
      <c r="F154" s="73">
        <v>2</v>
      </c>
      <c r="G154" s="73">
        <f t="shared" si="30"/>
        <v>18</v>
      </c>
      <c r="H154" s="74"/>
      <c r="I154" s="75"/>
      <c r="J154" s="76"/>
      <c r="L154" s="33">
        <f>ROUND(Z154,4)</f>
        <v>0</v>
      </c>
      <c r="M154" s="45">
        <f>ROUND(IF(E154=0,0,1-(L154/E154)),6)</f>
        <v>0</v>
      </c>
      <c r="N154" s="49">
        <f>IF(M154&lt;&gt;I154,"Revisar Cu ó %subsidio","")</f>
      </c>
      <c r="O154" s="47"/>
      <c r="R154" s="14">
        <f>+VarIPCm0</f>
        <v>-0.0013671385677413994</v>
      </c>
      <c r="S154" s="54">
        <f t="shared" si="28"/>
        <v>-0.0013671385677413994</v>
      </c>
      <c r="T154" s="63"/>
      <c r="U154" s="17"/>
      <c r="V154" s="63">
        <f>IF(AND(D154=12,C154=2010),H154*(1+VarIPCm0),H154)</f>
        <v>0</v>
      </c>
      <c r="W154" s="50">
        <f>IF(E154=0,0,IF(V154=0,H154,(1-V154/E154)))</f>
        <v>0</v>
      </c>
      <c r="X154" s="50"/>
      <c r="Y154" s="50">
        <f>+W154</f>
        <v>0</v>
      </c>
      <c r="Z154" s="63">
        <f>+V154</f>
        <v>0</v>
      </c>
      <c r="AB154" s="12">
        <f>IF(I154=0,0,I154-AE154)</f>
        <v>0</v>
      </c>
      <c r="AC154" s="13">
        <f t="shared" si="26"/>
        <v>0</v>
      </c>
      <c r="AE154" s="56">
        <f>IF(E154=0,0,IF(F154=1,IF(mes1=DATE(2007,1,1),(IF((1-V154/E154)&lt;=50%,I154,IF((1-(V154/E154))&gt;60%,60%,1-(V154/E154)))),IF((1-(V154/E154))&gt;60%,60%,1-(V154/E154))),IF(mes1=DATE(2007,1,1),(IF((1-V154/E154)&lt;40%,I154%,IF((1-(V154/E154))&gt;50%,50%,1-(V154/E154)))),IF((1-(V154/E154))&gt;50%,50%,1-(V154/E154)))))</f>
        <v>0</v>
      </c>
    </row>
    <row r="155" spans="2:31" ht="12.75">
      <c r="B155" s="71">
        <f t="shared" si="27"/>
        <v>0</v>
      </c>
      <c r="C155" s="72">
        <f>YEAR(mes1)</f>
        <v>2013</v>
      </c>
      <c r="D155" s="72">
        <f>MONTH(mes1)</f>
        <v>1</v>
      </c>
      <c r="E155" s="78"/>
      <c r="F155" s="73">
        <v>2</v>
      </c>
      <c r="G155" s="73">
        <f t="shared" si="30"/>
        <v>18</v>
      </c>
      <c r="H155" s="74"/>
      <c r="I155" s="77"/>
      <c r="J155" s="76"/>
      <c r="L155" s="55">
        <f>ROUND(IF(E155=0,0,(1-M155)*E155),4)</f>
        <v>0</v>
      </c>
      <c r="M155" s="48">
        <f>ROUND(Y155,6)</f>
        <v>0</v>
      </c>
      <c r="N155" s="46">
        <f>IF(AB155&lt;&gt;0,"Revisar Cu ó %subsidio","")</f>
      </c>
      <c r="O155" s="47"/>
      <c r="R155" s="14">
        <f>+VarIPCm1</f>
        <v>0.000888669245575846</v>
      </c>
      <c r="S155" s="54">
        <f t="shared" si="28"/>
        <v>0.000888669245575846</v>
      </c>
      <c r="T155" s="63">
        <f>IF(S155=0,Z154,Z154*(1+S155))</f>
        <v>0</v>
      </c>
      <c r="U155" s="18"/>
      <c r="V155" s="63">
        <f>IF(V154=0,H155,IF(T155=0,U155,T155))</f>
        <v>0</v>
      </c>
      <c r="W155" s="50">
        <f>IF(W154=0,I155,IF(E155=0,0,IF(V155=0,I155,(1-V155/E155))))</f>
        <v>0</v>
      </c>
      <c r="X155" s="50"/>
      <c r="Y155" s="51">
        <f>IF(E155=0,0,IF(IF(IF(X155&lt;W155,W155,X155)&gt;50%,50%,IF(X155&lt;W155,W155,X155))&lt;40%,40%,IF(IF(X155&lt;W155,W155,X155)&gt;50%,50%,IF(X155&lt;W155,W155,X155))))</f>
        <v>0</v>
      </c>
      <c r="Z155" s="63">
        <f>+L155</f>
        <v>0</v>
      </c>
      <c r="AB155" s="12">
        <f>I155-M155</f>
        <v>0</v>
      </c>
      <c r="AC155" s="13">
        <f t="shared" si="26"/>
        <v>0</v>
      </c>
      <c r="AE155" s="20">
        <f>IF(E155=0,0,IF(F155=1,IF(mes1=DATE(2007,1,1),(IF((1-V155/E155)&lt;50%,50%,IF((1-(V155/E155))&gt;60%,60%,1-(V155/E155)))),IF((1-(V155/E155))&gt;60%,60%,1-(V155/E155))),IF(mes1=DATE(2007,1,1),(IF((1-V155/E155)&lt;40%,40%,IF((1-(V155/E155))&gt;50%,50%,1-(V155/E155)))),IF((1-(V155/E155))&gt;50%,50%,1-(V155/E155)))))</f>
        <v>0</v>
      </c>
    </row>
    <row r="156" spans="2:31" ht="12.75">
      <c r="B156" s="71">
        <f t="shared" si="27"/>
        <v>0</v>
      </c>
      <c r="C156" s="72">
        <f>YEAR(mes2)</f>
        <v>2013</v>
      </c>
      <c r="D156" s="72">
        <f>MONTH(mes2)</f>
        <v>2</v>
      </c>
      <c r="E156" s="78"/>
      <c r="F156" s="73">
        <v>2</v>
      </c>
      <c r="G156" s="73">
        <f t="shared" si="30"/>
        <v>18</v>
      </c>
      <c r="H156" s="74"/>
      <c r="I156" s="77"/>
      <c r="J156" s="76"/>
      <c r="L156" s="55">
        <f>ROUND(IF(E156=0,0,(1-M156)*E156),4)</f>
        <v>0</v>
      </c>
      <c r="M156" s="48">
        <f>ROUND(Y156,6)</f>
        <v>0</v>
      </c>
      <c r="N156" s="46">
        <f>IF(AB156&lt;&gt;0,"Revisar Cu ó %subsidio","")</f>
      </c>
      <c r="O156" s="47"/>
      <c r="R156" s="14">
        <f>+VarIPCm2</f>
        <v>0.0029798661922064706</v>
      </c>
      <c r="S156" s="54">
        <f t="shared" si="28"/>
        <v>0.0029798661922064706</v>
      </c>
      <c r="T156" s="63">
        <f>IF(S156=0,Z155,Z155*(1+S156))</f>
        <v>0</v>
      </c>
      <c r="U156" s="18"/>
      <c r="V156" s="63">
        <f>IF(V155=0,H156,IF(T156=0,U156,T156))</f>
        <v>0</v>
      </c>
      <c r="W156" s="50">
        <f>IF(W155=0,I156,IF(E156=0,0,IF(V156=0,I156,(1-V156/E156))))</f>
        <v>0</v>
      </c>
      <c r="X156" s="50"/>
      <c r="Y156" s="51">
        <f>IF(E156=0,0,IF(IF(IF(X156&lt;W156,W156,X156)&gt;50%,50%,IF(X156&lt;W156,W156,X156))&lt;40%,40%,IF(IF(X156&lt;W156,W156,X156)&gt;50%,50%,IF(X156&lt;W156,W156,X156))))</f>
        <v>0</v>
      </c>
      <c r="Z156" s="63">
        <f>+L156</f>
        <v>0</v>
      </c>
      <c r="AB156" s="12">
        <f>I156-M156</f>
        <v>0</v>
      </c>
      <c r="AC156" s="13">
        <f t="shared" si="26"/>
        <v>0</v>
      </c>
      <c r="AE156" s="20">
        <f>IF(E156=0,0,IF(F156=1,IF(mes1=DATE(2007,1,1),(IF((1-V156/E156)&lt;50%,50%,IF((1-(V156/E156))&gt;60%,60%,1-(V156/E156)))),IF((1-(V156/E156))&gt;60%,60%,1-(V156/E156))),IF(mes1=DATE(2007,1,1),(IF((1-V156/E156)&lt;40%,40%,IF((1-(V156/E156))&gt;50%,50%,1-(V156/E156)))),IF((1-(V156/E156))&gt;50%,50%,1-(V156/E156)))))</f>
        <v>0</v>
      </c>
    </row>
    <row r="157" spans="2:31" ht="12.75">
      <c r="B157" s="71">
        <f t="shared" si="27"/>
        <v>0</v>
      </c>
      <c r="C157" s="72">
        <f>YEAR(mes3)</f>
        <v>2013</v>
      </c>
      <c r="D157" s="72">
        <f>MONTH(mes3)</f>
        <v>3</v>
      </c>
      <c r="E157" s="78"/>
      <c r="F157" s="73">
        <v>2</v>
      </c>
      <c r="G157" s="73">
        <f t="shared" si="30"/>
        <v>18</v>
      </c>
      <c r="H157" s="74"/>
      <c r="I157" s="77"/>
      <c r="J157" s="76"/>
      <c r="L157" s="55">
        <f>ROUND(IF(E157=0,0,(1-M157)*E157),4)</f>
        <v>0</v>
      </c>
      <c r="M157" s="48">
        <f>ROUND(Y157,6)</f>
        <v>0</v>
      </c>
      <c r="N157" s="46">
        <f>IF(AB157&lt;&gt;0,"Revisar Cu ó %subsidio","")</f>
      </c>
      <c r="O157" s="47"/>
      <c r="R157" s="14">
        <f>+VarIPCm3</f>
        <v>0</v>
      </c>
      <c r="S157" s="54">
        <f t="shared" si="28"/>
        <v>0</v>
      </c>
      <c r="T157" s="63">
        <f>IF(S157=0,Z156,Z156*(1+S157))</f>
        <v>0</v>
      </c>
      <c r="U157" s="18"/>
      <c r="V157" s="63">
        <f>IF(V156=0,H157,IF(T157=0,U157,T157))</f>
        <v>0</v>
      </c>
      <c r="W157" s="50">
        <f>IF(W156=0,I157,IF(E157=0,0,IF(V157=0,I157,(1-V157/E157))))</f>
        <v>0</v>
      </c>
      <c r="X157" s="50"/>
      <c r="Y157" s="51">
        <f>IF(E157=0,0,IF(IF(IF(X157&lt;W157,W157,X157)&gt;50%,50%,IF(X157&lt;W157,W157,X157))&lt;40%,40%,IF(IF(X157&lt;W157,W157,X157)&gt;50%,50%,IF(X157&lt;W157,W157,X157))))</f>
        <v>0</v>
      </c>
      <c r="Z157" s="63">
        <f>+L157</f>
        <v>0</v>
      </c>
      <c r="AB157" s="12">
        <f>I157-M157</f>
        <v>0</v>
      </c>
      <c r="AC157" s="13">
        <f t="shared" si="26"/>
        <v>0</v>
      </c>
      <c r="AE157" s="20">
        <f>IF(E157=0,0,IF(F157=1,IF(mes1=DATE(2007,1,1),(IF((1-V157/E157)&lt;50%,50%,IF((1-(V157/E157))&gt;60%,60%,1-(V157/E157)))),IF((1-(V157/E157))&gt;60%,60%,1-(V157/E157))),IF(mes1=DATE(2007,1,1),(IF((1-V157/E157)&lt;40%,40%,IF((1-(V157/E157))&gt;50%,50%,1-(V157/E157)))),IF((1-(V157/E157))&gt;50%,50%,1-(V157/E157)))))</f>
        <v>0</v>
      </c>
    </row>
    <row r="158" spans="2:31" ht="12.75">
      <c r="B158" s="71">
        <f t="shared" si="27"/>
        <v>0</v>
      </c>
      <c r="C158" s="72">
        <f>YEAR(mes0)</f>
        <v>2012</v>
      </c>
      <c r="D158" s="72">
        <f>MONTH(mes0)</f>
        <v>12</v>
      </c>
      <c r="E158" s="78"/>
      <c r="F158" s="73">
        <v>1</v>
      </c>
      <c r="G158" s="73">
        <f>+G157+1</f>
        <v>19</v>
      </c>
      <c r="H158" s="74"/>
      <c r="I158" s="75"/>
      <c r="J158" s="76"/>
      <c r="L158" s="33">
        <f>ROUND(Z158,4)</f>
        <v>0</v>
      </c>
      <c r="M158" s="45">
        <f>ROUND(IF(E158=0,0,1-(L158/E158)),6)</f>
        <v>0</v>
      </c>
      <c r="N158" s="49">
        <f>IF(M158&lt;&gt;I158,"Revisar Cu ó %subsidio","")</f>
      </c>
      <c r="O158" s="47"/>
      <c r="R158" s="14">
        <f>+VarIPCm0</f>
        <v>-0.0013671385677413994</v>
      </c>
      <c r="S158" s="54">
        <f t="shared" si="28"/>
        <v>-0.0013671385677413994</v>
      </c>
      <c r="T158" s="62"/>
      <c r="U158" s="11"/>
      <c r="V158" s="62">
        <f>IF(AND(D158=12,C158=2010),H158*(1+VarIPCm0),H158)</f>
        <v>0</v>
      </c>
      <c r="W158" s="16">
        <f>IF(E158=0,0,IF(V158=0,H158,(1-V158/E158)))</f>
        <v>0</v>
      </c>
      <c r="X158" s="16"/>
      <c r="Y158" s="16">
        <f>+W158</f>
        <v>0</v>
      </c>
      <c r="Z158" s="62">
        <f>+V158</f>
        <v>0</v>
      </c>
      <c r="AB158" s="12">
        <f>IF(I158=0,0,I158-M158)</f>
        <v>0</v>
      </c>
      <c r="AC158" s="13">
        <f>+H158-L158</f>
        <v>0</v>
      </c>
      <c r="AD158" s="10"/>
      <c r="AE158" s="56">
        <f>IF(E158=0,0,IF(F158=1,IF(mes1=DATE(2007,1,1),(IF((1-V158/E158)&lt;=50%,I158,IF((1-(V158/E158))&gt;60%,60%,1-(V158/E158)))),IF((1-(V158/E158))&gt;60%,60%,1-(V158/E158))),IF(mes1=DATE(2007,1,1),(IF((1-V158/E158)&lt;40%,I158%,IF((1-(V158/E158))&gt;50%,50%,1-(V158/E158)))),IF((1-(V158/E158))&gt;50%,50%,1-(V158/E158)))))</f>
        <v>0</v>
      </c>
    </row>
    <row r="159" spans="2:31" ht="12.75">
      <c r="B159" s="71">
        <f t="shared" si="27"/>
        <v>0</v>
      </c>
      <c r="C159" s="72">
        <f>YEAR(mes1)</f>
        <v>2013</v>
      </c>
      <c r="D159" s="72">
        <f>MONTH(mes1)</f>
        <v>1</v>
      </c>
      <c r="E159" s="78"/>
      <c r="F159" s="73">
        <v>1</v>
      </c>
      <c r="G159" s="73">
        <f>+G158</f>
        <v>19</v>
      </c>
      <c r="H159" s="74"/>
      <c r="I159" s="75"/>
      <c r="J159" s="76"/>
      <c r="L159" s="55">
        <f>ROUND(IF(E159=0,0,(1-M159)*E159),4)</f>
        <v>0</v>
      </c>
      <c r="M159" s="48">
        <f>ROUND(Y159,6)</f>
        <v>0</v>
      </c>
      <c r="N159" s="46">
        <f>IF(AB159&lt;&gt;0,"Revisar Cu ó %subsidio","")</f>
      </c>
      <c r="O159" s="47"/>
      <c r="R159" s="14">
        <f>+VarIPCm1</f>
        <v>0.000888669245575846</v>
      </c>
      <c r="S159" s="54">
        <f t="shared" si="28"/>
        <v>0.000888669245575846</v>
      </c>
      <c r="T159" s="62">
        <f>IF(S159=0,Z158,Z158*(1+S159))</f>
        <v>0</v>
      </c>
      <c r="U159" s="15"/>
      <c r="V159" s="62">
        <f>IF(V158=0,H159,IF(T159=0,U159,T159))</f>
        <v>0</v>
      </c>
      <c r="W159" s="16">
        <f>IF(W158=0,I159,IF(E159=0,0,IF(V159=0,I159,(1-V159/E159))))</f>
        <v>0</v>
      </c>
      <c r="X159" s="16"/>
      <c r="Y159" s="16">
        <f>IF(E159=0,0,IF(IF(IF(X159&lt;W159,W159,X159)&gt;60%,60%,IF(X159&lt;W159,W159,X159))&lt;50%,50%,IF(IF(X159&lt;W159,W159,X159)&gt;60%,60%,IF(X159&lt;W159,W159,X159))))</f>
        <v>0</v>
      </c>
      <c r="Z159" s="62">
        <f>+L159</f>
        <v>0</v>
      </c>
      <c r="AB159" s="12">
        <f>I159-Y159</f>
        <v>0</v>
      </c>
      <c r="AC159" s="13">
        <f>+H159-Z159</f>
        <v>0</v>
      </c>
      <c r="AE159" s="20">
        <f>IF(E159=0,0,IF(F159=1,IF(mes1=DATE(2007,1,1),(IF((1-V159/E159)&lt;=50%,I159,IF((1-(V159/E159))&gt;60%,60%,1-(V159/E159)))),IF((1-(V159/E159))&gt;60%,60%,1-(V159/E159))),IF(mes1=DATE(2007,1,1),(IF((1-V159/E159)&lt;40%,I159%,IF((1-(V159/E159))&gt;50%,50%,1-(V159/E159)))),IF((1-(V159/E159))&gt;50%,50%,1-(V159/E159)))))</f>
        <v>0</v>
      </c>
    </row>
    <row r="160" spans="2:31" ht="12.75">
      <c r="B160" s="71">
        <f t="shared" si="27"/>
        <v>0</v>
      </c>
      <c r="C160" s="72">
        <f>YEAR(mes2)</f>
        <v>2013</v>
      </c>
      <c r="D160" s="72">
        <f>MONTH(mes2)</f>
        <v>2</v>
      </c>
      <c r="E160" s="78"/>
      <c r="F160" s="73">
        <v>1</v>
      </c>
      <c r="G160" s="73">
        <f aca="true" t="shared" si="31" ref="G160:G165">+G159</f>
        <v>19</v>
      </c>
      <c r="H160" s="74"/>
      <c r="I160" s="75"/>
      <c r="J160" s="76"/>
      <c r="L160" s="55">
        <f>ROUND(IF(E160=0,0,(1-M160)*E160),4)</f>
        <v>0</v>
      </c>
      <c r="M160" s="48">
        <f>ROUND(Y160,6)</f>
        <v>0</v>
      </c>
      <c r="N160" s="46">
        <f>IF(AB160&lt;&gt;0,"Revisar Cu ó %subsidio","")</f>
      </c>
      <c r="O160" s="47"/>
      <c r="R160" s="14">
        <f>+VarIPCm2</f>
        <v>0.0029798661922064706</v>
      </c>
      <c r="S160" s="54">
        <f t="shared" si="28"/>
        <v>0.0029798661922064706</v>
      </c>
      <c r="T160" s="62">
        <f>IF(S160=0,Z159,Z159*(1+S160))</f>
        <v>0</v>
      </c>
      <c r="U160" s="15"/>
      <c r="V160" s="62">
        <f>IF(V159=0,H160,IF(T160=0,U160,T160))</f>
        <v>0</v>
      </c>
      <c r="W160" s="16">
        <f>IF(W159=0,I160,IF(E160=0,0,IF(V160=0,I160,(1-V160/E160))))</f>
        <v>0</v>
      </c>
      <c r="X160" s="16"/>
      <c r="Y160" s="16">
        <f>IF(E160=0,0,IF(IF(IF(X160&lt;W160,W160,X160)&gt;60%,60%,IF(X160&lt;W160,W160,X160))&lt;50%,50%,IF(IF(X160&lt;W160,W160,X160)&gt;60%,60%,IF(X160&lt;W160,W160,X160))))</f>
        <v>0</v>
      </c>
      <c r="Z160" s="62">
        <f>+L160</f>
        <v>0</v>
      </c>
      <c r="AB160" s="12">
        <f>I160-Y160</f>
        <v>0</v>
      </c>
      <c r="AC160" s="13">
        <f aca="true" t="shared" si="32" ref="AC160:AC181">+H160-Z160</f>
        <v>0</v>
      </c>
      <c r="AE160" s="20">
        <f>IF(E160=0,0,IF(F160=1,IF(mes1=DATE(2007,1,1),(IF((1-V160/E160)&lt;=50%,I160,IF((1-(V160/E160))&gt;60%,60%,1-(V160/E160)))),IF((1-(V160/E160))&gt;60%,60%,1-(V160/E160))),IF(mes1=DATE(2007,1,1),(IF((1-V160/E160)&lt;40%,I160%,IF((1-(V160/E160))&gt;50%,50%,1-(V160/E160)))),IF((1-(V160/E160))&gt;50%,50%,1-(V160/E160)))))</f>
        <v>0</v>
      </c>
    </row>
    <row r="161" spans="2:31" ht="12.75">
      <c r="B161" s="71">
        <f t="shared" si="27"/>
        <v>0</v>
      </c>
      <c r="C161" s="72">
        <f>YEAR(mes3)</f>
        <v>2013</v>
      </c>
      <c r="D161" s="72">
        <f>MONTH(mes3)</f>
        <v>3</v>
      </c>
      <c r="E161" s="78"/>
      <c r="F161" s="73">
        <v>1</v>
      </c>
      <c r="G161" s="73">
        <f t="shared" si="31"/>
        <v>19</v>
      </c>
      <c r="H161" s="74"/>
      <c r="I161" s="75"/>
      <c r="J161" s="76"/>
      <c r="L161" s="55">
        <f>ROUND(IF(E161=0,0,(1-M161)*E161),4)</f>
        <v>0</v>
      </c>
      <c r="M161" s="48">
        <f>ROUND(Y161,6)</f>
        <v>0</v>
      </c>
      <c r="N161" s="46">
        <f>IF(AB161&lt;&gt;0,"Revisar Cu ó %subsidio","")</f>
      </c>
      <c r="O161" s="47"/>
      <c r="R161" s="14">
        <f>+VarIPCm3</f>
        <v>0</v>
      </c>
      <c r="S161" s="54">
        <f t="shared" si="28"/>
        <v>0</v>
      </c>
      <c r="T161" s="62">
        <f>IF(S161=0,Z160,Z160*(1+S161))</f>
        <v>0</v>
      </c>
      <c r="U161" s="15"/>
      <c r="V161" s="62">
        <f>IF(V160=0,H161,IF(T161=0,U161,T161))</f>
        <v>0</v>
      </c>
      <c r="W161" s="16">
        <f>IF(W160=0,I161,IF(E161=0,0,IF(V161=0,I161,(1-V161/E161))))</f>
        <v>0</v>
      </c>
      <c r="X161" s="16"/>
      <c r="Y161" s="16">
        <f>IF(E161=0,0,IF(IF(IF(X161&lt;W161,W161,X161)&gt;60%,60%,IF(X161&lt;W161,W161,X161))&lt;50%,50%,IF(IF(X161&lt;W161,W161,X161)&gt;60%,60%,IF(X161&lt;W161,W161,X161))))</f>
        <v>0</v>
      </c>
      <c r="Z161" s="62">
        <f>+L161</f>
        <v>0</v>
      </c>
      <c r="AB161" s="12">
        <f>I161-Y161</f>
        <v>0</v>
      </c>
      <c r="AC161" s="13">
        <f t="shared" si="32"/>
        <v>0</v>
      </c>
      <c r="AE161" s="20">
        <f>IF(E161=0,0,IF(F161=1,IF(mes1=DATE(2007,1,1),(IF((1-V161/E161)&lt;=50%,I161,IF((1-(V161/E161))&gt;60%,60%,1-(V161/E161)))),IF((1-(V161/E161))&gt;60%,60%,1-(V161/E161))),IF(mes1=DATE(2007,1,1),(IF((1-V161/E161)&lt;40%,I161%,IF((1-(V161/E161))&gt;50%,50%,1-(V161/E161)))),IF((1-(V161/E161))&gt;50%,50%,1-(V161/E161)))))</f>
        <v>0</v>
      </c>
    </row>
    <row r="162" spans="2:31" ht="12.75">
      <c r="B162" s="71">
        <f t="shared" si="27"/>
        <v>0</v>
      </c>
      <c r="C162" s="72">
        <f>YEAR(mes0)</f>
        <v>2012</v>
      </c>
      <c r="D162" s="72">
        <f>MONTH(mes0)</f>
        <v>12</v>
      </c>
      <c r="E162" s="78"/>
      <c r="F162" s="73">
        <v>2</v>
      </c>
      <c r="G162" s="73">
        <f t="shared" si="31"/>
        <v>19</v>
      </c>
      <c r="H162" s="74"/>
      <c r="I162" s="75"/>
      <c r="J162" s="76"/>
      <c r="L162" s="33">
        <f>ROUND(Z162,4)</f>
        <v>0</v>
      </c>
      <c r="M162" s="45">
        <f>ROUND(IF(E162=0,0,1-(L162/E162)),6)</f>
        <v>0</v>
      </c>
      <c r="N162" s="49">
        <f>IF(M162&lt;&gt;I162,"Revisar Cu ó %subsidio","")</f>
      </c>
      <c r="O162" s="47"/>
      <c r="R162" s="14">
        <f>+VarIPCm0</f>
        <v>-0.0013671385677413994</v>
      </c>
      <c r="S162" s="54">
        <f t="shared" si="28"/>
        <v>-0.0013671385677413994</v>
      </c>
      <c r="T162" s="63"/>
      <c r="U162" s="17"/>
      <c r="V162" s="63">
        <f>IF(AND(D162=12,C162=2010),H162*(1+VarIPCm0),H162)</f>
        <v>0</v>
      </c>
      <c r="W162" s="50">
        <f>IF(E162=0,0,IF(V162=0,H162,(1-V162/E162)))</f>
        <v>0</v>
      </c>
      <c r="X162" s="50"/>
      <c r="Y162" s="50">
        <f>+W162</f>
        <v>0</v>
      </c>
      <c r="Z162" s="63">
        <f>+V162</f>
        <v>0</v>
      </c>
      <c r="AB162" s="12">
        <f>IF(I162=0,0,I162-M162)</f>
        <v>0</v>
      </c>
      <c r="AC162" s="13">
        <f t="shared" si="32"/>
        <v>0</v>
      </c>
      <c r="AE162" s="56">
        <f>IF(E162=0,0,IF(F162=1,IF(mes1=DATE(2007,1,1),(IF((1-V162/E162)&lt;=50%,I162,IF((1-(V162/E162))&gt;60%,60%,1-(V162/E162)))),IF((1-(V162/E162))&gt;60%,60%,1-(V162/E162))),IF(mes1=DATE(2007,1,1),(IF((1-V162/E162)&lt;40%,I162%,IF((1-(V162/E162))&gt;50%,50%,1-(V162/E162)))),IF((1-(V162/E162))&gt;50%,50%,1-(V162/E162)))))</f>
        <v>0</v>
      </c>
    </row>
    <row r="163" spans="2:31" ht="12.75">
      <c r="B163" s="71">
        <f t="shared" si="27"/>
        <v>0</v>
      </c>
      <c r="C163" s="72">
        <f>YEAR(mes1)</f>
        <v>2013</v>
      </c>
      <c r="D163" s="72">
        <f>MONTH(mes1)</f>
        <v>1</v>
      </c>
      <c r="E163" s="78"/>
      <c r="F163" s="73">
        <v>2</v>
      </c>
      <c r="G163" s="73">
        <f t="shared" si="31"/>
        <v>19</v>
      </c>
      <c r="H163" s="74"/>
      <c r="I163" s="77"/>
      <c r="J163" s="76"/>
      <c r="L163" s="55">
        <f>ROUND(IF(E163=0,0,(1-M163)*E163),4)</f>
        <v>0</v>
      </c>
      <c r="M163" s="48">
        <f>ROUND(Y163,6)</f>
        <v>0</v>
      </c>
      <c r="N163" s="46">
        <f>IF(AB163&lt;&gt;0,"Revisar Cu ó %subsidio","")</f>
      </c>
      <c r="O163" s="47"/>
      <c r="R163" s="14">
        <f>+VarIPCm1</f>
        <v>0.000888669245575846</v>
      </c>
      <c r="S163" s="54">
        <f t="shared" si="28"/>
        <v>0.000888669245575846</v>
      </c>
      <c r="T163" s="63">
        <f>IF(S163=0,Z162,Z162*(1+S163))</f>
        <v>0</v>
      </c>
      <c r="U163" s="18"/>
      <c r="V163" s="63">
        <f>IF(V162=0,H163,IF(T163=0,U163,T163))</f>
        <v>0</v>
      </c>
      <c r="W163" s="50">
        <f>IF(W162=0,I163,IF(E163=0,0,IF(V163=0,I163,(1-V163/E163))))</f>
        <v>0</v>
      </c>
      <c r="X163" s="50"/>
      <c r="Y163" s="51">
        <f>IF(E163=0,0,IF(IF(IF(X163&lt;W163,W163,X163)&gt;50%,50%,IF(X163&lt;W163,W163,X163))&lt;40%,40%,IF(IF(X163&lt;W163,W163,X163)&gt;50%,50%,IF(X163&lt;W163,W163,X163))))</f>
        <v>0</v>
      </c>
      <c r="Z163" s="63">
        <f>+L163</f>
        <v>0</v>
      </c>
      <c r="AB163" s="12">
        <f>I163-M163</f>
        <v>0</v>
      </c>
      <c r="AC163" s="13">
        <f t="shared" si="32"/>
        <v>0</v>
      </c>
      <c r="AE163" s="20">
        <f>IF(E163=0,0,IF(F163=1,IF(mes1=DATE(2007,1,1),(IF((1-V163/E163)&lt;50%,50%,IF((1-(V163/E163))&gt;60%,60%,1-(V163/E163)))),IF((1-(V163/E163))&gt;60%,60%,1-(V163/E163))),IF(mes1=DATE(2007,1,1),(IF((1-V163/E163)&lt;40%,40%,IF((1-(V163/E163))&gt;50%,50%,1-(V163/E163)))),IF((1-(V163/E163))&gt;50%,50%,1-(V163/E163)))))</f>
        <v>0</v>
      </c>
    </row>
    <row r="164" spans="2:31" ht="12.75">
      <c r="B164" s="71">
        <f t="shared" si="27"/>
        <v>0</v>
      </c>
      <c r="C164" s="72">
        <f>YEAR(mes2)</f>
        <v>2013</v>
      </c>
      <c r="D164" s="72">
        <f>MONTH(mes2)</f>
        <v>2</v>
      </c>
      <c r="E164" s="78"/>
      <c r="F164" s="73">
        <v>2</v>
      </c>
      <c r="G164" s="73">
        <f t="shared" si="31"/>
        <v>19</v>
      </c>
      <c r="H164" s="74"/>
      <c r="I164" s="77"/>
      <c r="J164" s="76"/>
      <c r="L164" s="55">
        <f>ROUND(IF(E164=0,0,(1-M164)*E164),4)</f>
        <v>0</v>
      </c>
      <c r="M164" s="48">
        <f>ROUND(Y164,6)</f>
        <v>0</v>
      </c>
      <c r="N164" s="46">
        <f>IF(AB164&lt;&gt;0,"Revisar Cu ó %subsidio","")</f>
      </c>
      <c r="O164" s="47"/>
      <c r="R164" s="14">
        <f>+VarIPCm2</f>
        <v>0.0029798661922064706</v>
      </c>
      <c r="S164" s="54">
        <f t="shared" si="28"/>
        <v>0.0029798661922064706</v>
      </c>
      <c r="T164" s="63">
        <f>IF(S164=0,Z163,Z163*(1+S164))</f>
        <v>0</v>
      </c>
      <c r="U164" s="18"/>
      <c r="V164" s="63">
        <f>IF(V163=0,H164,IF(T164=0,U164,T164))</f>
        <v>0</v>
      </c>
      <c r="W164" s="50">
        <f>IF(W163=0,I164,IF(E164=0,0,IF(V164=0,I164,(1-V164/E164))))</f>
        <v>0</v>
      </c>
      <c r="X164" s="50"/>
      <c r="Y164" s="51">
        <f>IF(E164=0,0,IF(IF(IF(X164&lt;W164,W164,X164)&gt;50%,50%,IF(X164&lt;W164,W164,X164))&lt;40%,40%,IF(IF(X164&lt;W164,W164,X164)&gt;50%,50%,IF(X164&lt;W164,W164,X164))))</f>
        <v>0</v>
      </c>
      <c r="Z164" s="63">
        <f>+L164</f>
        <v>0</v>
      </c>
      <c r="AB164" s="12">
        <f>I164-M164</f>
        <v>0</v>
      </c>
      <c r="AC164" s="13">
        <f t="shared" si="32"/>
        <v>0</v>
      </c>
      <c r="AE164" s="20">
        <f>IF(E164=0,0,IF(F164=1,IF(mes1=DATE(2007,1,1),(IF((1-V164/E164)&lt;50%,50%,IF((1-(V164/E164))&gt;60%,60%,1-(V164/E164)))),IF((1-(V164/E164))&gt;60%,60%,1-(V164/E164))),IF(mes1=DATE(2007,1,1),(IF((1-V164/E164)&lt;40%,40%,IF((1-(V164/E164))&gt;50%,50%,1-(V164/E164)))),IF((1-(V164/E164))&gt;50%,50%,1-(V164/E164)))))</f>
        <v>0</v>
      </c>
    </row>
    <row r="165" spans="2:31" ht="12.75">
      <c r="B165" s="71">
        <f t="shared" si="27"/>
        <v>0</v>
      </c>
      <c r="C165" s="72">
        <f>YEAR(mes3)</f>
        <v>2013</v>
      </c>
      <c r="D165" s="72">
        <f>MONTH(mes3)</f>
        <v>3</v>
      </c>
      <c r="E165" s="78"/>
      <c r="F165" s="73">
        <v>2</v>
      </c>
      <c r="G165" s="73">
        <f t="shared" si="31"/>
        <v>19</v>
      </c>
      <c r="H165" s="74"/>
      <c r="I165" s="77"/>
      <c r="J165" s="76"/>
      <c r="L165" s="55">
        <f>ROUND(IF(E165=0,0,(1-M165)*E165),4)</f>
        <v>0</v>
      </c>
      <c r="M165" s="48">
        <f>ROUND(Y165,6)</f>
        <v>0</v>
      </c>
      <c r="N165" s="46">
        <f>IF(AB165&lt;&gt;0,"Revisar Cu ó %subsidio","")</f>
      </c>
      <c r="O165" s="47"/>
      <c r="R165" s="14">
        <f>+VarIPCm3</f>
        <v>0</v>
      </c>
      <c r="S165" s="54">
        <f t="shared" si="28"/>
        <v>0</v>
      </c>
      <c r="T165" s="63">
        <f>IF(S165=0,Z164,Z164*(1+S165))</f>
        <v>0</v>
      </c>
      <c r="U165" s="18"/>
      <c r="V165" s="63">
        <f>IF(V164=0,H165,IF(T165=0,U165,T165))</f>
        <v>0</v>
      </c>
      <c r="W165" s="50">
        <f>IF(W164=0,I165,IF(E165=0,0,IF(V165=0,I165,(1-V165/E165))))</f>
        <v>0</v>
      </c>
      <c r="X165" s="50"/>
      <c r="Y165" s="51">
        <f>IF(E165=0,0,IF(IF(IF(X165&lt;W165,W165,X165)&gt;50%,50%,IF(X165&lt;W165,W165,X165))&lt;40%,40%,IF(IF(X165&lt;W165,W165,X165)&gt;50%,50%,IF(X165&lt;W165,W165,X165))))</f>
        <v>0</v>
      </c>
      <c r="Z165" s="63">
        <f>+L165</f>
        <v>0</v>
      </c>
      <c r="AB165" s="12">
        <f>I165-M165</f>
        <v>0</v>
      </c>
      <c r="AC165" s="13">
        <f t="shared" si="32"/>
        <v>0</v>
      </c>
      <c r="AE165" s="20">
        <f>IF(E165=0,0,IF(F165=1,IF(mes1=DATE(2007,1,1),(IF((1-V165/E165)&lt;50%,50%,IF((1-(V165/E165))&gt;60%,60%,1-(V165/E165)))),IF((1-(V165/E165))&gt;60%,60%,1-(V165/E165))),IF(mes1=DATE(2007,1,1),(IF((1-V165/E165)&lt;40%,40%,IF((1-(V165/E165))&gt;50%,50%,1-(V165/E165)))),IF((1-(V165/E165))&gt;50%,50%,1-(V165/E165)))))</f>
        <v>0</v>
      </c>
    </row>
    <row r="166" spans="2:31" ht="12.75">
      <c r="B166" s="71">
        <f t="shared" si="27"/>
        <v>0</v>
      </c>
      <c r="C166" s="72">
        <f>YEAR(mes0)</f>
        <v>2012</v>
      </c>
      <c r="D166" s="72">
        <f>MONTH(mes0)</f>
        <v>12</v>
      </c>
      <c r="E166" s="78"/>
      <c r="F166" s="73">
        <v>1</v>
      </c>
      <c r="G166" s="73">
        <f>+G165+1</f>
        <v>20</v>
      </c>
      <c r="H166" s="74"/>
      <c r="I166" s="75"/>
      <c r="J166" s="76"/>
      <c r="L166" s="33">
        <f>ROUND(Z166,4)</f>
        <v>0</v>
      </c>
      <c r="M166" s="45">
        <f>ROUND(IF(E166=0,0,1-(L166/E166)),6)</f>
        <v>0</v>
      </c>
      <c r="N166" s="49">
        <f>IF(M166&lt;&gt;I166,"Revisar Cu ó %subsidio","")</f>
      </c>
      <c r="O166" s="47"/>
      <c r="R166" s="14">
        <f>+VarIPCm0</f>
        <v>-0.0013671385677413994</v>
      </c>
      <c r="S166" s="54">
        <f t="shared" si="28"/>
        <v>-0.0013671385677413994</v>
      </c>
      <c r="T166" s="62"/>
      <c r="U166" s="11"/>
      <c r="V166" s="62">
        <f>IF(AND(D166=12,C166=2010),H166*(1+VarIPCm0),H166)</f>
        <v>0</v>
      </c>
      <c r="W166" s="16">
        <f>IF(E166=0,0,IF(V166=0,H166,(1-V166/E166)))</f>
        <v>0</v>
      </c>
      <c r="X166" s="16"/>
      <c r="Y166" s="16">
        <f>+W166</f>
        <v>0</v>
      </c>
      <c r="Z166" s="62">
        <f>+V166</f>
        <v>0</v>
      </c>
      <c r="AB166" s="12">
        <f>IF(I166=0,0,I166-AE166)</f>
        <v>0</v>
      </c>
      <c r="AC166" s="13">
        <f t="shared" si="32"/>
        <v>0</v>
      </c>
      <c r="AE166" s="56">
        <f>IF(E166=0,0,IF(F166=1,IF(mes1=DATE(2007,1,1),(IF((1-V166/E166)&lt;=50%,I166,IF((1-(V166/E166))&gt;60%,60%,1-(V166/E166)))),IF((1-(V166/E166))&gt;60%,60%,1-(V166/E166))),IF(mes1=DATE(2007,1,1),(IF((1-V166/E166)&lt;40%,I166%,IF((1-(V166/E166))&gt;50%,50%,1-(V166/E166)))),IF((1-(V166/E166))&gt;50%,50%,1-(V166/E166)))))</f>
        <v>0</v>
      </c>
    </row>
    <row r="167" spans="2:31" ht="12.75">
      <c r="B167" s="71">
        <f t="shared" si="27"/>
        <v>0</v>
      </c>
      <c r="C167" s="72">
        <f>YEAR(mes1)</f>
        <v>2013</v>
      </c>
      <c r="D167" s="72">
        <f>MONTH(mes1)</f>
        <v>1</v>
      </c>
      <c r="E167" s="78"/>
      <c r="F167" s="73">
        <v>1</v>
      </c>
      <c r="G167" s="73">
        <f>+G166</f>
        <v>20</v>
      </c>
      <c r="H167" s="74"/>
      <c r="I167" s="75"/>
      <c r="J167" s="76"/>
      <c r="L167" s="55">
        <f>ROUND(IF(E167=0,0,(1-M167)*E167),4)</f>
        <v>0</v>
      </c>
      <c r="M167" s="48">
        <f>ROUND(Y167,6)</f>
        <v>0</v>
      </c>
      <c r="N167" s="46">
        <f>IF(AB167&lt;&gt;0,"Revisar Cu ó %subsidio","")</f>
      </c>
      <c r="O167" s="47"/>
      <c r="R167" s="14">
        <f>+VarIPCm1</f>
        <v>0.000888669245575846</v>
      </c>
      <c r="S167" s="54">
        <f t="shared" si="28"/>
        <v>0.000888669245575846</v>
      </c>
      <c r="T167" s="62">
        <f>IF(S167=0,Z166,Z166*(1+S167))</f>
        <v>0</v>
      </c>
      <c r="U167" s="15"/>
      <c r="V167" s="62">
        <f>IF(V166=0,H167,IF(T167=0,U167,T167))</f>
        <v>0</v>
      </c>
      <c r="W167" s="16">
        <f>IF(W166=0,I167,IF(E167=0,0,IF(V167=0,I167,(1-V167/E167))))</f>
        <v>0</v>
      </c>
      <c r="X167" s="16"/>
      <c r="Y167" s="16">
        <f>IF(E167=0,0,IF(IF(IF(X167&lt;W167,W167,X167)&gt;60%,60%,IF(X167&lt;W167,W167,X167))&lt;50%,50%,IF(IF(X167&lt;W167,W167,X167)&gt;60%,60%,IF(X167&lt;W167,W167,X167))))</f>
        <v>0</v>
      </c>
      <c r="Z167" s="62">
        <f>+L167</f>
        <v>0</v>
      </c>
      <c r="AB167" s="12">
        <f>I167-M167</f>
        <v>0</v>
      </c>
      <c r="AC167" s="13">
        <f t="shared" si="32"/>
        <v>0</v>
      </c>
      <c r="AE167" s="20">
        <f>IF(E167=0,0,IF(F167=1,IF(mes1=DATE(2007,1,1),(IF((1-V167/E167)&lt;50%,50%,IF((1-(V167/E167))&gt;60%,60%,1-(V167/E167)))),IF((1-(V167/E167))&gt;60%,60%,1-(V167/E167))),IF(mes1=DATE(2007,1,1),(IF((1-V167/E167)&lt;40%,40%,IF((1-(V167/E167))&gt;50%,50%,1-(V167/E167)))),IF((1-(V167/E167))&gt;50%,50%,1-(V167/E167)))))</f>
        <v>0</v>
      </c>
    </row>
    <row r="168" spans="2:31" ht="12.75">
      <c r="B168" s="71">
        <f t="shared" si="27"/>
        <v>0</v>
      </c>
      <c r="C168" s="72">
        <f>YEAR(mes2)</f>
        <v>2013</v>
      </c>
      <c r="D168" s="72">
        <f>MONTH(mes2)</f>
        <v>2</v>
      </c>
      <c r="E168" s="78"/>
      <c r="F168" s="73">
        <v>1</v>
      </c>
      <c r="G168" s="73">
        <f aca="true" t="shared" si="33" ref="G168:G173">+G167</f>
        <v>20</v>
      </c>
      <c r="H168" s="74"/>
      <c r="I168" s="75"/>
      <c r="J168" s="76"/>
      <c r="L168" s="55">
        <f>ROUND(IF(E168=0,0,(1-M168)*E168),4)</f>
        <v>0</v>
      </c>
      <c r="M168" s="48">
        <f>ROUND(Y168,6)</f>
        <v>0</v>
      </c>
      <c r="N168" s="46">
        <f>IF(AB168&lt;&gt;0,"Revisar Cu ó %subsidio","")</f>
      </c>
      <c r="O168" s="47"/>
      <c r="R168" s="14">
        <f>+VarIPCm2</f>
        <v>0.0029798661922064706</v>
      </c>
      <c r="S168" s="54">
        <f t="shared" si="28"/>
        <v>0.0029798661922064706</v>
      </c>
      <c r="T168" s="62">
        <f>IF(S168=0,Z167,Z167*(1+S168))</f>
        <v>0</v>
      </c>
      <c r="U168" s="15"/>
      <c r="V168" s="62">
        <f>IF(V167=0,H168,IF(T168=0,U168,T168))</f>
        <v>0</v>
      </c>
      <c r="W168" s="16">
        <f>IF(W167=0,I168,IF(E168=0,0,IF(V168=0,I168,(1-V168/E168))))</f>
        <v>0</v>
      </c>
      <c r="X168" s="16"/>
      <c r="Y168" s="16">
        <f>IF(E168=0,0,IF(IF(IF(X168&lt;W168,W168,X168)&gt;60%,60%,IF(X168&lt;W168,W168,X168))&lt;50%,50%,IF(IF(X168&lt;W168,W168,X168)&gt;60%,60%,IF(X168&lt;W168,W168,X168))))</f>
        <v>0</v>
      </c>
      <c r="Z168" s="62">
        <f>+L168</f>
        <v>0</v>
      </c>
      <c r="AB168" s="12">
        <f>I168-M168</f>
        <v>0</v>
      </c>
      <c r="AC168" s="13">
        <f t="shared" si="32"/>
        <v>0</v>
      </c>
      <c r="AE168" s="20">
        <f>IF(E168=0,0,IF(F168=1,IF(mes1=DATE(2007,1,1),(IF((1-V168/E168)&lt;50%,50%,IF((1-(V168/E168))&gt;60%,60%,1-(V168/E168)))),IF((1-(V168/E168))&gt;60%,60%,1-(V168/E168))),IF(mes1=DATE(2007,1,1),(IF((1-V168/E168)&lt;40%,40%,IF((1-(V168/E168))&gt;50%,50%,1-(V168/E168)))),IF((1-(V168/E168))&gt;50%,50%,1-(V168/E168)))))</f>
        <v>0</v>
      </c>
    </row>
    <row r="169" spans="2:31" ht="12.75">
      <c r="B169" s="71">
        <f t="shared" si="27"/>
        <v>0</v>
      </c>
      <c r="C169" s="72">
        <f>YEAR(mes3)</f>
        <v>2013</v>
      </c>
      <c r="D169" s="72">
        <f>MONTH(mes3)</f>
        <v>3</v>
      </c>
      <c r="E169" s="78"/>
      <c r="F169" s="73">
        <v>1</v>
      </c>
      <c r="G169" s="73">
        <f t="shared" si="33"/>
        <v>20</v>
      </c>
      <c r="H169" s="74"/>
      <c r="I169" s="75"/>
      <c r="J169" s="76"/>
      <c r="L169" s="55">
        <f>ROUND(IF(E169=0,0,(1-M169)*E169),4)</f>
        <v>0</v>
      </c>
      <c r="M169" s="48">
        <f>ROUND(Y169,6)</f>
        <v>0</v>
      </c>
      <c r="N169" s="46">
        <f>IF(AB169&lt;&gt;0,"Revisar Cu ó %subsidio","")</f>
      </c>
      <c r="O169" s="47"/>
      <c r="R169" s="14">
        <f>+VarIPCm3</f>
        <v>0</v>
      </c>
      <c r="S169" s="54">
        <f t="shared" si="28"/>
        <v>0</v>
      </c>
      <c r="T169" s="62">
        <f>IF(S169=0,Z168,Z168*(1+S169))</f>
        <v>0</v>
      </c>
      <c r="U169" s="15"/>
      <c r="V169" s="62">
        <f>IF(V168=0,H169,IF(T169=0,U169,T169))</f>
        <v>0</v>
      </c>
      <c r="W169" s="16">
        <f>IF(W168=0,I169,IF(E169=0,0,IF(V169=0,I169,(1-V169/E169))))</f>
        <v>0</v>
      </c>
      <c r="X169" s="16"/>
      <c r="Y169" s="16">
        <f>IF(E169=0,0,IF(IF(IF(X169&lt;W169,W169,X169)&gt;60%,60%,IF(X169&lt;W169,W169,X169))&lt;50%,50%,IF(IF(X169&lt;W169,W169,X169)&gt;60%,60%,IF(X169&lt;W169,W169,X169))))</f>
        <v>0</v>
      </c>
      <c r="Z169" s="62">
        <f>+L169</f>
        <v>0</v>
      </c>
      <c r="AB169" s="12">
        <f>I169-M169</f>
        <v>0</v>
      </c>
      <c r="AC169" s="13">
        <f t="shared" si="32"/>
        <v>0</v>
      </c>
      <c r="AE169" s="20">
        <f>IF(E169=0,0,IF(F169=1,IF(mes1=DATE(2007,1,1),(IF((1-V169/E169)&lt;50%,50%,IF((1-(V169/E169))&gt;60%,60%,1-(V169/E169)))),IF((1-(V169/E169))&gt;60%,60%,1-(V169/E169))),IF(mes1=DATE(2007,1,1),(IF((1-V169/E169)&lt;40%,40%,IF((1-(V169/E169))&gt;50%,50%,1-(V169/E169)))),IF((1-(V169/E169))&gt;50%,50%,1-(V169/E169)))))</f>
        <v>0</v>
      </c>
    </row>
    <row r="170" spans="2:31" ht="12.75">
      <c r="B170" s="71">
        <f t="shared" si="27"/>
        <v>0</v>
      </c>
      <c r="C170" s="72">
        <f>YEAR(mes0)</f>
        <v>2012</v>
      </c>
      <c r="D170" s="72">
        <f>MONTH(mes0)</f>
        <v>12</v>
      </c>
      <c r="E170" s="78"/>
      <c r="F170" s="73">
        <v>2</v>
      </c>
      <c r="G170" s="73">
        <f t="shared" si="33"/>
        <v>20</v>
      </c>
      <c r="H170" s="74"/>
      <c r="I170" s="75"/>
      <c r="J170" s="76"/>
      <c r="L170" s="33">
        <f>ROUND(Z170,4)</f>
        <v>0</v>
      </c>
      <c r="M170" s="45">
        <f>ROUND(IF(E170=0,0,1-(L170/E170)),6)</f>
        <v>0</v>
      </c>
      <c r="N170" s="49">
        <f>IF(M170&lt;&gt;I170,"Revisar Cu ó %subsidio","")</f>
      </c>
      <c r="O170" s="47"/>
      <c r="R170" s="14">
        <f>+VarIPCm0</f>
        <v>-0.0013671385677413994</v>
      </c>
      <c r="S170" s="54">
        <f t="shared" si="28"/>
        <v>-0.0013671385677413994</v>
      </c>
      <c r="T170" s="63"/>
      <c r="U170" s="17"/>
      <c r="V170" s="63">
        <f>IF(AND(D170=12,C170=2010),H170*(1+VarIPCm0),H170)</f>
        <v>0</v>
      </c>
      <c r="W170" s="50">
        <f>IF(E170=0,0,IF(V170=0,H170,(1-V170/E170)))</f>
        <v>0</v>
      </c>
      <c r="X170" s="50"/>
      <c r="Y170" s="50">
        <f>+W170</f>
        <v>0</v>
      </c>
      <c r="Z170" s="63">
        <f>+V170</f>
        <v>0</v>
      </c>
      <c r="AB170" s="12">
        <f>IF(I170=0,0,I170-AE170)</f>
        <v>0</v>
      </c>
      <c r="AC170" s="13">
        <f t="shared" si="32"/>
        <v>0</v>
      </c>
      <c r="AE170" s="56">
        <f>IF(E170=0,0,IF(F170=1,IF(mes1=DATE(2007,1,1),(IF((1-V170/E170)&lt;=50%,I170,IF((1-(V170/E170))&gt;60%,60%,1-(V170/E170)))),IF((1-(V170/E170))&gt;60%,60%,1-(V170/E170))),IF(mes1=DATE(2007,1,1),(IF((1-V170/E170)&lt;40%,I170%,IF((1-(V170/E170))&gt;50%,50%,1-(V170/E170)))),IF((1-(V170/E170))&gt;50%,50%,1-(V170/E170)))))</f>
        <v>0</v>
      </c>
    </row>
    <row r="171" spans="2:31" ht="12.75">
      <c r="B171" s="71">
        <f t="shared" si="27"/>
        <v>0</v>
      </c>
      <c r="C171" s="72">
        <f>YEAR(mes1)</f>
        <v>2013</v>
      </c>
      <c r="D171" s="72">
        <f>MONTH(mes1)</f>
        <v>1</v>
      </c>
      <c r="E171" s="78"/>
      <c r="F171" s="73">
        <v>2</v>
      </c>
      <c r="G171" s="73">
        <f t="shared" si="33"/>
        <v>20</v>
      </c>
      <c r="H171" s="74"/>
      <c r="I171" s="77"/>
      <c r="J171" s="76"/>
      <c r="L171" s="55">
        <f>ROUND(IF(E171=0,0,(1-M171)*E171),4)</f>
        <v>0</v>
      </c>
      <c r="M171" s="48">
        <f>ROUND(Y171,6)</f>
        <v>0</v>
      </c>
      <c r="N171" s="46">
        <f>IF(AB171&lt;&gt;0,"Revisar Cu ó %subsidio","")</f>
      </c>
      <c r="O171" s="47"/>
      <c r="R171" s="14">
        <f>+VarIPCm1</f>
        <v>0.000888669245575846</v>
      </c>
      <c r="S171" s="54">
        <f t="shared" si="28"/>
        <v>0.000888669245575846</v>
      </c>
      <c r="T171" s="63">
        <f>IF(S171=0,Z170,Z170*(1+S171))</f>
        <v>0</v>
      </c>
      <c r="U171" s="18"/>
      <c r="V171" s="63">
        <f>IF(V170=0,H171,IF(T171=0,U171,T171))</f>
        <v>0</v>
      </c>
      <c r="W171" s="50">
        <f>IF(W170=0,I171,IF(E171=0,0,IF(V171=0,I171,(1-V171/E171))))</f>
        <v>0</v>
      </c>
      <c r="X171" s="50"/>
      <c r="Y171" s="51">
        <f>IF(E171=0,0,IF(IF(IF(X171&lt;W171,W171,X171)&gt;50%,50%,IF(X171&lt;W171,W171,X171))&lt;40%,40%,IF(IF(X171&lt;W171,W171,X171)&gt;50%,50%,IF(X171&lt;W171,W171,X171))))</f>
        <v>0</v>
      </c>
      <c r="Z171" s="63">
        <f>+L171</f>
        <v>0</v>
      </c>
      <c r="AB171" s="12">
        <f>I171-M171</f>
        <v>0</v>
      </c>
      <c r="AC171" s="13">
        <f t="shared" si="32"/>
        <v>0</v>
      </c>
      <c r="AE171" s="20">
        <f>IF(E171=0,0,IF(F171=1,IF(mes1=DATE(2007,1,1),(IF((1-V171/E171)&lt;50%,50%,IF((1-(V171/E171))&gt;60%,60%,1-(V171/E171)))),IF((1-(V171/E171))&gt;60%,60%,1-(V171/E171))),IF(mes1=DATE(2007,1,1),(IF((1-V171/E171)&lt;40%,40%,IF((1-(V171/E171))&gt;50%,50%,1-(V171/E171)))),IF((1-(V171/E171))&gt;50%,50%,1-(V171/E171)))))</f>
        <v>0</v>
      </c>
    </row>
    <row r="172" spans="2:31" ht="12.75">
      <c r="B172" s="71">
        <f t="shared" si="27"/>
        <v>0</v>
      </c>
      <c r="C172" s="72">
        <f>YEAR(mes2)</f>
        <v>2013</v>
      </c>
      <c r="D172" s="72">
        <f>MONTH(mes2)</f>
        <v>2</v>
      </c>
      <c r="E172" s="78"/>
      <c r="F172" s="73">
        <v>2</v>
      </c>
      <c r="G172" s="73">
        <f t="shared" si="33"/>
        <v>20</v>
      </c>
      <c r="H172" s="74"/>
      <c r="I172" s="77"/>
      <c r="J172" s="76"/>
      <c r="L172" s="55">
        <f>ROUND(IF(E172=0,0,(1-M172)*E172),4)</f>
        <v>0</v>
      </c>
      <c r="M172" s="48">
        <f>ROUND(Y172,6)</f>
        <v>0</v>
      </c>
      <c r="N172" s="46">
        <f>IF(AB172&lt;&gt;0,"Revisar Cu ó %subsidio","")</f>
      </c>
      <c r="O172" s="47"/>
      <c r="R172" s="14">
        <f>+VarIPCm2</f>
        <v>0.0029798661922064706</v>
      </c>
      <c r="S172" s="54">
        <f t="shared" si="28"/>
        <v>0.0029798661922064706</v>
      </c>
      <c r="T172" s="63">
        <f>IF(S172=0,Z171,Z171*(1+S172))</f>
        <v>0</v>
      </c>
      <c r="U172" s="18"/>
      <c r="V172" s="63">
        <f>IF(V171=0,H172,IF(T172=0,U172,T172))</f>
        <v>0</v>
      </c>
      <c r="W172" s="50">
        <f>IF(W171=0,I172,IF(E172=0,0,IF(V172=0,I172,(1-V172/E172))))</f>
        <v>0</v>
      </c>
      <c r="X172" s="50"/>
      <c r="Y172" s="51">
        <f>IF(E172=0,0,IF(IF(IF(X172&lt;W172,W172,X172)&gt;50%,50%,IF(X172&lt;W172,W172,X172))&lt;40%,40%,IF(IF(X172&lt;W172,W172,X172)&gt;50%,50%,IF(X172&lt;W172,W172,X172))))</f>
        <v>0</v>
      </c>
      <c r="Z172" s="63">
        <f>+L172</f>
        <v>0</v>
      </c>
      <c r="AB172" s="12">
        <f>I172-M172</f>
        <v>0</v>
      </c>
      <c r="AC172" s="13">
        <f t="shared" si="32"/>
        <v>0</v>
      </c>
      <c r="AE172" s="20">
        <f>IF(E172=0,0,IF(F172=1,IF(mes1=DATE(2007,1,1),(IF((1-V172/E172)&lt;50%,50%,IF((1-(V172/E172))&gt;60%,60%,1-(V172/E172)))),IF((1-(V172/E172))&gt;60%,60%,1-(V172/E172))),IF(mes1=DATE(2007,1,1),(IF((1-V172/E172)&lt;40%,40%,IF((1-(V172/E172))&gt;50%,50%,1-(V172/E172)))),IF((1-(V172/E172))&gt;50%,50%,1-(V172/E172)))))</f>
        <v>0</v>
      </c>
    </row>
    <row r="173" spans="2:31" ht="12.75">
      <c r="B173" s="71">
        <f t="shared" si="27"/>
        <v>0</v>
      </c>
      <c r="C173" s="72">
        <f>YEAR(mes3)</f>
        <v>2013</v>
      </c>
      <c r="D173" s="72">
        <f>MONTH(mes3)</f>
        <v>3</v>
      </c>
      <c r="E173" s="78"/>
      <c r="F173" s="73">
        <v>2</v>
      </c>
      <c r="G173" s="73">
        <f t="shared" si="33"/>
        <v>20</v>
      </c>
      <c r="H173" s="74"/>
      <c r="I173" s="77"/>
      <c r="J173" s="76"/>
      <c r="L173" s="55">
        <f>ROUND(IF(E173=0,0,(1-M173)*E173),4)</f>
        <v>0</v>
      </c>
      <c r="M173" s="48">
        <f>ROUND(Y173,6)</f>
        <v>0</v>
      </c>
      <c r="N173" s="46">
        <f>IF(AB173&lt;&gt;0,"Revisar Cu ó %subsidio","")</f>
      </c>
      <c r="O173" s="47"/>
      <c r="R173" s="14">
        <f>+VarIPCm3</f>
        <v>0</v>
      </c>
      <c r="S173" s="54">
        <f t="shared" si="28"/>
        <v>0</v>
      </c>
      <c r="T173" s="63">
        <f>IF(S173=0,Z172,Z172*(1+S173))</f>
        <v>0</v>
      </c>
      <c r="U173" s="18"/>
      <c r="V173" s="63">
        <f>IF(V172=0,H173,IF(T173=0,U173,T173))</f>
        <v>0</v>
      </c>
      <c r="W173" s="50">
        <f>IF(W172=0,I173,IF(E173=0,0,IF(V173=0,I173,(1-V173/E173))))</f>
        <v>0</v>
      </c>
      <c r="X173" s="50"/>
      <c r="Y173" s="51">
        <f>IF(E173=0,0,IF(IF(IF(X173&lt;W173,W173,X173)&gt;50%,50%,IF(X173&lt;W173,W173,X173))&lt;40%,40%,IF(IF(X173&lt;W173,W173,X173)&gt;50%,50%,IF(X173&lt;W173,W173,X173))))</f>
        <v>0</v>
      </c>
      <c r="Z173" s="63">
        <f>+L173</f>
        <v>0</v>
      </c>
      <c r="AB173" s="12">
        <f>I173-M173</f>
        <v>0</v>
      </c>
      <c r="AC173" s="13">
        <f t="shared" si="32"/>
        <v>0</v>
      </c>
      <c r="AE173" s="20">
        <f>IF(E173=0,0,IF(F173=1,IF(mes1=DATE(2007,1,1),(IF((1-V173/E173)&lt;50%,50%,IF((1-(V173/E173))&gt;60%,60%,1-(V173/E173)))),IF((1-(V173/E173))&gt;60%,60%,1-(V173/E173))),IF(mes1=DATE(2007,1,1),(IF((1-V173/E173)&lt;40%,40%,IF((1-(V173/E173))&gt;50%,50%,1-(V173/E173)))),IF((1-(V173/E173))&gt;50%,50%,1-(V173/E173)))))</f>
        <v>0</v>
      </c>
    </row>
    <row r="174" spans="2:31" ht="12.75">
      <c r="B174" s="71">
        <f t="shared" si="27"/>
        <v>0</v>
      </c>
      <c r="C174" s="72">
        <f>YEAR(mes0)</f>
        <v>2012</v>
      </c>
      <c r="D174" s="72">
        <f>MONTH(mes0)</f>
        <v>12</v>
      </c>
      <c r="E174" s="78"/>
      <c r="F174" s="73">
        <v>1</v>
      </c>
      <c r="G174" s="73">
        <f>+G173+1</f>
        <v>21</v>
      </c>
      <c r="H174" s="74"/>
      <c r="I174" s="75"/>
      <c r="J174" s="76"/>
      <c r="L174" s="33">
        <f>ROUND(Z174,4)</f>
        <v>0</v>
      </c>
      <c r="M174" s="45">
        <f>ROUND(IF(E174=0,0,1-(L174/E174)),6)</f>
        <v>0</v>
      </c>
      <c r="N174" s="49">
        <f>IF(M174&lt;&gt;I174,"Revisar Cu ó %subsidio","")</f>
      </c>
      <c r="O174" s="47"/>
      <c r="R174" s="14">
        <f>+VarIPCm0</f>
        <v>-0.0013671385677413994</v>
      </c>
      <c r="S174" s="54">
        <f t="shared" si="28"/>
        <v>-0.0013671385677413994</v>
      </c>
      <c r="T174" s="62"/>
      <c r="U174" s="11"/>
      <c r="V174" s="62">
        <f>IF(AND(D174=12,C174=2010),H174*(1+VarIPCm0),H174)</f>
        <v>0</v>
      </c>
      <c r="W174" s="16">
        <f>IF(E174=0,0,IF(V174=0,H174,(1-V174/E174)))</f>
        <v>0</v>
      </c>
      <c r="X174" s="16"/>
      <c r="Y174" s="16">
        <f>+W174</f>
        <v>0</v>
      </c>
      <c r="Z174" s="62">
        <f>+V174</f>
        <v>0</v>
      </c>
      <c r="AB174" s="12">
        <f>IF(I174=0,0,I174-AE174)</f>
        <v>0</v>
      </c>
      <c r="AC174" s="13">
        <f t="shared" si="32"/>
        <v>0</v>
      </c>
      <c r="AE174" s="56">
        <f>IF(E174=0,0,IF(F174=1,IF(mes1=DATE(2007,1,1),(IF((1-V174/E174)&lt;=50%,I174,IF((1-(V174/E174))&gt;60%,60%,1-(V174/E174)))),IF((1-(V174/E174))&gt;60%,60%,1-(V174/E174))),IF(mes1=DATE(2007,1,1),(IF((1-V174/E174)&lt;40%,I174%,IF((1-(V174/E174))&gt;50%,50%,1-(V174/E174)))),IF((1-(V174/E174))&gt;50%,50%,1-(V174/E174)))))</f>
        <v>0</v>
      </c>
    </row>
    <row r="175" spans="2:31" ht="12.75">
      <c r="B175" s="71">
        <f t="shared" si="27"/>
        <v>0</v>
      </c>
      <c r="C175" s="72">
        <f>YEAR(mes1)</f>
        <v>2013</v>
      </c>
      <c r="D175" s="72">
        <f>MONTH(mes1)</f>
        <v>1</v>
      </c>
      <c r="E175" s="78"/>
      <c r="F175" s="73">
        <v>1</v>
      </c>
      <c r="G175" s="73">
        <f>+G174</f>
        <v>21</v>
      </c>
      <c r="H175" s="74"/>
      <c r="I175" s="75"/>
      <c r="J175" s="76"/>
      <c r="L175" s="55">
        <f>ROUND(IF(E175=0,0,(1-M175)*E175),4)</f>
        <v>0</v>
      </c>
      <c r="M175" s="48">
        <f>ROUND(Y175,6)</f>
        <v>0</v>
      </c>
      <c r="N175" s="49">
        <f>IF(AB175&lt;&gt;0,"Revisar Cu ó %subsidio","")</f>
      </c>
      <c r="O175" s="47"/>
      <c r="R175" s="14">
        <f>+VarIPCm1</f>
        <v>0.000888669245575846</v>
      </c>
      <c r="S175" s="54">
        <f t="shared" si="28"/>
        <v>0.000888669245575846</v>
      </c>
      <c r="T175" s="62">
        <f>IF(S175=0,Z174,Z174*(1+S175))</f>
        <v>0</v>
      </c>
      <c r="U175" s="15"/>
      <c r="V175" s="62">
        <f>IF(V174=0,H175,IF(T175=0,U175,T175))</f>
        <v>0</v>
      </c>
      <c r="W175" s="16">
        <f>IF(W174=0,I175,IF(E175=0,0,IF(V175=0,I175,(1-V175/E175))))</f>
        <v>0</v>
      </c>
      <c r="X175" s="16"/>
      <c r="Y175" s="16">
        <f>IF(E175=0,0,IF(IF(IF(X175&lt;W175,W175,X175)&gt;60%,60%,IF(X175&lt;W175,W175,X175))&lt;50%,50%,IF(IF(X175&lt;W175,W175,X175)&gt;60%,60%,IF(X175&lt;W175,W175,X175))))</f>
        <v>0</v>
      </c>
      <c r="Z175" s="62">
        <f>+L175</f>
        <v>0</v>
      </c>
      <c r="AB175" s="12">
        <f>I175-M175</f>
        <v>0</v>
      </c>
      <c r="AC175" s="13">
        <f t="shared" si="32"/>
        <v>0</v>
      </c>
      <c r="AE175" s="20">
        <f>IF(E175=0,0,IF(F175=1,IF(mes1=DATE(2007,1,1),(IF((1-V175/E175)&lt;50%,50%,IF((1-(V175/E175))&gt;60%,60%,1-(V175/E175)))),IF((1-(V175/E175))&gt;60%,60%,1-(V175/E175))),IF(mes1=DATE(2007,1,1),(IF((1-V175/E175)&lt;40%,40%,IF((1-(V175/E175))&gt;50%,50%,1-(V175/E175)))),IF((1-(V175/E175))&gt;50%,50%,1-(V175/E175)))))</f>
        <v>0</v>
      </c>
    </row>
    <row r="176" spans="2:31" ht="12.75">
      <c r="B176" s="71">
        <f t="shared" si="27"/>
        <v>0</v>
      </c>
      <c r="C176" s="72">
        <f>YEAR(mes2)</f>
        <v>2013</v>
      </c>
      <c r="D176" s="72">
        <f>MONTH(mes2)</f>
        <v>2</v>
      </c>
      <c r="E176" s="78"/>
      <c r="F176" s="73">
        <v>1</v>
      </c>
      <c r="G176" s="73">
        <f aca="true" t="shared" si="34" ref="G176:G181">+G175</f>
        <v>21</v>
      </c>
      <c r="H176" s="74"/>
      <c r="I176" s="75"/>
      <c r="J176" s="76"/>
      <c r="L176" s="55">
        <f>ROUND(IF(E176=0,0,(1-M176)*E176),4)</f>
        <v>0</v>
      </c>
      <c r="M176" s="48">
        <f>ROUND(Y176,6)</f>
        <v>0</v>
      </c>
      <c r="N176" s="46">
        <f>IF(AB176&lt;&gt;0,"Revisar Cu ó %subsidio","")</f>
      </c>
      <c r="O176" s="47"/>
      <c r="R176" s="14">
        <f>+VarIPCm2</f>
        <v>0.0029798661922064706</v>
      </c>
      <c r="S176" s="54">
        <f t="shared" si="28"/>
        <v>0.0029798661922064706</v>
      </c>
      <c r="T176" s="62">
        <f>IF(S176=0,Z175,Z175*(1+S176))</f>
        <v>0</v>
      </c>
      <c r="U176" s="15"/>
      <c r="V176" s="62">
        <f>IF(V175=0,H176,IF(T176=0,U176,T176))</f>
        <v>0</v>
      </c>
      <c r="W176" s="16">
        <f>IF(W175=0,I176,IF(E176=0,0,IF(V176=0,I176,(1-V176/E176))))</f>
        <v>0</v>
      </c>
      <c r="X176" s="16"/>
      <c r="Y176" s="16">
        <f>IF(E176=0,0,IF(IF(IF(X176&lt;W176,W176,X176)&gt;60%,60%,IF(X176&lt;W176,W176,X176))&lt;50%,50%,IF(IF(X176&lt;W176,W176,X176)&gt;60%,60%,IF(X176&lt;W176,W176,X176))))</f>
        <v>0</v>
      </c>
      <c r="Z176" s="62">
        <f>+L176</f>
        <v>0</v>
      </c>
      <c r="AB176" s="12">
        <f>I176-M176</f>
        <v>0</v>
      </c>
      <c r="AC176" s="13">
        <f t="shared" si="32"/>
        <v>0</v>
      </c>
      <c r="AE176" s="20">
        <f>IF(E176=0,0,IF(F176=1,IF(mes1=DATE(2007,1,1),(IF((1-V176/E176)&lt;50%,50%,IF((1-(V176/E176))&gt;60%,60%,1-(V176/E176)))),IF((1-(V176/E176))&gt;60%,60%,1-(V176/E176))),IF(mes1=DATE(2007,1,1),(IF((1-V176/E176)&lt;40%,40%,IF((1-(V176/E176))&gt;50%,50%,1-(V176/E176)))),IF((1-(V176/E176))&gt;50%,50%,1-(V176/E176)))))</f>
        <v>0</v>
      </c>
    </row>
    <row r="177" spans="2:31" ht="12.75">
      <c r="B177" s="71">
        <f t="shared" si="27"/>
        <v>0</v>
      </c>
      <c r="C177" s="72">
        <f>YEAR(mes3)</f>
        <v>2013</v>
      </c>
      <c r="D177" s="72">
        <f>MONTH(mes3)</f>
        <v>3</v>
      </c>
      <c r="E177" s="78"/>
      <c r="F177" s="73">
        <v>1</v>
      </c>
      <c r="G177" s="73">
        <f t="shared" si="34"/>
        <v>21</v>
      </c>
      <c r="H177" s="74"/>
      <c r="I177" s="75"/>
      <c r="J177" s="76"/>
      <c r="L177" s="55">
        <f>ROUND(IF(E177=0,0,(1-M177)*E177),4)</f>
        <v>0</v>
      </c>
      <c r="M177" s="48">
        <f>ROUND(Y177,6)</f>
        <v>0</v>
      </c>
      <c r="N177" s="46">
        <f>IF(AB177&lt;&gt;0,"Revisar Cu ó %subsidio","")</f>
      </c>
      <c r="O177" s="47"/>
      <c r="R177" s="14">
        <f>+VarIPCm3</f>
        <v>0</v>
      </c>
      <c r="S177" s="54">
        <f t="shared" si="28"/>
        <v>0</v>
      </c>
      <c r="T177" s="62">
        <f>IF(S177=0,Z176,Z176*(1+S177))</f>
        <v>0</v>
      </c>
      <c r="U177" s="15"/>
      <c r="V177" s="62">
        <f>IF(V176=0,H177,IF(T177=0,U177,T177))</f>
        <v>0</v>
      </c>
      <c r="W177" s="16">
        <f>IF(W176=0,I177,IF(E177=0,0,IF(V177=0,I177,(1-V177/E177))))</f>
        <v>0</v>
      </c>
      <c r="X177" s="16"/>
      <c r="Y177" s="16">
        <f>IF(E177=0,0,IF(IF(IF(X177&lt;W177,W177,X177)&gt;60%,60%,IF(X177&lt;W177,W177,X177))&lt;50%,50%,IF(IF(X177&lt;W177,W177,X177)&gt;60%,60%,IF(X177&lt;W177,W177,X177))))</f>
        <v>0</v>
      </c>
      <c r="Z177" s="62">
        <f>+L177</f>
        <v>0</v>
      </c>
      <c r="AB177" s="12">
        <f>I177-M177</f>
        <v>0</v>
      </c>
      <c r="AC177" s="13">
        <f t="shared" si="32"/>
        <v>0</v>
      </c>
      <c r="AE177" s="20">
        <f>IF(E177=0,0,IF(F177=1,IF(mes1=DATE(2007,1,1),(IF((1-V177/E177)&lt;50%,50%,IF((1-(V177/E177))&gt;60%,60%,1-(V177/E177)))),IF((1-(V177/E177))&gt;60%,60%,1-(V177/E177))),IF(mes1=DATE(2007,1,1),(IF((1-V177/E177)&lt;40%,40%,IF((1-(V177/E177))&gt;50%,50%,1-(V177/E177)))),IF((1-(V177/E177))&gt;50%,50%,1-(V177/E177)))))</f>
        <v>0</v>
      </c>
    </row>
    <row r="178" spans="2:31" ht="12.75">
      <c r="B178" s="71">
        <f t="shared" si="27"/>
        <v>0</v>
      </c>
      <c r="C178" s="72">
        <f>YEAR(mes0)</f>
        <v>2012</v>
      </c>
      <c r="D178" s="72">
        <f>MONTH(mes0)</f>
        <v>12</v>
      </c>
      <c r="E178" s="78"/>
      <c r="F178" s="73">
        <v>2</v>
      </c>
      <c r="G178" s="73">
        <f t="shared" si="34"/>
        <v>21</v>
      </c>
      <c r="H178" s="74"/>
      <c r="I178" s="75"/>
      <c r="J178" s="76"/>
      <c r="L178" s="33">
        <f>ROUND(Z178,4)</f>
        <v>0</v>
      </c>
      <c r="M178" s="45">
        <f>ROUND(IF(E178=0,0,1-(L178/E178)),6)</f>
        <v>0</v>
      </c>
      <c r="N178" s="49">
        <f>IF(M178&lt;&gt;I178,"Revisar Cu ó %subsidio","")</f>
      </c>
      <c r="O178" s="47"/>
      <c r="R178" s="14">
        <f>+VarIPCm0</f>
        <v>-0.0013671385677413994</v>
      </c>
      <c r="S178" s="54">
        <f t="shared" si="28"/>
        <v>-0.0013671385677413994</v>
      </c>
      <c r="T178" s="63"/>
      <c r="U178" s="17"/>
      <c r="V178" s="63">
        <f>IF(AND(D178=12,C178=2010),H178*(1+VarIPCm0),H178)</f>
        <v>0</v>
      </c>
      <c r="W178" s="50">
        <f>IF(E178=0,0,IF(V178=0,H178,(1-V178/E178)))</f>
        <v>0</v>
      </c>
      <c r="X178" s="50"/>
      <c r="Y178" s="50">
        <f>+W178</f>
        <v>0</v>
      </c>
      <c r="Z178" s="63">
        <f>+V178</f>
        <v>0</v>
      </c>
      <c r="AB178" s="12">
        <f>IF(I178=0,0,I178-AE178)</f>
        <v>0</v>
      </c>
      <c r="AC178" s="13">
        <f t="shared" si="32"/>
        <v>0</v>
      </c>
      <c r="AE178" s="56">
        <f>IF(E178=0,0,IF(F178=1,IF(mes1=DATE(2007,1,1),(IF((1-V178/E178)&lt;=50%,I178,IF((1-(V178/E178))&gt;60%,60%,1-(V178/E178)))),IF((1-(V178/E178))&gt;60%,60%,1-(V178/E178))),IF(mes1=DATE(2007,1,1),(IF((1-V178/E178)&lt;40%,I178%,IF((1-(V178/E178))&gt;50%,50%,1-(V178/E178)))),IF((1-(V178/E178))&gt;50%,50%,1-(V178/E178)))))</f>
        <v>0</v>
      </c>
    </row>
    <row r="179" spans="2:31" ht="12.75">
      <c r="B179" s="71">
        <f t="shared" si="27"/>
        <v>0</v>
      </c>
      <c r="C179" s="72">
        <f>YEAR(mes1)</f>
        <v>2013</v>
      </c>
      <c r="D179" s="72">
        <f>MONTH(mes1)</f>
        <v>1</v>
      </c>
      <c r="E179" s="78"/>
      <c r="F179" s="73">
        <v>2</v>
      </c>
      <c r="G179" s="73">
        <f t="shared" si="34"/>
        <v>21</v>
      </c>
      <c r="H179" s="74"/>
      <c r="I179" s="77"/>
      <c r="J179" s="76"/>
      <c r="L179" s="55">
        <f>ROUND(IF(E179=0,0,(1-M179)*E179),4)</f>
        <v>0</v>
      </c>
      <c r="M179" s="48">
        <f>ROUND(Y179,6)</f>
        <v>0</v>
      </c>
      <c r="N179" s="46">
        <f>IF(AB179&lt;&gt;0,"Revisar Cu ó %subsidio","")</f>
      </c>
      <c r="O179" s="47"/>
      <c r="R179" s="14">
        <f>+VarIPCm1</f>
        <v>0.000888669245575846</v>
      </c>
      <c r="S179" s="54">
        <f t="shared" si="28"/>
        <v>0.000888669245575846</v>
      </c>
      <c r="T179" s="63">
        <f>IF(S179=0,Z178,Z178*(1+S179))</f>
        <v>0</v>
      </c>
      <c r="U179" s="18"/>
      <c r="V179" s="63">
        <f>IF(V178=0,H179,IF(T179=0,U179,T179))</f>
        <v>0</v>
      </c>
      <c r="W179" s="50">
        <f>IF(W178=0,I179,IF(E179=0,0,IF(V179=0,I179,(1-V179/E179))))</f>
        <v>0</v>
      </c>
      <c r="X179" s="50"/>
      <c r="Y179" s="51">
        <f>IF(E179=0,0,IF(IF(IF(X179&lt;W179,W179,X179)&gt;50%,50%,IF(X179&lt;W179,W179,X179))&lt;40%,40%,IF(IF(X179&lt;W179,W179,X179)&gt;50%,50%,IF(X179&lt;W179,W179,X179))))</f>
        <v>0</v>
      </c>
      <c r="Z179" s="63">
        <f>+L179</f>
        <v>0</v>
      </c>
      <c r="AB179" s="12">
        <f>I179-M179</f>
        <v>0</v>
      </c>
      <c r="AC179" s="13">
        <f t="shared" si="32"/>
        <v>0</v>
      </c>
      <c r="AE179" s="20">
        <f>IF(E179=0,0,IF(F179=1,IF(mes1=DATE(2007,1,1),(IF((1-V179/E179)&lt;50%,50%,IF((1-(V179/E179))&gt;60%,60%,1-(V179/E179)))),IF((1-(V179/E179))&gt;60%,60%,1-(V179/E179))),IF(mes1=DATE(2007,1,1),(IF((1-V179/E179)&lt;40%,40%,IF((1-(V179/E179))&gt;50%,50%,1-(V179/E179)))),IF((1-(V179/E179))&gt;50%,50%,1-(V179/E179)))))</f>
        <v>0</v>
      </c>
    </row>
    <row r="180" spans="2:31" ht="12.75">
      <c r="B180" s="71">
        <f t="shared" si="27"/>
        <v>0</v>
      </c>
      <c r="C180" s="72">
        <f>YEAR(mes2)</f>
        <v>2013</v>
      </c>
      <c r="D180" s="72">
        <f>MONTH(mes2)</f>
        <v>2</v>
      </c>
      <c r="E180" s="78"/>
      <c r="F180" s="73">
        <v>2</v>
      </c>
      <c r="G180" s="73">
        <f t="shared" si="34"/>
        <v>21</v>
      </c>
      <c r="H180" s="74"/>
      <c r="I180" s="77"/>
      <c r="J180" s="76"/>
      <c r="L180" s="55">
        <f>ROUND(IF(E180=0,0,(1-M180)*E180),4)</f>
        <v>0</v>
      </c>
      <c r="M180" s="48">
        <f>ROUND(Y180,6)</f>
        <v>0</v>
      </c>
      <c r="N180" s="46">
        <f>IF(AB180&lt;&gt;0,"Revisar Cu ó %subsidio","")</f>
      </c>
      <c r="O180" s="47"/>
      <c r="R180" s="14">
        <f>+VarIPCm2</f>
        <v>0.0029798661922064706</v>
      </c>
      <c r="S180" s="54">
        <f t="shared" si="28"/>
        <v>0.0029798661922064706</v>
      </c>
      <c r="T180" s="63">
        <f>IF(S180=0,Z179,Z179*(1+S180))</f>
        <v>0</v>
      </c>
      <c r="U180" s="18"/>
      <c r="V180" s="63">
        <f>IF(V179=0,H180,IF(T180=0,U180,T180))</f>
        <v>0</v>
      </c>
      <c r="W180" s="50">
        <f>IF(W179=0,I180,IF(E180=0,0,IF(V180=0,I180,(1-V180/E180))))</f>
        <v>0</v>
      </c>
      <c r="X180" s="50"/>
      <c r="Y180" s="51">
        <f>IF(E180=0,0,IF(IF(IF(X180&lt;W180,W180,X180)&gt;50%,50%,IF(X180&lt;W180,W180,X180))&lt;40%,40%,IF(IF(X180&lt;W180,W180,X180)&gt;50%,50%,IF(X180&lt;W180,W180,X180))))</f>
        <v>0</v>
      </c>
      <c r="Z180" s="63">
        <f>+L180</f>
        <v>0</v>
      </c>
      <c r="AB180" s="12">
        <f>I180-M180</f>
        <v>0</v>
      </c>
      <c r="AC180" s="13">
        <f t="shared" si="32"/>
        <v>0</v>
      </c>
      <c r="AE180" s="20">
        <f>IF(E180=0,0,IF(F180=1,IF(mes1=DATE(2007,1,1),(IF((1-V180/E180)&lt;50%,50%,IF((1-(V180/E180))&gt;60%,60%,1-(V180/E180)))),IF((1-(V180/E180))&gt;60%,60%,1-(V180/E180))),IF(mes1=DATE(2007,1,1),(IF((1-V180/E180)&lt;40%,40%,IF((1-(V180/E180))&gt;50%,50%,1-(V180/E180)))),IF((1-(V180/E180))&gt;50%,50%,1-(V180/E180)))))</f>
        <v>0</v>
      </c>
    </row>
    <row r="181" spans="2:31" ht="12.75">
      <c r="B181" s="71">
        <f t="shared" si="27"/>
        <v>0</v>
      </c>
      <c r="C181" s="72">
        <f>YEAR(mes3)</f>
        <v>2013</v>
      </c>
      <c r="D181" s="72">
        <f>MONTH(mes3)</f>
        <v>3</v>
      </c>
      <c r="E181" s="78"/>
      <c r="F181" s="73">
        <v>2</v>
      </c>
      <c r="G181" s="73">
        <f t="shared" si="34"/>
        <v>21</v>
      </c>
      <c r="H181" s="74"/>
      <c r="I181" s="77"/>
      <c r="J181" s="76"/>
      <c r="L181" s="55">
        <f>ROUND(IF(E181=0,0,(1-M181)*E181),4)</f>
        <v>0</v>
      </c>
      <c r="M181" s="48">
        <f>ROUND(Y181,6)</f>
        <v>0</v>
      </c>
      <c r="N181" s="46">
        <f>IF(AB181&lt;&gt;0,"Revisar Cu ó %subsidio","")</f>
      </c>
      <c r="O181" s="47"/>
      <c r="R181" s="14">
        <f>+VarIPCm3</f>
        <v>0</v>
      </c>
      <c r="S181" s="54">
        <f t="shared" si="28"/>
        <v>0</v>
      </c>
      <c r="T181" s="63">
        <f>IF(S181=0,Z180,Z180*(1+S181))</f>
        <v>0</v>
      </c>
      <c r="U181" s="18"/>
      <c r="V181" s="63">
        <f>IF(V180=0,H181,IF(T181=0,U181,T181))</f>
        <v>0</v>
      </c>
      <c r="W181" s="50">
        <f>IF(W180=0,I181,IF(E181=0,0,IF(V181=0,I181,(1-V181/E181))))</f>
        <v>0</v>
      </c>
      <c r="X181" s="50"/>
      <c r="Y181" s="51">
        <f>IF(E181=0,0,IF(IF(IF(X181&lt;W181,W181,X181)&gt;50%,50%,IF(X181&lt;W181,W181,X181))&lt;40%,40%,IF(IF(X181&lt;W181,W181,X181)&gt;50%,50%,IF(X181&lt;W181,W181,X181))))</f>
        <v>0</v>
      </c>
      <c r="Z181" s="63">
        <f>+L181</f>
        <v>0</v>
      </c>
      <c r="AB181" s="12">
        <f>I181-M181</f>
        <v>0</v>
      </c>
      <c r="AC181" s="13">
        <f t="shared" si="32"/>
        <v>0</v>
      </c>
      <c r="AE181" s="20">
        <f>IF(E181=0,0,IF(F181=1,IF(mes1=DATE(2007,1,1),(IF((1-V181/E181)&lt;50%,50%,IF((1-(V181/E181))&gt;60%,60%,1-(V181/E181)))),IF((1-(V181/E181))&gt;60%,60%,1-(V181/E181))),IF(mes1=DATE(2007,1,1),(IF((1-V181/E181)&lt;40%,40%,IF((1-(V181/E181))&gt;50%,50%,1-(V181/E181)))),IF((1-(V181/E181))&gt;50%,50%,1-(V181/E181)))))</f>
        <v>0</v>
      </c>
    </row>
    <row r="182" spans="2:31" ht="12.75">
      <c r="B182" s="71">
        <f t="shared" si="27"/>
        <v>0</v>
      </c>
      <c r="C182" s="72">
        <f>YEAR(mes0)</f>
        <v>2012</v>
      </c>
      <c r="D182" s="72">
        <f>MONTH(mes0)</f>
        <v>12</v>
      </c>
      <c r="E182" s="78"/>
      <c r="F182" s="73">
        <v>1</v>
      </c>
      <c r="G182" s="73">
        <f>+G181+1</f>
        <v>22</v>
      </c>
      <c r="H182" s="74"/>
      <c r="I182" s="75"/>
      <c r="J182" s="76"/>
      <c r="L182" s="33">
        <f>ROUND(Z182,4)</f>
        <v>0</v>
      </c>
      <c r="M182" s="45">
        <f>ROUND(IF(E182=0,0,1-(L182/E182)),6)</f>
        <v>0</v>
      </c>
      <c r="N182" s="49">
        <f>IF(M182&lt;&gt;I182,"Revisar Cu ó %subsidio","")</f>
      </c>
      <c r="O182" s="47"/>
      <c r="R182" s="14">
        <f>+VarIPCm0</f>
        <v>-0.0013671385677413994</v>
      </c>
      <c r="S182" s="54">
        <f t="shared" si="28"/>
        <v>-0.0013671385677413994</v>
      </c>
      <c r="T182" s="62"/>
      <c r="U182" s="11"/>
      <c r="V182" s="62">
        <f>IF(AND(D182=12,C182=2010),H182*(1+VarIPCm0),H182)</f>
        <v>0</v>
      </c>
      <c r="W182" s="16">
        <f>IF(E182=0,0,IF(V182=0,H182,(1-V182/E182)))</f>
        <v>0</v>
      </c>
      <c r="X182" s="16"/>
      <c r="Y182" s="16">
        <f>+W182</f>
        <v>0</v>
      </c>
      <c r="Z182" s="62">
        <f>+V182</f>
        <v>0</v>
      </c>
      <c r="AB182" s="12">
        <f>IF(I182=0,0,I182-M182)</f>
        <v>0</v>
      </c>
      <c r="AC182" s="13">
        <f>+H182-L182</f>
        <v>0</v>
      </c>
      <c r="AD182" s="10"/>
      <c r="AE182" s="56">
        <f>IF(E182=0,0,IF(F182=1,IF(mes1=DATE(2007,1,1),(IF((1-V182/E182)&lt;=50%,I182,IF((1-(V182/E182))&gt;60%,60%,1-(V182/E182)))),IF((1-(V182/E182))&gt;60%,60%,1-(V182/E182))),IF(mes1=DATE(2007,1,1),(IF((1-V182/E182)&lt;40%,I182%,IF((1-(V182/E182))&gt;50%,50%,1-(V182/E182)))),IF((1-(V182/E182))&gt;50%,50%,1-(V182/E182)))))</f>
        <v>0</v>
      </c>
    </row>
    <row r="183" spans="2:31" ht="12.75">
      <c r="B183" s="71">
        <f t="shared" si="27"/>
        <v>0</v>
      </c>
      <c r="C183" s="72">
        <f>YEAR(mes1)</f>
        <v>2013</v>
      </c>
      <c r="D183" s="72">
        <f>MONTH(mes1)</f>
        <v>1</v>
      </c>
      <c r="E183" s="78"/>
      <c r="F183" s="73">
        <v>1</v>
      </c>
      <c r="G183" s="73">
        <f>+G182</f>
        <v>22</v>
      </c>
      <c r="H183" s="74"/>
      <c r="I183" s="75"/>
      <c r="J183" s="76"/>
      <c r="L183" s="55">
        <f>ROUND(IF(E183=0,0,(1-M183)*E183),4)</f>
        <v>0</v>
      </c>
      <c r="M183" s="48">
        <f>ROUND(Y183,6)</f>
        <v>0</v>
      </c>
      <c r="N183" s="46">
        <f>IF(AB183&lt;&gt;0,"Revisar Cu ó %subsidio","")</f>
      </c>
      <c r="O183" s="47"/>
      <c r="R183" s="14">
        <f>+VarIPCm1</f>
        <v>0.000888669245575846</v>
      </c>
      <c r="S183" s="54">
        <f t="shared" si="28"/>
        <v>0.000888669245575846</v>
      </c>
      <c r="T183" s="62">
        <f>IF(S183=0,Z182,Z182*(1+S183))</f>
        <v>0</v>
      </c>
      <c r="U183" s="15"/>
      <c r="V183" s="62">
        <f>IF(V182=0,H183,IF(T183=0,U183,T183))</f>
        <v>0</v>
      </c>
      <c r="W183" s="16">
        <f>IF(W182=0,I183,IF(E183=0,0,IF(V183=0,I183,(1-V183/E183))))</f>
        <v>0</v>
      </c>
      <c r="X183" s="16"/>
      <c r="Y183" s="16">
        <f>IF(E183=0,0,IF(IF(IF(X183&lt;W183,W183,X183)&gt;60%,60%,IF(X183&lt;W183,W183,X183))&lt;50%,50%,IF(IF(X183&lt;W183,W183,X183)&gt;60%,60%,IF(X183&lt;W183,W183,X183))))</f>
        <v>0</v>
      </c>
      <c r="Z183" s="62">
        <f>+L183</f>
        <v>0</v>
      </c>
      <c r="AB183" s="12">
        <f>I183-Y183</f>
        <v>0</v>
      </c>
      <c r="AC183" s="13">
        <f>+H183-Z183</f>
        <v>0</v>
      </c>
      <c r="AE183" s="20">
        <f>IF(E183=0,0,IF(F183=1,IF(mes1=DATE(2007,1,1),(IF((1-V183/E183)&lt;=50%,I183,IF((1-(V183/E183))&gt;60%,60%,1-(V183/E183)))),IF((1-(V183/E183))&gt;60%,60%,1-(V183/E183))),IF(mes1=DATE(2007,1,1),(IF((1-V183/E183)&lt;40%,I183%,IF((1-(V183/E183))&gt;50%,50%,1-(V183/E183)))),IF((1-(V183/E183))&gt;50%,50%,1-(V183/E183)))))</f>
        <v>0</v>
      </c>
    </row>
    <row r="184" spans="2:31" ht="12.75">
      <c r="B184" s="71">
        <f t="shared" si="27"/>
        <v>0</v>
      </c>
      <c r="C184" s="72">
        <f>YEAR(mes2)</f>
        <v>2013</v>
      </c>
      <c r="D184" s="72">
        <f>MONTH(mes2)</f>
        <v>2</v>
      </c>
      <c r="E184" s="78"/>
      <c r="F184" s="73">
        <v>1</v>
      </c>
      <c r="G184" s="73">
        <f aca="true" t="shared" si="35" ref="G184:G189">+G183</f>
        <v>22</v>
      </c>
      <c r="H184" s="74"/>
      <c r="I184" s="75"/>
      <c r="J184" s="76"/>
      <c r="L184" s="55">
        <f>ROUND(IF(E184=0,0,(1-M184)*E184),4)</f>
        <v>0</v>
      </c>
      <c r="M184" s="48">
        <f>ROUND(Y184,6)</f>
        <v>0</v>
      </c>
      <c r="N184" s="46">
        <f>IF(AB184&lt;&gt;0,"Revisar Cu ó %subsidio","")</f>
      </c>
      <c r="O184" s="47"/>
      <c r="R184" s="14">
        <f>+VarIPCm2</f>
        <v>0.0029798661922064706</v>
      </c>
      <c r="S184" s="54">
        <f t="shared" si="28"/>
        <v>0.0029798661922064706</v>
      </c>
      <c r="T184" s="62">
        <f>IF(S184=0,Z183,Z183*(1+S184))</f>
        <v>0</v>
      </c>
      <c r="U184" s="15"/>
      <c r="V184" s="62">
        <f>IF(V183=0,H184,IF(T184=0,U184,T184))</f>
        <v>0</v>
      </c>
      <c r="W184" s="16">
        <f>IF(W183=0,I184,IF(E184=0,0,IF(V184=0,I184,(1-V184/E184))))</f>
        <v>0</v>
      </c>
      <c r="X184" s="16"/>
      <c r="Y184" s="16">
        <f>IF(E184=0,0,IF(IF(IF(X184&lt;W184,W184,X184)&gt;60%,60%,IF(X184&lt;W184,W184,X184))&lt;50%,50%,IF(IF(X184&lt;W184,W184,X184)&gt;60%,60%,IF(X184&lt;W184,W184,X184))))</f>
        <v>0</v>
      </c>
      <c r="Z184" s="62">
        <f>+L184</f>
        <v>0</v>
      </c>
      <c r="AB184" s="12">
        <f>I184-Y184</f>
        <v>0</v>
      </c>
      <c r="AC184" s="13">
        <f aca="true" t="shared" si="36" ref="AC184:AC205">+H184-Z184</f>
        <v>0</v>
      </c>
      <c r="AE184" s="20">
        <f>IF(E184=0,0,IF(F184=1,IF(mes1=DATE(2007,1,1),(IF((1-V184/E184)&lt;=50%,I184,IF((1-(V184/E184))&gt;60%,60%,1-(V184/E184)))),IF((1-(V184/E184))&gt;60%,60%,1-(V184/E184))),IF(mes1=DATE(2007,1,1),(IF((1-V184/E184)&lt;40%,I184%,IF((1-(V184/E184))&gt;50%,50%,1-(V184/E184)))),IF((1-(V184/E184))&gt;50%,50%,1-(V184/E184)))))</f>
        <v>0</v>
      </c>
    </row>
    <row r="185" spans="2:31" ht="12.75">
      <c r="B185" s="71">
        <f t="shared" si="27"/>
        <v>0</v>
      </c>
      <c r="C185" s="72">
        <f>YEAR(mes3)</f>
        <v>2013</v>
      </c>
      <c r="D185" s="72">
        <f>MONTH(mes3)</f>
        <v>3</v>
      </c>
      <c r="E185" s="78"/>
      <c r="F185" s="73">
        <v>1</v>
      </c>
      <c r="G185" s="73">
        <f t="shared" si="35"/>
        <v>22</v>
      </c>
      <c r="H185" s="74"/>
      <c r="I185" s="75"/>
      <c r="J185" s="76"/>
      <c r="L185" s="55">
        <f>ROUND(IF(E185=0,0,(1-M185)*E185),4)</f>
        <v>0</v>
      </c>
      <c r="M185" s="48">
        <f>ROUND(Y185,6)</f>
        <v>0</v>
      </c>
      <c r="N185" s="46">
        <f>IF(AB185&lt;&gt;0,"Revisar Cu ó %subsidio","")</f>
      </c>
      <c r="O185" s="47"/>
      <c r="R185" s="14">
        <f>+VarIPCm3</f>
        <v>0</v>
      </c>
      <c r="S185" s="54">
        <f t="shared" si="28"/>
        <v>0</v>
      </c>
      <c r="T185" s="62">
        <f>IF(S185=0,Z184,Z184*(1+S185))</f>
        <v>0</v>
      </c>
      <c r="U185" s="15"/>
      <c r="V185" s="62">
        <f>IF(V184=0,H185,IF(T185=0,U185,T185))</f>
        <v>0</v>
      </c>
      <c r="W185" s="16">
        <f>IF(W184=0,I185,IF(E185=0,0,IF(V185=0,I185,(1-V185/E185))))</f>
        <v>0</v>
      </c>
      <c r="X185" s="16"/>
      <c r="Y185" s="16">
        <f>IF(E185=0,0,IF(IF(IF(X185&lt;W185,W185,X185)&gt;60%,60%,IF(X185&lt;W185,W185,X185))&lt;50%,50%,IF(IF(X185&lt;W185,W185,X185)&gt;60%,60%,IF(X185&lt;W185,W185,X185))))</f>
        <v>0</v>
      </c>
      <c r="Z185" s="62">
        <f>+L185</f>
        <v>0</v>
      </c>
      <c r="AB185" s="12">
        <f>I185-Y185</f>
        <v>0</v>
      </c>
      <c r="AC185" s="13">
        <f t="shared" si="36"/>
        <v>0</v>
      </c>
      <c r="AE185" s="20">
        <f>IF(E185=0,0,IF(F185=1,IF(mes1=DATE(2007,1,1),(IF((1-V185/E185)&lt;=50%,I185,IF((1-(V185/E185))&gt;60%,60%,1-(V185/E185)))),IF((1-(V185/E185))&gt;60%,60%,1-(V185/E185))),IF(mes1=DATE(2007,1,1),(IF((1-V185/E185)&lt;40%,I185%,IF((1-(V185/E185))&gt;50%,50%,1-(V185/E185)))),IF((1-(V185/E185))&gt;50%,50%,1-(V185/E185)))))</f>
        <v>0</v>
      </c>
    </row>
    <row r="186" spans="2:31" ht="12.75">
      <c r="B186" s="71">
        <f t="shared" si="27"/>
        <v>0</v>
      </c>
      <c r="C186" s="72">
        <f>YEAR(mes0)</f>
        <v>2012</v>
      </c>
      <c r="D186" s="72">
        <f>MONTH(mes0)</f>
        <v>12</v>
      </c>
      <c r="E186" s="78"/>
      <c r="F186" s="73">
        <v>2</v>
      </c>
      <c r="G186" s="73">
        <f t="shared" si="35"/>
        <v>22</v>
      </c>
      <c r="H186" s="74"/>
      <c r="I186" s="75"/>
      <c r="J186" s="76"/>
      <c r="L186" s="33">
        <f>ROUND(Z186,4)</f>
        <v>0</v>
      </c>
      <c r="M186" s="45">
        <f>ROUND(IF(E186=0,0,1-(L186/E186)),6)</f>
        <v>0</v>
      </c>
      <c r="N186" s="49">
        <f>IF(M186&lt;&gt;I186,"Revisar Cu ó %subsidio","")</f>
      </c>
      <c r="O186" s="47"/>
      <c r="R186" s="14">
        <f>+VarIPCm0</f>
        <v>-0.0013671385677413994</v>
      </c>
      <c r="S186" s="54">
        <f t="shared" si="28"/>
        <v>-0.0013671385677413994</v>
      </c>
      <c r="T186" s="63"/>
      <c r="U186" s="17"/>
      <c r="V186" s="63">
        <f>IF(AND(D186=12,C186=2010),H186*(1+VarIPCm0),H186)</f>
        <v>0</v>
      </c>
      <c r="W186" s="50">
        <f>IF(E186=0,0,IF(V186=0,H186,(1-V186/E186)))</f>
        <v>0</v>
      </c>
      <c r="X186" s="50"/>
      <c r="Y186" s="50">
        <f>+W186</f>
        <v>0</v>
      </c>
      <c r="Z186" s="63">
        <f>+V186</f>
        <v>0</v>
      </c>
      <c r="AB186" s="12">
        <f>IF(I186=0,0,I186-M186)</f>
        <v>0</v>
      </c>
      <c r="AC186" s="13">
        <f t="shared" si="36"/>
        <v>0</v>
      </c>
      <c r="AE186" s="56">
        <f>IF(E186=0,0,IF(F186=1,IF(mes1=DATE(2007,1,1),(IF((1-V186/E186)&lt;=50%,I186,IF((1-(V186/E186))&gt;60%,60%,1-(V186/E186)))),IF((1-(V186/E186))&gt;60%,60%,1-(V186/E186))),IF(mes1=DATE(2007,1,1),(IF((1-V186/E186)&lt;40%,I186%,IF((1-(V186/E186))&gt;50%,50%,1-(V186/E186)))),IF((1-(V186/E186))&gt;50%,50%,1-(V186/E186)))))</f>
        <v>0</v>
      </c>
    </row>
    <row r="187" spans="2:31" ht="12.75">
      <c r="B187" s="71">
        <f t="shared" si="27"/>
        <v>0</v>
      </c>
      <c r="C187" s="72">
        <f>YEAR(mes1)</f>
        <v>2013</v>
      </c>
      <c r="D187" s="72">
        <f>MONTH(mes1)</f>
        <v>1</v>
      </c>
      <c r="E187" s="78"/>
      <c r="F187" s="73">
        <v>2</v>
      </c>
      <c r="G187" s="73">
        <f t="shared" si="35"/>
        <v>22</v>
      </c>
      <c r="H187" s="74"/>
      <c r="I187" s="77"/>
      <c r="J187" s="76"/>
      <c r="L187" s="55">
        <f>ROUND(IF(E187=0,0,(1-M187)*E187),4)</f>
        <v>0</v>
      </c>
      <c r="M187" s="48">
        <f>ROUND(Y187,6)</f>
        <v>0</v>
      </c>
      <c r="N187" s="46">
        <f>IF(AB187&lt;&gt;0,"Revisar Cu ó %subsidio","")</f>
      </c>
      <c r="O187" s="47"/>
      <c r="R187" s="14">
        <f>+VarIPCm1</f>
        <v>0.000888669245575846</v>
      </c>
      <c r="S187" s="54">
        <f t="shared" si="28"/>
        <v>0.000888669245575846</v>
      </c>
      <c r="T187" s="63">
        <f>IF(S187=0,Z186,Z186*(1+S187))</f>
        <v>0</v>
      </c>
      <c r="U187" s="18"/>
      <c r="V187" s="63">
        <f>IF(V186=0,H187,IF(T187=0,U187,T187))</f>
        <v>0</v>
      </c>
      <c r="W187" s="50">
        <f>IF(W186=0,I187,IF(E187=0,0,IF(V187=0,I187,(1-V187/E187))))</f>
        <v>0</v>
      </c>
      <c r="X187" s="50"/>
      <c r="Y187" s="51">
        <f>IF(E187=0,0,IF(IF(IF(X187&lt;W187,W187,X187)&gt;50%,50%,IF(X187&lt;W187,W187,X187))&lt;40%,40%,IF(IF(X187&lt;W187,W187,X187)&gt;50%,50%,IF(X187&lt;W187,W187,X187))))</f>
        <v>0</v>
      </c>
      <c r="Z187" s="63">
        <f>+L187</f>
        <v>0</v>
      </c>
      <c r="AB187" s="12">
        <f>I187-M187</f>
        <v>0</v>
      </c>
      <c r="AC187" s="13">
        <f t="shared" si="36"/>
        <v>0</v>
      </c>
      <c r="AE187" s="20">
        <f>IF(E187=0,0,IF(F187=1,IF(mes1=DATE(2007,1,1),(IF((1-V187/E187)&lt;50%,50%,IF((1-(V187/E187))&gt;60%,60%,1-(V187/E187)))),IF((1-(V187/E187))&gt;60%,60%,1-(V187/E187))),IF(mes1=DATE(2007,1,1),(IF((1-V187/E187)&lt;40%,40%,IF((1-(V187/E187))&gt;50%,50%,1-(V187/E187)))),IF((1-(V187/E187))&gt;50%,50%,1-(V187/E187)))))</f>
        <v>0</v>
      </c>
    </row>
    <row r="188" spans="2:31" ht="12.75">
      <c r="B188" s="71">
        <f t="shared" si="27"/>
        <v>0</v>
      </c>
      <c r="C188" s="72">
        <f>YEAR(mes2)</f>
        <v>2013</v>
      </c>
      <c r="D188" s="72">
        <f>MONTH(mes2)</f>
        <v>2</v>
      </c>
      <c r="E188" s="78"/>
      <c r="F188" s="73">
        <v>2</v>
      </c>
      <c r="G188" s="73">
        <f t="shared" si="35"/>
        <v>22</v>
      </c>
      <c r="H188" s="74"/>
      <c r="I188" s="77"/>
      <c r="J188" s="76"/>
      <c r="L188" s="55">
        <f>ROUND(IF(E188=0,0,(1-M188)*E188),4)</f>
        <v>0</v>
      </c>
      <c r="M188" s="48">
        <f>ROUND(Y188,6)</f>
        <v>0</v>
      </c>
      <c r="N188" s="46">
        <f>IF(AB188&lt;&gt;0,"Revisar Cu ó %subsidio","")</f>
      </c>
      <c r="O188" s="47"/>
      <c r="R188" s="14">
        <f>+VarIPCm2</f>
        <v>0.0029798661922064706</v>
      </c>
      <c r="S188" s="54">
        <f t="shared" si="28"/>
        <v>0.0029798661922064706</v>
      </c>
      <c r="T188" s="63">
        <f>IF(S188=0,Z187,Z187*(1+S188))</f>
        <v>0</v>
      </c>
      <c r="U188" s="18"/>
      <c r="V188" s="63">
        <f>IF(V187=0,H188,IF(T188=0,U188,T188))</f>
        <v>0</v>
      </c>
      <c r="W188" s="50">
        <f>IF(W187=0,I188,IF(E188=0,0,IF(V188=0,I188,(1-V188/E188))))</f>
        <v>0</v>
      </c>
      <c r="X188" s="50"/>
      <c r="Y188" s="51">
        <f>IF(E188=0,0,IF(IF(IF(X188&lt;W188,W188,X188)&gt;50%,50%,IF(X188&lt;W188,W188,X188))&lt;40%,40%,IF(IF(X188&lt;W188,W188,X188)&gt;50%,50%,IF(X188&lt;W188,W188,X188))))</f>
        <v>0</v>
      </c>
      <c r="Z188" s="63">
        <f>+L188</f>
        <v>0</v>
      </c>
      <c r="AB188" s="12">
        <f>I188-M188</f>
        <v>0</v>
      </c>
      <c r="AC188" s="13">
        <f t="shared" si="36"/>
        <v>0</v>
      </c>
      <c r="AE188" s="20">
        <f>IF(E188=0,0,IF(F188=1,IF(mes1=DATE(2007,1,1),(IF((1-V188/E188)&lt;50%,50%,IF((1-(V188/E188))&gt;60%,60%,1-(V188/E188)))),IF((1-(V188/E188))&gt;60%,60%,1-(V188/E188))),IF(mes1=DATE(2007,1,1),(IF((1-V188/E188)&lt;40%,40%,IF((1-(V188/E188))&gt;50%,50%,1-(V188/E188)))),IF((1-(V188/E188))&gt;50%,50%,1-(V188/E188)))))</f>
        <v>0</v>
      </c>
    </row>
    <row r="189" spans="2:31" ht="12.75">
      <c r="B189" s="71">
        <f t="shared" si="27"/>
        <v>0</v>
      </c>
      <c r="C189" s="72">
        <f>YEAR(mes3)</f>
        <v>2013</v>
      </c>
      <c r="D189" s="72">
        <f>MONTH(mes3)</f>
        <v>3</v>
      </c>
      <c r="E189" s="78"/>
      <c r="F189" s="73">
        <v>2</v>
      </c>
      <c r="G189" s="73">
        <f t="shared" si="35"/>
        <v>22</v>
      </c>
      <c r="H189" s="74"/>
      <c r="I189" s="77"/>
      <c r="J189" s="76"/>
      <c r="L189" s="55">
        <f>ROUND(IF(E189=0,0,(1-M189)*E189),4)</f>
        <v>0</v>
      </c>
      <c r="M189" s="48">
        <f>ROUND(Y189,6)</f>
        <v>0</v>
      </c>
      <c r="N189" s="46">
        <f>IF(AB189&lt;&gt;0,"Revisar Cu ó %subsidio","")</f>
      </c>
      <c r="O189" s="47"/>
      <c r="R189" s="14">
        <f>+VarIPCm3</f>
        <v>0</v>
      </c>
      <c r="S189" s="54">
        <f t="shared" si="28"/>
        <v>0</v>
      </c>
      <c r="T189" s="63">
        <f>IF(S189=0,Z188,Z188*(1+S189))</f>
        <v>0</v>
      </c>
      <c r="U189" s="18"/>
      <c r="V189" s="63">
        <f>IF(V188=0,H189,IF(T189=0,U189,T189))</f>
        <v>0</v>
      </c>
      <c r="W189" s="50">
        <f>IF(W188=0,I189,IF(E189=0,0,IF(V189=0,I189,(1-V189/E189))))</f>
        <v>0</v>
      </c>
      <c r="X189" s="50"/>
      <c r="Y189" s="51">
        <f>IF(E189=0,0,IF(IF(IF(X189&lt;W189,W189,X189)&gt;50%,50%,IF(X189&lt;W189,W189,X189))&lt;40%,40%,IF(IF(X189&lt;W189,W189,X189)&gt;50%,50%,IF(X189&lt;W189,W189,X189))))</f>
        <v>0</v>
      </c>
      <c r="Z189" s="63">
        <f>+L189</f>
        <v>0</v>
      </c>
      <c r="AB189" s="12">
        <f>I189-M189</f>
        <v>0</v>
      </c>
      <c r="AC189" s="13">
        <f t="shared" si="36"/>
        <v>0</v>
      </c>
      <c r="AE189" s="20">
        <f>IF(E189=0,0,IF(F189=1,IF(mes1=DATE(2007,1,1),(IF((1-V189/E189)&lt;50%,50%,IF((1-(V189/E189))&gt;60%,60%,1-(V189/E189)))),IF((1-(V189/E189))&gt;60%,60%,1-(V189/E189))),IF(mes1=DATE(2007,1,1),(IF((1-V189/E189)&lt;40%,40%,IF((1-(V189/E189))&gt;50%,50%,1-(V189/E189)))),IF((1-(V189/E189))&gt;50%,50%,1-(V189/E189)))))</f>
        <v>0</v>
      </c>
    </row>
    <row r="190" spans="2:31" ht="12.75">
      <c r="B190" s="71">
        <f t="shared" si="27"/>
        <v>0</v>
      </c>
      <c r="C190" s="72">
        <f>YEAR(mes0)</f>
        <v>2012</v>
      </c>
      <c r="D190" s="72">
        <f>MONTH(mes0)</f>
        <v>12</v>
      </c>
      <c r="E190" s="78"/>
      <c r="F190" s="73">
        <v>1</v>
      </c>
      <c r="G190" s="73">
        <f>+G189+1</f>
        <v>23</v>
      </c>
      <c r="H190" s="74"/>
      <c r="I190" s="75"/>
      <c r="J190" s="76"/>
      <c r="L190" s="33">
        <f>ROUND(Z190,4)</f>
        <v>0</v>
      </c>
      <c r="M190" s="45">
        <f>ROUND(IF(E190=0,0,1-(L190/E190)),6)</f>
        <v>0</v>
      </c>
      <c r="N190" s="49">
        <f>IF(M190&lt;&gt;I190,"Revisar Cu ó %subsidio","")</f>
      </c>
      <c r="O190" s="47"/>
      <c r="R190" s="14">
        <f>+VarIPCm0</f>
        <v>-0.0013671385677413994</v>
      </c>
      <c r="S190" s="54">
        <f t="shared" si="28"/>
        <v>-0.0013671385677413994</v>
      </c>
      <c r="T190" s="62"/>
      <c r="U190" s="11"/>
      <c r="V190" s="62">
        <f>IF(AND(D190=12,C190=2010),H190*(1+VarIPCm0),H190)</f>
        <v>0</v>
      </c>
      <c r="W190" s="16">
        <f>IF(E190=0,0,IF(V190=0,H190,(1-V190/E190)))</f>
        <v>0</v>
      </c>
      <c r="X190" s="16"/>
      <c r="Y190" s="16">
        <f>+W190</f>
        <v>0</v>
      </c>
      <c r="Z190" s="62">
        <f>+V190</f>
        <v>0</v>
      </c>
      <c r="AB190" s="12">
        <f>IF(I190=0,0,I190-AE190)</f>
        <v>0</v>
      </c>
      <c r="AC190" s="13">
        <f t="shared" si="36"/>
        <v>0</v>
      </c>
      <c r="AE190" s="56">
        <f>IF(E190=0,0,IF(F190=1,IF(mes1=DATE(2007,1,1),(IF((1-V190/E190)&lt;=50%,I190,IF((1-(V190/E190))&gt;60%,60%,1-(V190/E190)))),IF((1-(V190/E190))&gt;60%,60%,1-(V190/E190))),IF(mes1=DATE(2007,1,1),(IF((1-V190/E190)&lt;40%,I190%,IF((1-(V190/E190))&gt;50%,50%,1-(V190/E190)))),IF((1-(V190/E190))&gt;50%,50%,1-(V190/E190)))))</f>
        <v>0</v>
      </c>
    </row>
    <row r="191" spans="2:31" ht="12.75">
      <c r="B191" s="71">
        <f t="shared" si="27"/>
        <v>0</v>
      </c>
      <c r="C191" s="72">
        <f>YEAR(mes1)</f>
        <v>2013</v>
      </c>
      <c r="D191" s="72">
        <f>MONTH(mes1)</f>
        <v>1</v>
      </c>
      <c r="E191" s="78"/>
      <c r="F191" s="73">
        <v>1</v>
      </c>
      <c r="G191" s="73">
        <f>+G190</f>
        <v>23</v>
      </c>
      <c r="H191" s="74"/>
      <c r="I191" s="75"/>
      <c r="J191" s="76"/>
      <c r="L191" s="55">
        <f>ROUND(IF(E191=0,0,(1-M191)*E191),4)</f>
        <v>0</v>
      </c>
      <c r="M191" s="48">
        <f>ROUND(Y191,6)</f>
        <v>0</v>
      </c>
      <c r="N191" s="46">
        <f>IF(AB191&lt;&gt;0,"Revisar Cu ó %subsidio","")</f>
      </c>
      <c r="O191" s="47"/>
      <c r="R191" s="14">
        <f>+VarIPCm1</f>
        <v>0.000888669245575846</v>
      </c>
      <c r="S191" s="54">
        <f t="shared" si="28"/>
        <v>0.000888669245575846</v>
      </c>
      <c r="T191" s="62">
        <f>IF(S191=0,Z190,Z190*(1+S191))</f>
        <v>0</v>
      </c>
      <c r="U191" s="15"/>
      <c r="V191" s="62">
        <f>IF(V190=0,H191,IF(T191=0,U191,T191))</f>
        <v>0</v>
      </c>
      <c r="W191" s="16">
        <f>IF(W190=0,I191,IF(E191=0,0,IF(V191=0,I191,(1-V191/E191))))</f>
        <v>0</v>
      </c>
      <c r="X191" s="16"/>
      <c r="Y191" s="16">
        <f>IF(E191=0,0,IF(IF(IF(X191&lt;W191,W191,X191)&gt;60%,60%,IF(X191&lt;W191,W191,X191))&lt;50%,50%,IF(IF(X191&lt;W191,W191,X191)&gt;60%,60%,IF(X191&lt;W191,W191,X191))))</f>
        <v>0</v>
      </c>
      <c r="Z191" s="62">
        <f>+L191</f>
        <v>0</v>
      </c>
      <c r="AB191" s="12">
        <f>I191-M191</f>
        <v>0</v>
      </c>
      <c r="AC191" s="13">
        <f t="shared" si="36"/>
        <v>0</v>
      </c>
      <c r="AE191" s="20">
        <f>IF(E191=0,0,IF(F191=1,IF(mes1=DATE(2007,1,1),(IF((1-V191/E191)&lt;50%,50%,IF((1-(V191/E191))&gt;60%,60%,1-(V191/E191)))),IF((1-(V191/E191))&gt;60%,60%,1-(V191/E191))),IF(mes1=DATE(2007,1,1),(IF((1-V191/E191)&lt;40%,40%,IF((1-(V191/E191))&gt;50%,50%,1-(V191/E191)))),IF((1-(V191/E191))&gt;50%,50%,1-(V191/E191)))))</f>
        <v>0</v>
      </c>
    </row>
    <row r="192" spans="2:31" ht="12.75">
      <c r="B192" s="71">
        <f t="shared" si="27"/>
        <v>0</v>
      </c>
      <c r="C192" s="72">
        <f>YEAR(mes2)</f>
        <v>2013</v>
      </c>
      <c r="D192" s="72">
        <f>MONTH(mes2)</f>
        <v>2</v>
      </c>
      <c r="E192" s="78"/>
      <c r="F192" s="73">
        <v>1</v>
      </c>
      <c r="G192" s="73">
        <f aca="true" t="shared" si="37" ref="G192:G197">+G191</f>
        <v>23</v>
      </c>
      <c r="H192" s="74"/>
      <c r="I192" s="75"/>
      <c r="J192" s="76"/>
      <c r="L192" s="55">
        <f>ROUND(IF(E192=0,0,(1-M192)*E192),4)</f>
        <v>0</v>
      </c>
      <c r="M192" s="48">
        <f>ROUND(Y192,6)</f>
        <v>0</v>
      </c>
      <c r="N192" s="46">
        <f>IF(AB192&lt;&gt;0,"Revisar Cu ó %subsidio","")</f>
      </c>
      <c r="O192" s="47"/>
      <c r="R192" s="14">
        <f>+VarIPCm2</f>
        <v>0.0029798661922064706</v>
      </c>
      <c r="S192" s="54">
        <f t="shared" si="28"/>
        <v>0.0029798661922064706</v>
      </c>
      <c r="T192" s="62">
        <f>IF(S192=0,Z191,Z191*(1+S192))</f>
        <v>0</v>
      </c>
      <c r="U192" s="15"/>
      <c r="V192" s="62">
        <f>IF(V191=0,H192,IF(T192=0,U192,T192))</f>
        <v>0</v>
      </c>
      <c r="W192" s="16">
        <f>IF(W191=0,I192,IF(E192=0,0,IF(V192=0,I192,(1-V192/E192))))</f>
        <v>0</v>
      </c>
      <c r="X192" s="16"/>
      <c r="Y192" s="16">
        <f>IF(E192=0,0,IF(IF(IF(X192&lt;W192,W192,X192)&gt;60%,60%,IF(X192&lt;W192,W192,X192))&lt;50%,50%,IF(IF(X192&lt;W192,W192,X192)&gt;60%,60%,IF(X192&lt;W192,W192,X192))))</f>
        <v>0</v>
      </c>
      <c r="Z192" s="62">
        <f>+L192</f>
        <v>0</v>
      </c>
      <c r="AB192" s="12">
        <f>I192-M192</f>
        <v>0</v>
      </c>
      <c r="AC192" s="13">
        <f t="shared" si="36"/>
        <v>0</v>
      </c>
      <c r="AE192" s="20">
        <f>IF(E192=0,0,IF(F192=1,IF(mes1=DATE(2007,1,1),(IF((1-V192/E192)&lt;50%,50%,IF((1-(V192/E192))&gt;60%,60%,1-(V192/E192)))),IF((1-(V192/E192))&gt;60%,60%,1-(V192/E192))),IF(mes1=DATE(2007,1,1),(IF((1-V192/E192)&lt;40%,40%,IF((1-(V192/E192))&gt;50%,50%,1-(V192/E192)))),IF((1-(V192/E192))&gt;50%,50%,1-(V192/E192)))))</f>
        <v>0</v>
      </c>
    </row>
    <row r="193" spans="2:31" ht="12.75">
      <c r="B193" s="71">
        <f t="shared" si="27"/>
        <v>0</v>
      </c>
      <c r="C193" s="72">
        <f>YEAR(mes3)</f>
        <v>2013</v>
      </c>
      <c r="D193" s="72">
        <f>MONTH(mes3)</f>
        <v>3</v>
      </c>
      <c r="E193" s="78"/>
      <c r="F193" s="73">
        <v>1</v>
      </c>
      <c r="G193" s="73">
        <f t="shared" si="37"/>
        <v>23</v>
      </c>
      <c r="H193" s="74"/>
      <c r="I193" s="75"/>
      <c r="J193" s="76"/>
      <c r="L193" s="55">
        <f>ROUND(IF(E193=0,0,(1-M193)*E193),4)</f>
        <v>0</v>
      </c>
      <c r="M193" s="48">
        <f>ROUND(Y193,6)</f>
        <v>0</v>
      </c>
      <c r="N193" s="46">
        <f>IF(AB193&lt;&gt;0,"Revisar Cu ó %subsidio","")</f>
      </c>
      <c r="O193" s="47"/>
      <c r="R193" s="14">
        <f>+VarIPCm3</f>
        <v>0</v>
      </c>
      <c r="S193" s="54">
        <f t="shared" si="28"/>
        <v>0</v>
      </c>
      <c r="T193" s="62">
        <f>IF(S193=0,Z192,Z192*(1+S193))</f>
        <v>0</v>
      </c>
      <c r="U193" s="15"/>
      <c r="V193" s="62">
        <f>IF(V192=0,H193,IF(T193=0,U193,T193))</f>
        <v>0</v>
      </c>
      <c r="W193" s="16">
        <f>IF(W192=0,I193,IF(E193=0,0,IF(V193=0,I193,(1-V193/E193))))</f>
        <v>0</v>
      </c>
      <c r="X193" s="16"/>
      <c r="Y193" s="16">
        <f>IF(E193=0,0,IF(IF(IF(X193&lt;W193,W193,X193)&gt;60%,60%,IF(X193&lt;W193,W193,X193))&lt;50%,50%,IF(IF(X193&lt;W193,W193,X193)&gt;60%,60%,IF(X193&lt;W193,W193,X193))))</f>
        <v>0</v>
      </c>
      <c r="Z193" s="62">
        <f>+L193</f>
        <v>0</v>
      </c>
      <c r="AB193" s="12">
        <f>I193-M193</f>
        <v>0</v>
      </c>
      <c r="AC193" s="13">
        <f t="shared" si="36"/>
        <v>0</v>
      </c>
      <c r="AE193" s="20">
        <f>IF(E193=0,0,IF(F193=1,IF(mes1=DATE(2007,1,1),(IF((1-V193/E193)&lt;50%,50%,IF((1-(V193/E193))&gt;60%,60%,1-(V193/E193)))),IF((1-(V193/E193))&gt;60%,60%,1-(V193/E193))),IF(mes1=DATE(2007,1,1),(IF((1-V193/E193)&lt;40%,40%,IF((1-(V193/E193))&gt;50%,50%,1-(V193/E193)))),IF((1-(V193/E193))&gt;50%,50%,1-(V193/E193)))))</f>
        <v>0</v>
      </c>
    </row>
    <row r="194" spans="2:31" ht="12.75">
      <c r="B194" s="71">
        <f t="shared" si="27"/>
        <v>0</v>
      </c>
      <c r="C194" s="72">
        <f>YEAR(mes0)</f>
        <v>2012</v>
      </c>
      <c r="D194" s="72">
        <f>MONTH(mes0)</f>
        <v>12</v>
      </c>
      <c r="E194" s="78"/>
      <c r="F194" s="73">
        <v>2</v>
      </c>
      <c r="G194" s="73">
        <f t="shared" si="37"/>
        <v>23</v>
      </c>
      <c r="H194" s="74"/>
      <c r="I194" s="75"/>
      <c r="J194" s="76"/>
      <c r="L194" s="33">
        <f>ROUND(Z194,4)</f>
        <v>0</v>
      </c>
      <c r="M194" s="45">
        <f>ROUND(IF(E194=0,0,1-(L194/E194)),6)</f>
        <v>0</v>
      </c>
      <c r="N194" s="49">
        <f>IF(M194&lt;&gt;I194,"Revisar Cu ó %subsidio","")</f>
      </c>
      <c r="O194" s="47"/>
      <c r="R194" s="14">
        <f>+VarIPCm0</f>
        <v>-0.0013671385677413994</v>
      </c>
      <c r="S194" s="54">
        <f t="shared" si="28"/>
        <v>-0.0013671385677413994</v>
      </c>
      <c r="T194" s="63"/>
      <c r="U194" s="17"/>
      <c r="V194" s="63">
        <f>IF(AND(D194=12,C194=2010),H194*(1+VarIPCm0),H194)</f>
        <v>0</v>
      </c>
      <c r="W194" s="50">
        <f>IF(E194=0,0,IF(V194=0,H194,(1-V194/E194)))</f>
        <v>0</v>
      </c>
      <c r="X194" s="50"/>
      <c r="Y194" s="50">
        <f>+W194</f>
        <v>0</v>
      </c>
      <c r="Z194" s="63">
        <f>+V194</f>
        <v>0</v>
      </c>
      <c r="AB194" s="12">
        <f>IF(I194=0,0,I194-AE194)</f>
        <v>0</v>
      </c>
      <c r="AC194" s="13">
        <f t="shared" si="36"/>
        <v>0</v>
      </c>
      <c r="AE194" s="56">
        <f>IF(E194=0,0,IF(F194=1,IF(mes1=DATE(2007,1,1),(IF((1-V194/E194)&lt;=50%,I194,IF((1-(V194/E194))&gt;60%,60%,1-(V194/E194)))),IF((1-(V194/E194))&gt;60%,60%,1-(V194/E194))),IF(mes1=DATE(2007,1,1),(IF((1-V194/E194)&lt;40%,I194%,IF((1-(V194/E194))&gt;50%,50%,1-(V194/E194)))),IF((1-(V194/E194))&gt;50%,50%,1-(V194/E194)))))</f>
        <v>0</v>
      </c>
    </row>
    <row r="195" spans="2:31" ht="12.75">
      <c r="B195" s="71">
        <f t="shared" si="27"/>
        <v>0</v>
      </c>
      <c r="C195" s="72">
        <f>YEAR(mes1)</f>
        <v>2013</v>
      </c>
      <c r="D195" s="72">
        <f>MONTH(mes1)</f>
        <v>1</v>
      </c>
      <c r="E195" s="78"/>
      <c r="F195" s="73">
        <v>2</v>
      </c>
      <c r="G195" s="73">
        <f t="shared" si="37"/>
        <v>23</v>
      </c>
      <c r="H195" s="74"/>
      <c r="I195" s="77"/>
      <c r="J195" s="76"/>
      <c r="L195" s="55">
        <f>ROUND(IF(E195=0,0,(1-M195)*E195),4)</f>
        <v>0</v>
      </c>
      <c r="M195" s="48">
        <f>ROUND(Y195,6)</f>
        <v>0</v>
      </c>
      <c r="N195" s="46">
        <f>IF(AB195&lt;&gt;0,"Revisar Cu ó %subsidio","")</f>
      </c>
      <c r="O195" s="47"/>
      <c r="R195" s="14">
        <f>+VarIPCm1</f>
        <v>0.000888669245575846</v>
      </c>
      <c r="S195" s="54">
        <f t="shared" si="28"/>
        <v>0.000888669245575846</v>
      </c>
      <c r="T195" s="63">
        <f>IF(S195=0,Z194,Z194*(1+S195))</f>
        <v>0</v>
      </c>
      <c r="U195" s="18"/>
      <c r="V195" s="63">
        <f>IF(V194=0,H195,IF(T195=0,U195,T195))</f>
        <v>0</v>
      </c>
      <c r="W195" s="50">
        <f>IF(W194=0,I195,IF(E195=0,0,IF(V195=0,I195,(1-V195/E195))))</f>
        <v>0</v>
      </c>
      <c r="X195" s="50"/>
      <c r="Y195" s="51">
        <f>IF(E195=0,0,IF(IF(IF(X195&lt;W195,W195,X195)&gt;50%,50%,IF(X195&lt;W195,W195,X195))&lt;40%,40%,IF(IF(X195&lt;W195,W195,X195)&gt;50%,50%,IF(X195&lt;W195,W195,X195))))</f>
        <v>0</v>
      </c>
      <c r="Z195" s="63">
        <f>+L195</f>
        <v>0</v>
      </c>
      <c r="AB195" s="12">
        <f>I195-M195</f>
        <v>0</v>
      </c>
      <c r="AC195" s="13">
        <f t="shared" si="36"/>
        <v>0</v>
      </c>
      <c r="AE195" s="20">
        <f>IF(E195=0,0,IF(F195=1,IF(mes1=DATE(2007,1,1),(IF((1-V195/E195)&lt;50%,50%,IF((1-(V195/E195))&gt;60%,60%,1-(V195/E195)))),IF((1-(V195/E195))&gt;60%,60%,1-(V195/E195))),IF(mes1=DATE(2007,1,1),(IF((1-V195/E195)&lt;40%,40%,IF((1-(V195/E195))&gt;50%,50%,1-(V195/E195)))),IF((1-(V195/E195))&gt;50%,50%,1-(V195/E195)))))</f>
        <v>0</v>
      </c>
    </row>
    <row r="196" spans="2:31" ht="12.75">
      <c r="B196" s="71">
        <f t="shared" si="27"/>
        <v>0</v>
      </c>
      <c r="C196" s="72">
        <f>YEAR(mes2)</f>
        <v>2013</v>
      </c>
      <c r="D196" s="72">
        <f>MONTH(mes2)</f>
        <v>2</v>
      </c>
      <c r="E196" s="78"/>
      <c r="F196" s="73">
        <v>2</v>
      </c>
      <c r="G196" s="73">
        <f t="shared" si="37"/>
        <v>23</v>
      </c>
      <c r="H196" s="74"/>
      <c r="I196" s="77"/>
      <c r="J196" s="76"/>
      <c r="L196" s="55">
        <f>ROUND(IF(E196=0,0,(1-M196)*E196),4)</f>
        <v>0</v>
      </c>
      <c r="M196" s="48">
        <f>ROUND(Y196,6)</f>
        <v>0</v>
      </c>
      <c r="N196" s="46">
        <f>IF(AB196&lt;&gt;0,"Revisar Cu ó %subsidio","")</f>
      </c>
      <c r="O196" s="47"/>
      <c r="R196" s="14">
        <f>+VarIPCm2</f>
        <v>0.0029798661922064706</v>
      </c>
      <c r="S196" s="54">
        <f t="shared" si="28"/>
        <v>0.0029798661922064706</v>
      </c>
      <c r="T196" s="63">
        <f>IF(S196=0,Z195,Z195*(1+S196))</f>
        <v>0</v>
      </c>
      <c r="U196" s="18"/>
      <c r="V196" s="63">
        <f>IF(V195=0,H196,IF(T196=0,U196,T196))</f>
        <v>0</v>
      </c>
      <c r="W196" s="50">
        <f>IF(W195=0,I196,IF(E196=0,0,IF(V196=0,I196,(1-V196/E196))))</f>
        <v>0</v>
      </c>
      <c r="X196" s="50"/>
      <c r="Y196" s="51">
        <f>IF(E196=0,0,IF(IF(IF(X196&lt;W196,W196,X196)&gt;50%,50%,IF(X196&lt;W196,W196,X196))&lt;40%,40%,IF(IF(X196&lt;W196,W196,X196)&gt;50%,50%,IF(X196&lt;W196,W196,X196))))</f>
        <v>0</v>
      </c>
      <c r="Z196" s="63">
        <f>+L196</f>
        <v>0</v>
      </c>
      <c r="AB196" s="12">
        <f>I196-M196</f>
        <v>0</v>
      </c>
      <c r="AC196" s="13">
        <f t="shared" si="36"/>
        <v>0</v>
      </c>
      <c r="AE196" s="20">
        <f>IF(E196=0,0,IF(F196=1,IF(mes1=DATE(2007,1,1),(IF((1-V196/E196)&lt;50%,50%,IF((1-(V196/E196))&gt;60%,60%,1-(V196/E196)))),IF((1-(V196/E196))&gt;60%,60%,1-(V196/E196))),IF(mes1=DATE(2007,1,1),(IF((1-V196/E196)&lt;40%,40%,IF((1-(V196/E196))&gt;50%,50%,1-(V196/E196)))),IF((1-(V196/E196))&gt;50%,50%,1-(V196/E196)))))</f>
        <v>0</v>
      </c>
    </row>
    <row r="197" spans="2:31" ht="12.75">
      <c r="B197" s="71">
        <f t="shared" si="27"/>
        <v>0</v>
      </c>
      <c r="C197" s="72">
        <f>YEAR(mes3)</f>
        <v>2013</v>
      </c>
      <c r="D197" s="72">
        <f>MONTH(mes3)</f>
        <v>3</v>
      </c>
      <c r="E197" s="78"/>
      <c r="F197" s="73">
        <v>2</v>
      </c>
      <c r="G197" s="73">
        <f t="shared" si="37"/>
        <v>23</v>
      </c>
      <c r="H197" s="74"/>
      <c r="I197" s="77"/>
      <c r="J197" s="76"/>
      <c r="L197" s="55">
        <f>ROUND(IF(E197=0,0,(1-M197)*E197),4)</f>
        <v>0</v>
      </c>
      <c r="M197" s="48">
        <f>ROUND(Y197,6)</f>
        <v>0</v>
      </c>
      <c r="N197" s="46">
        <f>IF(AB197&lt;&gt;0,"Revisar Cu ó %subsidio","")</f>
      </c>
      <c r="O197" s="47"/>
      <c r="R197" s="14">
        <f>+VarIPCm3</f>
        <v>0</v>
      </c>
      <c r="S197" s="54">
        <f t="shared" si="28"/>
        <v>0</v>
      </c>
      <c r="T197" s="63">
        <f>IF(S197=0,Z196,Z196*(1+S197))</f>
        <v>0</v>
      </c>
      <c r="U197" s="18"/>
      <c r="V197" s="63">
        <f>IF(V196=0,H197,IF(T197=0,U197,T197))</f>
        <v>0</v>
      </c>
      <c r="W197" s="50">
        <f>IF(W196=0,I197,IF(E197=0,0,IF(V197=0,I197,(1-V197/E197))))</f>
        <v>0</v>
      </c>
      <c r="X197" s="50"/>
      <c r="Y197" s="51">
        <f>IF(E197=0,0,IF(IF(IF(X197&lt;W197,W197,X197)&gt;50%,50%,IF(X197&lt;W197,W197,X197))&lt;40%,40%,IF(IF(X197&lt;W197,W197,X197)&gt;50%,50%,IF(X197&lt;W197,W197,X197))))</f>
        <v>0</v>
      </c>
      <c r="Z197" s="63">
        <f>+L197</f>
        <v>0</v>
      </c>
      <c r="AB197" s="12">
        <f>I197-M197</f>
        <v>0</v>
      </c>
      <c r="AC197" s="13">
        <f t="shared" si="36"/>
        <v>0</v>
      </c>
      <c r="AE197" s="20">
        <f>IF(E197=0,0,IF(F197=1,IF(mes1=DATE(2007,1,1),(IF((1-V197/E197)&lt;50%,50%,IF((1-(V197/E197))&gt;60%,60%,1-(V197/E197)))),IF((1-(V197/E197))&gt;60%,60%,1-(V197/E197))),IF(mes1=DATE(2007,1,1),(IF((1-V197/E197)&lt;40%,40%,IF((1-(V197/E197))&gt;50%,50%,1-(V197/E197)))),IF((1-(V197/E197))&gt;50%,50%,1-(V197/E197)))))</f>
        <v>0</v>
      </c>
    </row>
    <row r="198" spans="2:31" ht="12.75">
      <c r="B198" s="71">
        <f t="shared" si="27"/>
        <v>0</v>
      </c>
      <c r="C198" s="72">
        <f>YEAR(mes0)</f>
        <v>2012</v>
      </c>
      <c r="D198" s="72">
        <f>MONTH(mes0)</f>
        <v>12</v>
      </c>
      <c r="E198" s="78"/>
      <c r="F198" s="73">
        <v>1</v>
      </c>
      <c r="G198" s="73">
        <f>+G197+1</f>
        <v>24</v>
      </c>
      <c r="H198" s="74"/>
      <c r="I198" s="75"/>
      <c r="J198" s="76"/>
      <c r="L198" s="33">
        <f>ROUND(Z198,4)</f>
        <v>0</v>
      </c>
      <c r="M198" s="45">
        <f>ROUND(IF(E198=0,0,1-(L198/E198)),6)</f>
        <v>0</v>
      </c>
      <c r="N198" s="49">
        <f>IF(M198&lt;&gt;I198,"Revisar Cu ó %subsidio","")</f>
      </c>
      <c r="O198" s="47"/>
      <c r="R198" s="14">
        <f>+VarIPCm0</f>
        <v>-0.0013671385677413994</v>
      </c>
      <c r="S198" s="54">
        <f t="shared" si="28"/>
        <v>-0.0013671385677413994</v>
      </c>
      <c r="T198" s="62"/>
      <c r="U198" s="11"/>
      <c r="V198" s="62">
        <f>IF(AND(D198=12,C198=2010),H198*(1+VarIPCm0),H198)</f>
        <v>0</v>
      </c>
      <c r="W198" s="16">
        <f>IF(E198=0,0,IF(V198=0,H198,(1-V198/E198)))</f>
        <v>0</v>
      </c>
      <c r="X198" s="16"/>
      <c r="Y198" s="16">
        <f>+W198</f>
        <v>0</v>
      </c>
      <c r="Z198" s="62">
        <f>+V198</f>
        <v>0</v>
      </c>
      <c r="AB198" s="12">
        <f>IF(I198=0,0,I198-AE198)</f>
        <v>0</v>
      </c>
      <c r="AC198" s="13">
        <f t="shared" si="36"/>
        <v>0</v>
      </c>
      <c r="AE198" s="56">
        <f>IF(E198=0,0,IF(F198=1,IF(mes1=DATE(2007,1,1),(IF((1-V198/E198)&lt;=50%,I198,IF((1-(V198/E198))&gt;60%,60%,1-(V198/E198)))),IF((1-(V198/E198))&gt;60%,60%,1-(V198/E198))),IF(mes1=DATE(2007,1,1),(IF((1-V198/E198)&lt;40%,I198%,IF((1-(V198/E198))&gt;50%,50%,1-(V198/E198)))),IF((1-(V198/E198))&gt;50%,50%,1-(V198/E198)))))</f>
        <v>0</v>
      </c>
    </row>
    <row r="199" spans="2:31" ht="12.75">
      <c r="B199" s="71">
        <f t="shared" si="27"/>
        <v>0</v>
      </c>
      <c r="C199" s="72">
        <f>YEAR(mes1)</f>
        <v>2013</v>
      </c>
      <c r="D199" s="72">
        <f>MONTH(mes1)</f>
        <v>1</v>
      </c>
      <c r="E199" s="78"/>
      <c r="F199" s="73">
        <v>1</v>
      </c>
      <c r="G199" s="73">
        <f>+G198</f>
        <v>24</v>
      </c>
      <c r="H199" s="74"/>
      <c r="I199" s="75"/>
      <c r="J199" s="76"/>
      <c r="L199" s="55">
        <f>ROUND(IF(E199=0,0,(1-M199)*E199),4)</f>
        <v>0</v>
      </c>
      <c r="M199" s="48">
        <f>ROUND(Y199,6)</f>
        <v>0</v>
      </c>
      <c r="N199" s="46">
        <f>IF(AB199&lt;&gt;0,"Revisar Cu ó %subsidio","")</f>
      </c>
      <c r="O199" s="47"/>
      <c r="R199" s="14">
        <f>+VarIPCm1</f>
        <v>0.000888669245575846</v>
      </c>
      <c r="S199" s="54">
        <f t="shared" si="28"/>
        <v>0.000888669245575846</v>
      </c>
      <c r="T199" s="62">
        <f>IF(S199=0,Z198,Z198*(1+S199))</f>
        <v>0</v>
      </c>
      <c r="U199" s="15"/>
      <c r="V199" s="62">
        <f>IF(V198=0,H199,IF(T199=0,U199,T199))</f>
        <v>0</v>
      </c>
      <c r="W199" s="16">
        <f>IF(W198=0,I199,IF(E199=0,0,IF(V199=0,I199,(1-V199/E199))))</f>
        <v>0</v>
      </c>
      <c r="X199" s="16"/>
      <c r="Y199" s="16">
        <f>IF(E199=0,0,IF(IF(IF(X199&lt;W199,W199,X199)&gt;60%,60%,IF(X199&lt;W199,W199,X199))&lt;50%,50%,IF(IF(X199&lt;W199,W199,X199)&gt;60%,60%,IF(X199&lt;W199,W199,X199))))</f>
        <v>0</v>
      </c>
      <c r="Z199" s="62">
        <f>+L199</f>
        <v>0</v>
      </c>
      <c r="AB199" s="12">
        <f>I199-M199</f>
        <v>0</v>
      </c>
      <c r="AC199" s="13">
        <f t="shared" si="36"/>
        <v>0</v>
      </c>
      <c r="AE199" s="20">
        <f>IF(E199=0,0,IF(F199=1,IF(mes1=DATE(2007,1,1),(IF((1-V199/E199)&lt;50%,50%,IF((1-(V199/E199))&gt;60%,60%,1-(V199/E199)))),IF((1-(V199/E199))&gt;60%,60%,1-(V199/E199))),IF(mes1=DATE(2007,1,1),(IF((1-V199/E199)&lt;40%,40%,IF((1-(V199/E199))&gt;50%,50%,1-(V199/E199)))),IF((1-(V199/E199))&gt;50%,50%,1-(V199/E199)))))</f>
        <v>0</v>
      </c>
    </row>
    <row r="200" spans="2:31" ht="12.75">
      <c r="B200" s="71">
        <f t="shared" si="27"/>
        <v>0</v>
      </c>
      <c r="C200" s="72">
        <f>YEAR(mes2)</f>
        <v>2013</v>
      </c>
      <c r="D200" s="72">
        <f>MONTH(mes2)</f>
        <v>2</v>
      </c>
      <c r="E200" s="78"/>
      <c r="F200" s="73">
        <v>1</v>
      </c>
      <c r="G200" s="73">
        <f aca="true" t="shared" si="38" ref="G200:G205">+G199</f>
        <v>24</v>
      </c>
      <c r="H200" s="74"/>
      <c r="I200" s="75"/>
      <c r="J200" s="76"/>
      <c r="L200" s="55">
        <f>ROUND(IF(E200=0,0,(1-M200)*E200),4)</f>
        <v>0</v>
      </c>
      <c r="M200" s="48">
        <f>ROUND(Y200,6)</f>
        <v>0</v>
      </c>
      <c r="N200" s="46">
        <f>IF(AB200&lt;&gt;0,"Revisar Cu ó %subsidio","")</f>
      </c>
      <c r="O200" s="47"/>
      <c r="R200" s="14">
        <f>+VarIPCm2</f>
        <v>0.0029798661922064706</v>
      </c>
      <c r="S200" s="54">
        <f t="shared" si="28"/>
        <v>0.0029798661922064706</v>
      </c>
      <c r="T200" s="62">
        <f>IF(S200=0,Z199,Z199*(1+S200))</f>
        <v>0</v>
      </c>
      <c r="U200" s="15"/>
      <c r="V200" s="62">
        <f>IF(V199=0,H200,IF(T200=0,U200,T200))</f>
        <v>0</v>
      </c>
      <c r="W200" s="16">
        <f>IF(W199=0,I200,IF(E200=0,0,IF(V200=0,I200,(1-V200/E200))))</f>
        <v>0</v>
      </c>
      <c r="X200" s="16"/>
      <c r="Y200" s="16">
        <f>IF(E200=0,0,IF(IF(IF(X200&lt;W200,W200,X200)&gt;60%,60%,IF(X200&lt;W200,W200,X200))&lt;50%,50%,IF(IF(X200&lt;W200,W200,X200)&gt;60%,60%,IF(X200&lt;W200,W200,X200))))</f>
        <v>0</v>
      </c>
      <c r="Z200" s="62">
        <f>+L200</f>
        <v>0</v>
      </c>
      <c r="AB200" s="12">
        <f>I200-M200</f>
        <v>0</v>
      </c>
      <c r="AC200" s="13">
        <f t="shared" si="36"/>
        <v>0</v>
      </c>
      <c r="AE200" s="20">
        <f>IF(E200=0,0,IF(F200=1,IF(mes1=DATE(2007,1,1),(IF((1-V200/E200)&lt;50%,50%,IF((1-(V200/E200))&gt;60%,60%,1-(V200/E200)))),IF((1-(V200/E200))&gt;60%,60%,1-(V200/E200))),IF(mes1=DATE(2007,1,1),(IF((1-V200/E200)&lt;40%,40%,IF((1-(V200/E200))&gt;50%,50%,1-(V200/E200)))),IF((1-(V200/E200))&gt;50%,50%,1-(V200/E200)))))</f>
        <v>0</v>
      </c>
    </row>
    <row r="201" spans="2:31" ht="12.75">
      <c r="B201" s="71">
        <f t="shared" si="27"/>
        <v>0</v>
      </c>
      <c r="C201" s="72">
        <f>YEAR(mes3)</f>
        <v>2013</v>
      </c>
      <c r="D201" s="72">
        <f>MONTH(mes3)</f>
        <v>3</v>
      </c>
      <c r="E201" s="78"/>
      <c r="F201" s="73">
        <v>1</v>
      </c>
      <c r="G201" s="73">
        <f t="shared" si="38"/>
        <v>24</v>
      </c>
      <c r="H201" s="74"/>
      <c r="I201" s="75"/>
      <c r="J201" s="76"/>
      <c r="L201" s="55">
        <f>ROUND(IF(E201=0,0,(1-M201)*E201),4)</f>
        <v>0</v>
      </c>
      <c r="M201" s="48">
        <f>ROUND(Y201,6)</f>
        <v>0</v>
      </c>
      <c r="N201" s="46">
        <f>IF(AB201&lt;&gt;0,"Revisar Cu ó %subsidio","")</f>
      </c>
      <c r="O201" s="47"/>
      <c r="R201" s="14">
        <f>+VarIPCm3</f>
        <v>0</v>
      </c>
      <c r="S201" s="54">
        <f t="shared" si="28"/>
        <v>0</v>
      </c>
      <c r="T201" s="62">
        <f>IF(S201=0,Z200,Z200*(1+S201))</f>
        <v>0</v>
      </c>
      <c r="U201" s="15"/>
      <c r="V201" s="62">
        <f>IF(V200=0,H201,IF(T201=0,U201,T201))</f>
        <v>0</v>
      </c>
      <c r="W201" s="16">
        <f>IF(W200=0,I201,IF(E201=0,0,IF(V201=0,I201,(1-V201/E201))))</f>
        <v>0</v>
      </c>
      <c r="X201" s="16"/>
      <c r="Y201" s="16">
        <f>IF(E201=0,0,IF(IF(IF(X201&lt;W201,W201,X201)&gt;60%,60%,IF(X201&lt;W201,W201,X201))&lt;50%,50%,IF(IF(X201&lt;W201,W201,X201)&gt;60%,60%,IF(X201&lt;W201,W201,X201))))</f>
        <v>0</v>
      </c>
      <c r="Z201" s="62">
        <f>+L201</f>
        <v>0</v>
      </c>
      <c r="AB201" s="12">
        <f>I201-M201</f>
        <v>0</v>
      </c>
      <c r="AC201" s="13">
        <f t="shared" si="36"/>
        <v>0</v>
      </c>
      <c r="AE201" s="20">
        <f>IF(E201=0,0,IF(F201=1,IF(mes1=DATE(2007,1,1),(IF((1-V201/E201)&lt;50%,50%,IF((1-(V201/E201))&gt;60%,60%,1-(V201/E201)))),IF((1-(V201/E201))&gt;60%,60%,1-(V201/E201))),IF(mes1=DATE(2007,1,1),(IF((1-V201/E201)&lt;40%,40%,IF((1-(V201/E201))&gt;50%,50%,1-(V201/E201)))),IF((1-(V201/E201))&gt;50%,50%,1-(V201/E201)))))</f>
        <v>0</v>
      </c>
    </row>
    <row r="202" spans="2:31" ht="12.75">
      <c r="B202" s="71">
        <f t="shared" si="27"/>
        <v>0</v>
      </c>
      <c r="C202" s="72">
        <f>YEAR(mes0)</f>
        <v>2012</v>
      </c>
      <c r="D202" s="72">
        <f>MONTH(mes0)</f>
        <v>12</v>
      </c>
      <c r="E202" s="78"/>
      <c r="F202" s="73">
        <v>2</v>
      </c>
      <c r="G202" s="73">
        <f t="shared" si="38"/>
        <v>24</v>
      </c>
      <c r="H202" s="74"/>
      <c r="I202" s="75"/>
      <c r="J202" s="76"/>
      <c r="L202" s="33">
        <f>ROUND(Z202,4)</f>
        <v>0</v>
      </c>
      <c r="M202" s="45">
        <f>ROUND(IF(E202=0,0,1-(L202/E202)),6)</f>
        <v>0</v>
      </c>
      <c r="N202" s="49">
        <f>IF(M202&lt;&gt;I202,"Revisar Cu ó %subsidio","")</f>
      </c>
      <c r="O202" s="47"/>
      <c r="R202" s="14">
        <f>+VarIPCm0</f>
        <v>-0.0013671385677413994</v>
      </c>
      <c r="S202" s="54">
        <f t="shared" si="28"/>
        <v>-0.0013671385677413994</v>
      </c>
      <c r="T202" s="63"/>
      <c r="U202" s="17"/>
      <c r="V202" s="63">
        <f>IF(AND(D202=12,C202=2010),H202*(1+VarIPCm0),H202)</f>
        <v>0</v>
      </c>
      <c r="W202" s="50">
        <f>IF(E202=0,0,IF(V202=0,H202,(1-V202/E202)))</f>
        <v>0</v>
      </c>
      <c r="X202" s="50"/>
      <c r="Y202" s="50">
        <f>+W202</f>
        <v>0</v>
      </c>
      <c r="Z202" s="63">
        <f>+V202</f>
        <v>0</v>
      </c>
      <c r="AB202" s="12">
        <f>IF(I202=0,0,I202-AE202)</f>
        <v>0</v>
      </c>
      <c r="AC202" s="13">
        <f t="shared" si="36"/>
        <v>0</v>
      </c>
      <c r="AE202" s="56">
        <f>IF(E202=0,0,IF(F202=1,IF(mes1=DATE(2007,1,1),(IF((1-V202/E202)&lt;=50%,I202,IF((1-(V202/E202))&gt;60%,60%,1-(V202/E202)))),IF((1-(V202/E202))&gt;60%,60%,1-(V202/E202))),IF(mes1=DATE(2007,1,1),(IF((1-V202/E202)&lt;40%,I202%,IF((1-(V202/E202))&gt;50%,50%,1-(V202/E202)))),IF((1-(V202/E202))&gt;50%,50%,1-(V202/E202)))))</f>
        <v>0</v>
      </c>
    </row>
    <row r="203" spans="2:31" ht="12.75">
      <c r="B203" s="71">
        <f t="shared" si="27"/>
        <v>0</v>
      </c>
      <c r="C203" s="72">
        <f>YEAR(mes1)</f>
        <v>2013</v>
      </c>
      <c r="D203" s="72">
        <f>MONTH(mes1)</f>
        <v>1</v>
      </c>
      <c r="E203" s="78"/>
      <c r="F203" s="73">
        <v>2</v>
      </c>
      <c r="G203" s="73">
        <f t="shared" si="38"/>
        <v>24</v>
      </c>
      <c r="H203" s="74"/>
      <c r="I203" s="77"/>
      <c r="J203" s="76"/>
      <c r="L203" s="55">
        <f>ROUND(IF(E203=0,0,(1-M203)*E203),4)</f>
        <v>0</v>
      </c>
      <c r="M203" s="48">
        <f>ROUND(Y203,6)</f>
        <v>0</v>
      </c>
      <c r="N203" s="46">
        <f>IF(AB203&lt;&gt;0,"Revisar Cu ó %subsidio","")</f>
      </c>
      <c r="O203" s="47"/>
      <c r="R203" s="14">
        <f>+VarIPCm1</f>
        <v>0.000888669245575846</v>
      </c>
      <c r="S203" s="54">
        <f t="shared" si="28"/>
        <v>0.000888669245575846</v>
      </c>
      <c r="T203" s="63">
        <f>IF(S203=0,Z202,Z202*(1+S203))</f>
        <v>0</v>
      </c>
      <c r="U203" s="18"/>
      <c r="V203" s="63">
        <f>IF(V202=0,H203,IF(T203=0,U203,T203))</f>
        <v>0</v>
      </c>
      <c r="W203" s="50">
        <f>IF(W202=0,I203,IF(E203=0,0,IF(V203=0,I203,(1-V203/E203))))</f>
        <v>0</v>
      </c>
      <c r="X203" s="50"/>
      <c r="Y203" s="51">
        <f>IF(E203=0,0,IF(IF(IF(X203&lt;W203,W203,X203)&gt;50%,50%,IF(X203&lt;W203,W203,X203))&lt;40%,40%,IF(IF(X203&lt;W203,W203,X203)&gt;50%,50%,IF(X203&lt;W203,W203,X203))))</f>
        <v>0</v>
      </c>
      <c r="Z203" s="63">
        <f>+L203</f>
        <v>0</v>
      </c>
      <c r="AB203" s="12">
        <f>I203-M203</f>
        <v>0</v>
      </c>
      <c r="AC203" s="13">
        <f t="shared" si="36"/>
        <v>0</v>
      </c>
      <c r="AE203" s="20">
        <f>IF(E203=0,0,IF(F203=1,IF(mes1=DATE(2007,1,1),(IF((1-V203/E203)&lt;50%,50%,IF((1-(V203/E203))&gt;60%,60%,1-(V203/E203)))),IF((1-(V203/E203))&gt;60%,60%,1-(V203/E203))),IF(mes1=DATE(2007,1,1),(IF((1-V203/E203)&lt;40%,40%,IF((1-(V203/E203))&gt;50%,50%,1-(V203/E203)))),IF((1-(V203/E203))&gt;50%,50%,1-(V203/E203)))))</f>
        <v>0</v>
      </c>
    </row>
    <row r="204" spans="2:31" ht="12.75">
      <c r="B204" s="71">
        <f t="shared" si="27"/>
        <v>0</v>
      </c>
      <c r="C204" s="72">
        <f>YEAR(mes2)</f>
        <v>2013</v>
      </c>
      <c r="D204" s="72">
        <f>MONTH(mes2)</f>
        <v>2</v>
      </c>
      <c r="E204" s="78"/>
      <c r="F204" s="73">
        <v>2</v>
      </c>
      <c r="G204" s="73">
        <f t="shared" si="38"/>
        <v>24</v>
      </c>
      <c r="H204" s="74"/>
      <c r="I204" s="77"/>
      <c r="J204" s="76"/>
      <c r="L204" s="55">
        <f>ROUND(IF(E204=0,0,(1-M204)*E204),4)</f>
        <v>0</v>
      </c>
      <c r="M204" s="48">
        <f>ROUND(Y204,6)</f>
        <v>0</v>
      </c>
      <c r="N204" s="46">
        <f>IF(AB204&lt;&gt;0,"Revisar Cu ó %subsidio","")</f>
      </c>
      <c r="O204" s="47"/>
      <c r="R204" s="14">
        <f>+VarIPCm2</f>
        <v>0.0029798661922064706</v>
      </c>
      <c r="S204" s="54">
        <f t="shared" si="28"/>
        <v>0.0029798661922064706</v>
      </c>
      <c r="T204" s="63">
        <f>IF(S204=0,Z203,Z203*(1+S204))</f>
        <v>0</v>
      </c>
      <c r="U204" s="18"/>
      <c r="V204" s="63">
        <f>IF(V203=0,H204,IF(T204=0,U204,T204))</f>
        <v>0</v>
      </c>
      <c r="W204" s="50">
        <f>IF(W203=0,I204,IF(E204=0,0,IF(V204=0,I204,(1-V204/E204))))</f>
        <v>0</v>
      </c>
      <c r="X204" s="50"/>
      <c r="Y204" s="51">
        <f>IF(E204=0,0,IF(IF(IF(X204&lt;W204,W204,X204)&gt;50%,50%,IF(X204&lt;W204,W204,X204))&lt;40%,40%,IF(IF(X204&lt;W204,W204,X204)&gt;50%,50%,IF(X204&lt;W204,W204,X204))))</f>
        <v>0</v>
      </c>
      <c r="Z204" s="63">
        <f>+L204</f>
        <v>0</v>
      </c>
      <c r="AB204" s="12">
        <f>I204-M204</f>
        <v>0</v>
      </c>
      <c r="AC204" s="13">
        <f t="shared" si="36"/>
        <v>0</v>
      </c>
      <c r="AE204" s="20">
        <f>IF(E204=0,0,IF(F204=1,IF(mes1=DATE(2007,1,1),(IF((1-V204/E204)&lt;50%,50%,IF((1-(V204/E204))&gt;60%,60%,1-(V204/E204)))),IF((1-(V204/E204))&gt;60%,60%,1-(V204/E204))),IF(mes1=DATE(2007,1,1),(IF((1-V204/E204)&lt;40%,40%,IF((1-(V204/E204))&gt;50%,50%,1-(V204/E204)))),IF((1-(V204/E204))&gt;50%,50%,1-(V204/E204)))))</f>
        <v>0</v>
      </c>
    </row>
    <row r="205" spans="2:31" ht="12.75">
      <c r="B205" s="71">
        <f t="shared" si="27"/>
        <v>0</v>
      </c>
      <c r="C205" s="72">
        <f>YEAR(mes3)</f>
        <v>2013</v>
      </c>
      <c r="D205" s="72">
        <f>MONTH(mes3)</f>
        <v>3</v>
      </c>
      <c r="E205" s="78"/>
      <c r="F205" s="73">
        <v>2</v>
      </c>
      <c r="G205" s="73">
        <f t="shared" si="38"/>
        <v>24</v>
      </c>
      <c r="H205" s="74"/>
      <c r="I205" s="77"/>
      <c r="J205" s="76"/>
      <c r="L205" s="55">
        <f>ROUND(IF(E205=0,0,(1-M205)*E205),4)</f>
        <v>0</v>
      </c>
      <c r="M205" s="48">
        <f>ROUND(Y205,6)</f>
        <v>0</v>
      </c>
      <c r="N205" s="46">
        <f>IF(AB205&lt;&gt;0,"Revisar Cu ó %subsidio","")</f>
      </c>
      <c r="O205" s="47"/>
      <c r="R205" s="14">
        <f>+VarIPCm3</f>
        <v>0</v>
      </c>
      <c r="S205" s="54">
        <f t="shared" si="28"/>
        <v>0</v>
      </c>
      <c r="T205" s="63">
        <f>IF(S205=0,Z204,Z204*(1+S205))</f>
        <v>0</v>
      </c>
      <c r="U205" s="18"/>
      <c r="V205" s="63">
        <f>IF(V204=0,H205,IF(T205=0,U205,T205))</f>
        <v>0</v>
      </c>
      <c r="W205" s="50">
        <f>IF(W204=0,I205,IF(E205=0,0,IF(V205=0,I205,(1-V205/E205))))</f>
        <v>0</v>
      </c>
      <c r="X205" s="50"/>
      <c r="Y205" s="51">
        <f>IF(E205=0,0,IF(IF(IF(X205&lt;W205,W205,X205)&gt;50%,50%,IF(X205&lt;W205,W205,X205))&lt;40%,40%,IF(IF(X205&lt;W205,W205,X205)&gt;50%,50%,IF(X205&lt;W205,W205,X205))))</f>
        <v>0</v>
      </c>
      <c r="Z205" s="63">
        <f>+L205</f>
        <v>0</v>
      </c>
      <c r="AB205" s="12">
        <f>I205-M205</f>
        <v>0</v>
      </c>
      <c r="AC205" s="13">
        <f t="shared" si="36"/>
        <v>0</v>
      </c>
      <c r="AE205" s="20">
        <f>IF(E205=0,0,IF(F205=1,IF(mes1=DATE(2007,1,1),(IF((1-V205/E205)&lt;50%,50%,IF((1-(V205/E205))&gt;60%,60%,1-(V205/E205)))),IF((1-(V205/E205))&gt;60%,60%,1-(V205/E205))),IF(mes1=DATE(2007,1,1),(IF((1-V205/E205)&lt;40%,40%,IF((1-(V205/E205))&gt;50%,50%,1-(V205/E205)))),IF((1-(V205/E205))&gt;50%,50%,1-(V205/E205)))))</f>
        <v>0</v>
      </c>
    </row>
    <row r="206" spans="2:31" ht="12.75">
      <c r="B206" s="71">
        <f aca="true" t="shared" si="39" ref="B206:B261">+Empresa</f>
        <v>0</v>
      </c>
      <c r="C206" s="72">
        <f>YEAR(mes0)</f>
        <v>2012</v>
      </c>
      <c r="D206" s="72">
        <f>MONTH(mes0)</f>
        <v>12</v>
      </c>
      <c r="E206" s="78"/>
      <c r="F206" s="73">
        <v>1</v>
      </c>
      <c r="G206" s="73">
        <f>+G205+1</f>
        <v>25</v>
      </c>
      <c r="H206" s="74"/>
      <c r="I206" s="75"/>
      <c r="J206" s="76"/>
      <c r="L206" s="33">
        <f>ROUND(Z206,4)</f>
        <v>0</v>
      </c>
      <c r="M206" s="45">
        <f>ROUND(IF(E206=0,0,1-(L206/E206)),6)</f>
        <v>0</v>
      </c>
      <c r="N206" s="49">
        <f>IF(M206&lt;&gt;I206,"Revisar Cu ó %subsidio","")</f>
      </c>
      <c r="O206" s="47"/>
      <c r="R206" s="14">
        <f>+VarIPCm0</f>
        <v>-0.0013671385677413994</v>
      </c>
      <c r="S206" s="54">
        <f t="shared" si="28"/>
        <v>-0.0013671385677413994</v>
      </c>
      <c r="T206" s="62"/>
      <c r="U206" s="11"/>
      <c r="V206" s="62">
        <f>IF(AND(D206=12,C206=2010),H206*(1+VarIPCm0),H206)</f>
        <v>0</v>
      </c>
      <c r="W206" s="16">
        <f>IF(E206=0,0,IF(V206=0,H206,(1-V206/E206)))</f>
        <v>0</v>
      </c>
      <c r="X206" s="16"/>
      <c r="Y206" s="16">
        <f>+W206</f>
        <v>0</v>
      </c>
      <c r="Z206" s="62">
        <f>+V206</f>
        <v>0</v>
      </c>
      <c r="AB206" s="12">
        <f>IF(I206=0,0,I206-M206)</f>
        <v>0</v>
      </c>
      <c r="AC206" s="13">
        <f>+H206-L206</f>
        <v>0</v>
      </c>
      <c r="AD206" s="10"/>
      <c r="AE206" s="56">
        <f>IF(E206=0,0,IF(F206=1,IF(mes1=DATE(2007,1,1),(IF((1-V206/E206)&lt;=50%,I206,IF((1-(V206/E206))&gt;60%,60%,1-(V206/E206)))),IF((1-(V206/E206))&gt;60%,60%,1-(V206/E206))),IF(mes1=DATE(2007,1,1),(IF((1-V206/E206)&lt;40%,I206%,IF((1-(V206/E206))&gt;50%,50%,1-(V206/E206)))),IF((1-(V206/E206))&gt;50%,50%,1-(V206/E206)))))</f>
        <v>0</v>
      </c>
    </row>
    <row r="207" spans="2:31" ht="12.75">
      <c r="B207" s="71">
        <f t="shared" si="39"/>
        <v>0</v>
      </c>
      <c r="C207" s="72">
        <f>YEAR(mes1)</f>
        <v>2013</v>
      </c>
      <c r="D207" s="72">
        <f>MONTH(mes1)</f>
        <v>1</v>
      </c>
      <c r="E207" s="78"/>
      <c r="F207" s="73">
        <v>1</v>
      </c>
      <c r="G207" s="73">
        <f>+G206</f>
        <v>25</v>
      </c>
      <c r="H207" s="74"/>
      <c r="I207" s="75"/>
      <c r="J207" s="76"/>
      <c r="L207" s="55">
        <f>ROUND(IF(E207=0,0,(1-M207)*E207),4)</f>
        <v>0</v>
      </c>
      <c r="M207" s="48">
        <f>ROUND(Y207,6)</f>
        <v>0</v>
      </c>
      <c r="N207" s="46">
        <f>IF(AB207&lt;&gt;0,"Revisar Cu ó %subsidio","")</f>
      </c>
      <c r="O207" s="47"/>
      <c r="R207" s="14">
        <f>+VarIPCm1</f>
        <v>0.000888669245575846</v>
      </c>
      <c r="S207" s="54">
        <f aca="true" t="shared" si="40" ref="S207:S261">+R207</f>
        <v>0.000888669245575846</v>
      </c>
      <c r="T207" s="62">
        <f>IF(S207=0,Z206,Z206*(1+S207))</f>
        <v>0</v>
      </c>
      <c r="U207" s="15"/>
      <c r="V207" s="62">
        <f>IF(V206=0,H207,IF(T207=0,U207,T207))</f>
        <v>0</v>
      </c>
      <c r="W207" s="16">
        <f>IF(W206=0,I207,IF(E207=0,0,IF(V207=0,I207,(1-V207/E207))))</f>
        <v>0</v>
      </c>
      <c r="X207" s="16"/>
      <c r="Y207" s="16">
        <f>IF(E207=0,0,IF(IF(IF(X207&lt;W207,W207,X207)&gt;60%,60%,IF(X207&lt;W207,W207,X207))&lt;50%,50%,IF(IF(X207&lt;W207,W207,X207)&gt;60%,60%,IF(X207&lt;W207,W207,X207))))</f>
        <v>0</v>
      </c>
      <c r="Z207" s="62">
        <f>+L207</f>
        <v>0</v>
      </c>
      <c r="AB207" s="12">
        <f>I207-Y207</f>
        <v>0</v>
      </c>
      <c r="AC207" s="13">
        <f>+H207-Z207</f>
        <v>0</v>
      </c>
      <c r="AE207" s="20">
        <f>IF(E207=0,0,IF(F207=1,IF(mes1=DATE(2007,1,1),(IF((1-V207/E207)&lt;=50%,I207,IF((1-(V207/E207))&gt;60%,60%,1-(V207/E207)))),IF((1-(V207/E207))&gt;60%,60%,1-(V207/E207))),IF(mes1=DATE(2007,1,1),(IF((1-V207/E207)&lt;40%,I207%,IF((1-(V207/E207))&gt;50%,50%,1-(V207/E207)))),IF((1-(V207/E207))&gt;50%,50%,1-(V207/E207)))))</f>
        <v>0</v>
      </c>
    </row>
    <row r="208" spans="2:31" ht="12.75">
      <c r="B208" s="71">
        <f t="shared" si="39"/>
        <v>0</v>
      </c>
      <c r="C208" s="72">
        <f>YEAR(mes2)</f>
        <v>2013</v>
      </c>
      <c r="D208" s="72">
        <f>MONTH(mes2)</f>
        <v>2</v>
      </c>
      <c r="E208" s="78"/>
      <c r="F208" s="73">
        <v>1</v>
      </c>
      <c r="G208" s="73">
        <f aca="true" t="shared" si="41" ref="G208:G213">+G207</f>
        <v>25</v>
      </c>
      <c r="H208" s="74"/>
      <c r="I208" s="75"/>
      <c r="J208" s="76"/>
      <c r="L208" s="55">
        <f>ROUND(IF(E208=0,0,(1-M208)*E208),4)</f>
        <v>0</v>
      </c>
      <c r="M208" s="48">
        <f>ROUND(Y208,6)</f>
        <v>0</v>
      </c>
      <c r="N208" s="46">
        <f>IF(AB208&lt;&gt;0,"Revisar Cu ó %subsidio","")</f>
      </c>
      <c r="O208" s="47"/>
      <c r="R208" s="14">
        <f>+VarIPCm2</f>
        <v>0.0029798661922064706</v>
      </c>
      <c r="S208" s="54">
        <f t="shared" si="40"/>
        <v>0.0029798661922064706</v>
      </c>
      <c r="T208" s="62">
        <f>IF(S208=0,Z207,Z207*(1+S208))</f>
        <v>0</v>
      </c>
      <c r="U208" s="15"/>
      <c r="V208" s="62">
        <f>IF(V207=0,H208,IF(T208=0,U208,T208))</f>
        <v>0</v>
      </c>
      <c r="W208" s="16">
        <f>IF(W207=0,I208,IF(E208=0,0,IF(V208=0,I208,(1-V208/E208))))</f>
        <v>0</v>
      </c>
      <c r="X208" s="16"/>
      <c r="Y208" s="16">
        <f>IF(E208=0,0,IF(IF(IF(X208&lt;W208,W208,X208)&gt;60%,60%,IF(X208&lt;W208,W208,X208))&lt;50%,50%,IF(IF(X208&lt;W208,W208,X208)&gt;60%,60%,IF(X208&lt;W208,W208,X208))))</f>
        <v>0</v>
      </c>
      <c r="Z208" s="62">
        <f>+L208</f>
        <v>0</v>
      </c>
      <c r="AB208" s="12">
        <f>I208-Y208</f>
        <v>0</v>
      </c>
      <c r="AC208" s="13">
        <f aca="true" t="shared" si="42" ref="AC208:AC229">+H208-Z208</f>
        <v>0</v>
      </c>
      <c r="AE208" s="20">
        <f>IF(E208=0,0,IF(F208=1,IF(mes1=DATE(2007,1,1),(IF((1-V208/E208)&lt;=50%,I208,IF((1-(V208/E208))&gt;60%,60%,1-(V208/E208)))),IF((1-(V208/E208))&gt;60%,60%,1-(V208/E208))),IF(mes1=DATE(2007,1,1),(IF((1-V208/E208)&lt;40%,I208%,IF((1-(V208/E208))&gt;50%,50%,1-(V208/E208)))),IF((1-(V208/E208))&gt;50%,50%,1-(V208/E208)))))</f>
        <v>0</v>
      </c>
    </row>
    <row r="209" spans="2:31" ht="12.75">
      <c r="B209" s="71">
        <f t="shared" si="39"/>
        <v>0</v>
      </c>
      <c r="C209" s="72">
        <f>YEAR(mes3)</f>
        <v>2013</v>
      </c>
      <c r="D209" s="72">
        <f>MONTH(mes3)</f>
        <v>3</v>
      </c>
      <c r="E209" s="78"/>
      <c r="F209" s="73">
        <v>1</v>
      </c>
      <c r="G209" s="73">
        <f t="shared" si="41"/>
        <v>25</v>
      </c>
      <c r="H209" s="74"/>
      <c r="I209" s="75"/>
      <c r="J209" s="76"/>
      <c r="L209" s="55">
        <f>ROUND(IF(E209=0,0,(1-M209)*E209),4)</f>
        <v>0</v>
      </c>
      <c r="M209" s="48">
        <f>ROUND(Y209,6)</f>
        <v>0</v>
      </c>
      <c r="N209" s="46">
        <f>IF(AB209&lt;&gt;0,"Revisar Cu ó %subsidio","")</f>
      </c>
      <c r="O209" s="47"/>
      <c r="R209" s="14">
        <f>+VarIPCm3</f>
        <v>0</v>
      </c>
      <c r="S209" s="54">
        <f t="shared" si="40"/>
        <v>0</v>
      </c>
      <c r="T209" s="62">
        <f>IF(S209=0,Z208,Z208*(1+S209))</f>
        <v>0</v>
      </c>
      <c r="U209" s="15"/>
      <c r="V209" s="62">
        <f>IF(V208=0,H209,IF(T209=0,U209,T209))</f>
        <v>0</v>
      </c>
      <c r="W209" s="16">
        <f>IF(W208=0,I209,IF(E209=0,0,IF(V209=0,I209,(1-V209/E209))))</f>
        <v>0</v>
      </c>
      <c r="X209" s="16"/>
      <c r="Y209" s="16">
        <f>IF(E209=0,0,IF(IF(IF(X209&lt;W209,W209,X209)&gt;60%,60%,IF(X209&lt;W209,W209,X209))&lt;50%,50%,IF(IF(X209&lt;W209,W209,X209)&gt;60%,60%,IF(X209&lt;W209,W209,X209))))</f>
        <v>0</v>
      </c>
      <c r="Z209" s="62">
        <f>+L209</f>
        <v>0</v>
      </c>
      <c r="AB209" s="12">
        <f>I209-Y209</f>
        <v>0</v>
      </c>
      <c r="AC209" s="13">
        <f t="shared" si="42"/>
        <v>0</v>
      </c>
      <c r="AE209" s="20">
        <f>IF(E209=0,0,IF(F209=1,IF(mes1=DATE(2007,1,1),(IF((1-V209/E209)&lt;=50%,I209,IF((1-(V209/E209))&gt;60%,60%,1-(V209/E209)))),IF((1-(V209/E209))&gt;60%,60%,1-(V209/E209))),IF(mes1=DATE(2007,1,1),(IF((1-V209/E209)&lt;40%,I209%,IF((1-(V209/E209))&gt;50%,50%,1-(V209/E209)))),IF((1-(V209/E209))&gt;50%,50%,1-(V209/E209)))))</f>
        <v>0</v>
      </c>
    </row>
    <row r="210" spans="2:31" ht="12.75">
      <c r="B210" s="71">
        <f t="shared" si="39"/>
        <v>0</v>
      </c>
      <c r="C210" s="72">
        <f>YEAR(mes0)</f>
        <v>2012</v>
      </c>
      <c r="D210" s="72">
        <f>MONTH(mes0)</f>
        <v>12</v>
      </c>
      <c r="E210" s="78"/>
      <c r="F210" s="73">
        <v>2</v>
      </c>
      <c r="G210" s="73">
        <f t="shared" si="41"/>
        <v>25</v>
      </c>
      <c r="H210" s="74"/>
      <c r="I210" s="75"/>
      <c r="J210" s="76"/>
      <c r="L210" s="33">
        <f>ROUND(Z210,4)</f>
        <v>0</v>
      </c>
      <c r="M210" s="45">
        <f>ROUND(IF(E210=0,0,1-(L210/E210)),6)</f>
        <v>0</v>
      </c>
      <c r="N210" s="49">
        <f>IF(M210&lt;&gt;I210,"Revisar Cu ó %subsidio","")</f>
      </c>
      <c r="O210" s="47"/>
      <c r="R210" s="14">
        <f>+VarIPCm0</f>
        <v>-0.0013671385677413994</v>
      </c>
      <c r="S210" s="54">
        <f t="shared" si="40"/>
        <v>-0.0013671385677413994</v>
      </c>
      <c r="T210" s="63"/>
      <c r="U210" s="17"/>
      <c r="V210" s="63">
        <f>IF(AND(D210=12,C210=2010),H210*(1+VarIPCm0),H210)</f>
        <v>0</v>
      </c>
      <c r="W210" s="50">
        <f>IF(E210=0,0,IF(V210=0,H210,(1-V210/E210)))</f>
        <v>0</v>
      </c>
      <c r="X210" s="50"/>
      <c r="Y210" s="50">
        <f>+W210</f>
        <v>0</v>
      </c>
      <c r="Z210" s="63">
        <f>+V210</f>
        <v>0</v>
      </c>
      <c r="AB210" s="12">
        <f>IF(I210=0,0,I210-M210)</f>
        <v>0</v>
      </c>
      <c r="AC210" s="13">
        <f t="shared" si="42"/>
        <v>0</v>
      </c>
      <c r="AE210" s="56">
        <f>IF(E210=0,0,IF(F210=1,IF(mes1=DATE(2007,1,1),(IF((1-V210/E210)&lt;=50%,I210,IF((1-(V210/E210))&gt;60%,60%,1-(V210/E210)))),IF((1-(V210/E210))&gt;60%,60%,1-(V210/E210))),IF(mes1=DATE(2007,1,1),(IF((1-V210/E210)&lt;40%,I210%,IF((1-(V210/E210))&gt;50%,50%,1-(V210/E210)))),IF((1-(V210/E210))&gt;50%,50%,1-(V210/E210)))))</f>
        <v>0</v>
      </c>
    </row>
    <row r="211" spans="2:31" ht="12.75">
      <c r="B211" s="71">
        <f t="shared" si="39"/>
        <v>0</v>
      </c>
      <c r="C211" s="72">
        <f>YEAR(mes1)</f>
        <v>2013</v>
      </c>
      <c r="D211" s="72">
        <f>MONTH(mes1)</f>
        <v>1</v>
      </c>
      <c r="E211" s="78"/>
      <c r="F211" s="73">
        <v>2</v>
      </c>
      <c r="G211" s="73">
        <f t="shared" si="41"/>
        <v>25</v>
      </c>
      <c r="H211" s="74"/>
      <c r="I211" s="77"/>
      <c r="J211" s="76"/>
      <c r="L211" s="55">
        <f>ROUND(IF(E211=0,0,(1-M211)*E211),4)</f>
        <v>0</v>
      </c>
      <c r="M211" s="48">
        <f>ROUND(Y211,6)</f>
        <v>0</v>
      </c>
      <c r="N211" s="46">
        <f>IF(AB211&lt;&gt;0,"Revisar Cu ó %subsidio","")</f>
      </c>
      <c r="O211" s="47"/>
      <c r="R211" s="14">
        <f>+VarIPCm1</f>
        <v>0.000888669245575846</v>
      </c>
      <c r="S211" s="54">
        <f t="shared" si="40"/>
        <v>0.000888669245575846</v>
      </c>
      <c r="T211" s="63">
        <f>IF(S211=0,Z210,Z210*(1+S211))</f>
        <v>0</v>
      </c>
      <c r="U211" s="18"/>
      <c r="V211" s="63">
        <f>IF(V210=0,H211,IF(T211=0,U211,T211))</f>
        <v>0</v>
      </c>
      <c r="W211" s="50">
        <f>IF(W210=0,I211,IF(E211=0,0,IF(V211=0,I211,(1-V211/E211))))</f>
        <v>0</v>
      </c>
      <c r="X211" s="50"/>
      <c r="Y211" s="51">
        <f>IF(E211=0,0,IF(IF(IF(X211&lt;W211,W211,X211)&gt;50%,50%,IF(X211&lt;W211,W211,X211))&lt;40%,40%,IF(IF(X211&lt;W211,W211,X211)&gt;50%,50%,IF(X211&lt;W211,W211,X211))))</f>
        <v>0</v>
      </c>
      <c r="Z211" s="63">
        <f>+L211</f>
        <v>0</v>
      </c>
      <c r="AB211" s="12">
        <f>I211-M211</f>
        <v>0</v>
      </c>
      <c r="AC211" s="13">
        <f t="shared" si="42"/>
        <v>0</v>
      </c>
      <c r="AE211" s="20">
        <f>IF(E211=0,0,IF(F211=1,IF(mes1=DATE(2007,1,1),(IF((1-V211/E211)&lt;50%,50%,IF((1-(V211/E211))&gt;60%,60%,1-(V211/E211)))),IF((1-(V211/E211))&gt;60%,60%,1-(V211/E211))),IF(mes1=DATE(2007,1,1),(IF((1-V211/E211)&lt;40%,40%,IF((1-(V211/E211))&gt;50%,50%,1-(V211/E211)))),IF((1-(V211/E211))&gt;50%,50%,1-(V211/E211)))))</f>
        <v>0</v>
      </c>
    </row>
    <row r="212" spans="2:31" ht="12.75">
      <c r="B212" s="71">
        <f t="shared" si="39"/>
        <v>0</v>
      </c>
      <c r="C212" s="72">
        <f>YEAR(mes2)</f>
        <v>2013</v>
      </c>
      <c r="D212" s="72">
        <f>MONTH(mes2)</f>
        <v>2</v>
      </c>
      <c r="E212" s="78"/>
      <c r="F212" s="73">
        <v>2</v>
      </c>
      <c r="G212" s="73">
        <f t="shared" si="41"/>
        <v>25</v>
      </c>
      <c r="H212" s="74"/>
      <c r="I212" s="77"/>
      <c r="J212" s="76"/>
      <c r="L212" s="55">
        <f>ROUND(IF(E212=0,0,(1-M212)*E212),4)</f>
        <v>0</v>
      </c>
      <c r="M212" s="48">
        <f>ROUND(Y212,6)</f>
        <v>0</v>
      </c>
      <c r="N212" s="46">
        <f>IF(AB212&lt;&gt;0,"Revisar Cu ó %subsidio","")</f>
      </c>
      <c r="O212" s="47"/>
      <c r="R212" s="14">
        <f>+VarIPCm2</f>
        <v>0.0029798661922064706</v>
      </c>
      <c r="S212" s="54">
        <f t="shared" si="40"/>
        <v>0.0029798661922064706</v>
      </c>
      <c r="T212" s="63">
        <f>IF(S212=0,Z211,Z211*(1+S212))</f>
        <v>0</v>
      </c>
      <c r="U212" s="18"/>
      <c r="V212" s="63">
        <f>IF(V211=0,H212,IF(T212=0,U212,T212))</f>
        <v>0</v>
      </c>
      <c r="W212" s="50">
        <f>IF(W211=0,I212,IF(E212=0,0,IF(V212=0,I212,(1-V212/E212))))</f>
        <v>0</v>
      </c>
      <c r="X212" s="50"/>
      <c r="Y212" s="51">
        <f>IF(E212=0,0,IF(IF(IF(X212&lt;W212,W212,X212)&gt;50%,50%,IF(X212&lt;W212,W212,X212))&lt;40%,40%,IF(IF(X212&lt;W212,W212,X212)&gt;50%,50%,IF(X212&lt;W212,W212,X212))))</f>
        <v>0</v>
      </c>
      <c r="Z212" s="63">
        <f>+L212</f>
        <v>0</v>
      </c>
      <c r="AB212" s="12">
        <f>I212-M212</f>
        <v>0</v>
      </c>
      <c r="AC212" s="13">
        <f t="shared" si="42"/>
        <v>0</v>
      </c>
      <c r="AE212" s="20">
        <f>IF(E212=0,0,IF(F212=1,IF(mes1=DATE(2007,1,1),(IF((1-V212/E212)&lt;50%,50%,IF((1-(V212/E212))&gt;60%,60%,1-(V212/E212)))),IF((1-(V212/E212))&gt;60%,60%,1-(V212/E212))),IF(mes1=DATE(2007,1,1),(IF((1-V212/E212)&lt;40%,40%,IF((1-(V212/E212))&gt;50%,50%,1-(V212/E212)))),IF((1-(V212/E212))&gt;50%,50%,1-(V212/E212)))))</f>
        <v>0</v>
      </c>
    </row>
    <row r="213" spans="2:31" ht="12.75">
      <c r="B213" s="71">
        <f t="shared" si="39"/>
        <v>0</v>
      </c>
      <c r="C213" s="72">
        <f>YEAR(mes3)</f>
        <v>2013</v>
      </c>
      <c r="D213" s="72">
        <f>MONTH(mes3)</f>
        <v>3</v>
      </c>
      <c r="E213" s="78"/>
      <c r="F213" s="73">
        <v>2</v>
      </c>
      <c r="G213" s="73">
        <f t="shared" si="41"/>
        <v>25</v>
      </c>
      <c r="H213" s="74"/>
      <c r="I213" s="77"/>
      <c r="J213" s="76"/>
      <c r="L213" s="55">
        <f>ROUND(IF(E213=0,0,(1-M213)*E213),4)</f>
        <v>0</v>
      </c>
      <c r="M213" s="48">
        <f>ROUND(Y213,6)</f>
        <v>0</v>
      </c>
      <c r="N213" s="46">
        <f>IF(AB213&lt;&gt;0,"Revisar Cu ó %subsidio","")</f>
      </c>
      <c r="O213" s="47"/>
      <c r="R213" s="14">
        <f>+VarIPCm3</f>
        <v>0</v>
      </c>
      <c r="S213" s="54">
        <f t="shared" si="40"/>
        <v>0</v>
      </c>
      <c r="T213" s="63">
        <f>IF(S213=0,Z212,Z212*(1+S213))</f>
        <v>0</v>
      </c>
      <c r="U213" s="18"/>
      <c r="V213" s="63">
        <f>IF(V212=0,H213,IF(T213=0,U213,T213))</f>
        <v>0</v>
      </c>
      <c r="W213" s="50">
        <f>IF(W212=0,I213,IF(E213=0,0,IF(V213=0,I213,(1-V213/E213))))</f>
        <v>0</v>
      </c>
      <c r="X213" s="50"/>
      <c r="Y213" s="51">
        <f>IF(E213=0,0,IF(IF(IF(X213&lt;W213,W213,X213)&gt;50%,50%,IF(X213&lt;W213,W213,X213))&lt;40%,40%,IF(IF(X213&lt;W213,W213,X213)&gt;50%,50%,IF(X213&lt;W213,W213,X213))))</f>
        <v>0</v>
      </c>
      <c r="Z213" s="63">
        <f>+L213</f>
        <v>0</v>
      </c>
      <c r="AB213" s="12">
        <f>I213-M213</f>
        <v>0</v>
      </c>
      <c r="AC213" s="13">
        <f t="shared" si="42"/>
        <v>0</v>
      </c>
      <c r="AE213" s="20">
        <f>IF(E213=0,0,IF(F213=1,IF(mes1=DATE(2007,1,1),(IF((1-V213/E213)&lt;50%,50%,IF((1-(V213/E213))&gt;60%,60%,1-(V213/E213)))),IF((1-(V213/E213))&gt;60%,60%,1-(V213/E213))),IF(mes1=DATE(2007,1,1),(IF((1-V213/E213)&lt;40%,40%,IF((1-(V213/E213))&gt;50%,50%,1-(V213/E213)))),IF((1-(V213/E213))&gt;50%,50%,1-(V213/E213)))))</f>
        <v>0</v>
      </c>
    </row>
    <row r="214" spans="2:31" ht="12.75">
      <c r="B214" s="71">
        <f t="shared" si="39"/>
        <v>0</v>
      </c>
      <c r="C214" s="72">
        <f>YEAR(mes0)</f>
        <v>2012</v>
      </c>
      <c r="D214" s="72">
        <f>MONTH(mes0)</f>
        <v>12</v>
      </c>
      <c r="E214" s="78"/>
      <c r="F214" s="73">
        <v>1</v>
      </c>
      <c r="G214" s="73">
        <f>+G213+1</f>
        <v>26</v>
      </c>
      <c r="H214" s="74"/>
      <c r="I214" s="75"/>
      <c r="J214" s="76"/>
      <c r="L214" s="33">
        <f>ROUND(Z214,4)</f>
        <v>0</v>
      </c>
      <c r="M214" s="45">
        <f>ROUND(IF(E214=0,0,1-(L214/E214)),6)</f>
        <v>0</v>
      </c>
      <c r="N214" s="49">
        <f>IF(M214&lt;&gt;I214,"Revisar Cu ó %subsidio","")</f>
      </c>
      <c r="O214" s="47"/>
      <c r="R214" s="14">
        <f>+VarIPCm0</f>
        <v>-0.0013671385677413994</v>
      </c>
      <c r="S214" s="54">
        <f t="shared" si="40"/>
        <v>-0.0013671385677413994</v>
      </c>
      <c r="T214" s="62"/>
      <c r="U214" s="11"/>
      <c r="V214" s="62">
        <f>IF(AND(D214=12,C214=2010),H214*(1+VarIPCm0),H214)</f>
        <v>0</v>
      </c>
      <c r="W214" s="16">
        <f>IF(E214=0,0,IF(V214=0,H214,(1-V214/E214)))</f>
        <v>0</v>
      </c>
      <c r="X214" s="16"/>
      <c r="Y214" s="16">
        <f>+W214</f>
        <v>0</v>
      </c>
      <c r="Z214" s="62">
        <f>+V214</f>
        <v>0</v>
      </c>
      <c r="AB214" s="12">
        <f>IF(I214=0,0,I214-AE214)</f>
        <v>0</v>
      </c>
      <c r="AC214" s="13">
        <f t="shared" si="42"/>
        <v>0</v>
      </c>
      <c r="AE214" s="56">
        <f>IF(E214=0,0,IF(F214=1,IF(mes1=DATE(2007,1,1),(IF((1-V214/E214)&lt;=50%,I214,IF((1-(V214/E214))&gt;60%,60%,1-(V214/E214)))),IF((1-(V214/E214))&gt;60%,60%,1-(V214/E214))),IF(mes1=DATE(2007,1,1),(IF((1-V214/E214)&lt;40%,I214%,IF((1-(V214/E214))&gt;50%,50%,1-(V214/E214)))),IF((1-(V214/E214))&gt;50%,50%,1-(V214/E214)))))</f>
        <v>0</v>
      </c>
    </row>
    <row r="215" spans="2:31" ht="12.75">
      <c r="B215" s="71">
        <f t="shared" si="39"/>
        <v>0</v>
      </c>
      <c r="C215" s="72">
        <f>YEAR(mes1)</f>
        <v>2013</v>
      </c>
      <c r="D215" s="72">
        <f>MONTH(mes1)</f>
        <v>1</v>
      </c>
      <c r="E215" s="78"/>
      <c r="F215" s="73">
        <v>1</v>
      </c>
      <c r="G215" s="73">
        <f>+G214</f>
        <v>26</v>
      </c>
      <c r="H215" s="74"/>
      <c r="I215" s="75"/>
      <c r="J215" s="76"/>
      <c r="L215" s="55">
        <f>ROUND(IF(E215=0,0,(1-M215)*E215),4)</f>
        <v>0</v>
      </c>
      <c r="M215" s="48">
        <f>ROUND(Y215,6)</f>
        <v>0</v>
      </c>
      <c r="N215" s="46">
        <f>IF(AB215&lt;&gt;0,"Revisar Cu ó %subsidio","")</f>
      </c>
      <c r="O215" s="47"/>
      <c r="R215" s="14">
        <f>+VarIPCm1</f>
        <v>0.000888669245575846</v>
      </c>
      <c r="S215" s="54">
        <f t="shared" si="40"/>
        <v>0.000888669245575846</v>
      </c>
      <c r="T215" s="62">
        <f>IF(S215=0,Z214,Z214*(1+S215))</f>
        <v>0</v>
      </c>
      <c r="U215" s="15"/>
      <c r="V215" s="62">
        <f>IF(V214=0,H215,IF(T215=0,U215,T215))</f>
        <v>0</v>
      </c>
      <c r="W215" s="16">
        <f>IF(W214=0,I215,IF(E215=0,0,IF(V215=0,I215,(1-V215/E215))))</f>
        <v>0</v>
      </c>
      <c r="X215" s="16"/>
      <c r="Y215" s="16">
        <f>IF(E215=0,0,IF(IF(IF(X215&lt;W215,W215,X215)&gt;60%,60%,IF(X215&lt;W215,W215,X215))&lt;50%,50%,IF(IF(X215&lt;W215,W215,X215)&gt;60%,60%,IF(X215&lt;W215,W215,X215))))</f>
        <v>0</v>
      </c>
      <c r="Z215" s="62">
        <f>+L215</f>
        <v>0</v>
      </c>
      <c r="AB215" s="12">
        <f>I215-M215</f>
        <v>0</v>
      </c>
      <c r="AC215" s="13">
        <f t="shared" si="42"/>
        <v>0</v>
      </c>
      <c r="AE215" s="20">
        <f>IF(E215=0,0,IF(F215=1,IF(mes1=DATE(2007,1,1),(IF((1-V215/E215)&lt;50%,50%,IF((1-(V215/E215))&gt;60%,60%,1-(V215/E215)))),IF((1-(V215/E215))&gt;60%,60%,1-(V215/E215))),IF(mes1=DATE(2007,1,1),(IF((1-V215/E215)&lt;40%,40%,IF((1-(V215/E215))&gt;50%,50%,1-(V215/E215)))),IF((1-(V215/E215))&gt;50%,50%,1-(V215/E215)))))</f>
        <v>0</v>
      </c>
    </row>
    <row r="216" spans="2:31" ht="12.75">
      <c r="B216" s="71">
        <f t="shared" si="39"/>
        <v>0</v>
      </c>
      <c r="C216" s="72">
        <f>YEAR(mes2)</f>
        <v>2013</v>
      </c>
      <c r="D216" s="72">
        <f>MONTH(mes2)</f>
        <v>2</v>
      </c>
      <c r="E216" s="78"/>
      <c r="F216" s="73">
        <v>1</v>
      </c>
      <c r="G216" s="73">
        <f aca="true" t="shared" si="43" ref="G216:G221">+G215</f>
        <v>26</v>
      </c>
      <c r="H216" s="74"/>
      <c r="I216" s="75"/>
      <c r="J216" s="76"/>
      <c r="L216" s="55">
        <f>ROUND(IF(E216=0,0,(1-M216)*E216),4)</f>
        <v>0</v>
      </c>
      <c r="M216" s="48">
        <f>ROUND(Y216,6)</f>
        <v>0</v>
      </c>
      <c r="N216" s="46">
        <f>IF(AB216&lt;&gt;0,"Revisar Cu ó %subsidio","")</f>
      </c>
      <c r="O216" s="47"/>
      <c r="R216" s="14">
        <f>+VarIPCm2</f>
        <v>0.0029798661922064706</v>
      </c>
      <c r="S216" s="54">
        <f t="shared" si="40"/>
        <v>0.0029798661922064706</v>
      </c>
      <c r="T216" s="62">
        <f>IF(S216=0,Z215,Z215*(1+S216))</f>
        <v>0</v>
      </c>
      <c r="U216" s="15"/>
      <c r="V216" s="62">
        <f>IF(V215=0,H216,IF(T216=0,U216,T216))</f>
        <v>0</v>
      </c>
      <c r="W216" s="16">
        <f>IF(W215=0,I216,IF(E216=0,0,IF(V216=0,I216,(1-V216/E216))))</f>
        <v>0</v>
      </c>
      <c r="X216" s="16"/>
      <c r="Y216" s="16">
        <f>IF(E216=0,0,IF(IF(IF(X216&lt;W216,W216,X216)&gt;60%,60%,IF(X216&lt;W216,W216,X216))&lt;50%,50%,IF(IF(X216&lt;W216,W216,X216)&gt;60%,60%,IF(X216&lt;W216,W216,X216))))</f>
        <v>0</v>
      </c>
      <c r="Z216" s="62">
        <f>+L216</f>
        <v>0</v>
      </c>
      <c r="AB216" s="12">
        <f>I216-M216</f>
        <v>0</v>
      </c>
      <c r="AC216" s="13">
        <f t="shared" si="42"/>
        <v>0</v>
      </c>
      <c r="AE216" s="20">
        <f>IF(E216=0,0,IF(F216=1,IF(mes1=DATE(2007,1,1),(IF((1-V216/E216)&lt;50%,50%,IF((1-(V216/E216))&gt;60%,60%,1-(V216/E216)))),IF((1-(V216/E216))&gt;60%,60%,1-(V216/E216))),IF(mes1=DATE(2007,1,1),(IF((1-V216/E216)&lt;40%,40%,IF((1-(V216/E216))&gt;50%,50%,1-(V216/E216)))),IF((1-(V216/E216))&gt;50%,50%,1-(V216/E216)))))</f>
        <v>0</v>
      </c>
    </row>
    <row r="217" spans="2:31" ht="12.75">
      <c r="B217" s="71">
        <f t="shared" si="39"/>
        <v>0</v>
      </c>
      <c r="C217" s="72">
        <f>YEAR(mes3)</f>
        <v>2013</v>
      </c>
      <c r="D217" s="72">
        <f>MONTH(mes3)</f>
        <v>3</v>
      </c>
      <c r="E217" s="78"/>
      <c r="F217" s="73">
        <v>1</v>
      </c>
      <c r="G217" s="73">
        <f t="shared" si="43"/>
        <v>26</v>
      </c>
      <c r="H217" s="74"/>
      <c r="I217" s="75"/>
      <c r="J217" s="76"/>
      <c r="L217" s="55">
        <f>ROUND(IF(E217=0,0,(1-M217)*E217),4)</f>
        <v>0</v>
      </c>
      <c r="M217" s="48">
        <f>ROUND(Y217,6)</f>
        <v>0</v>
      </c>
      <c r="N217" s="46">
        <f>IF(AB217&lt;&gt;0,"Revisar Cu ó %subsidio","")</f>
      </c>
      <c r="O217" s="47"/>
      <c r="R217" s="14">
        <f>+VarIPCm3</f>
        <v>0</v>
      </c>
      <c r="S217" s="54">
        <f t="shared" si="40"/>
        <v>0</v>
      </c>
      <c r="T217" s="62">
        <f>IF(S217=0,Z216,Z216*(1+S217))</f>
        <v>0</v>
      </c>
      <c r="U217" s="15"/>
      <c r="V217" s="62">
        <f>IF(V216=0,H217,IF(T217=0,U217,T217))</f>
        <v>0</v>
      </c>
      <c r="W217" s="16">
        <f>IF(W216=0,I217,IF(E217=0,0,IF(V217=0,I217,(1-V217/E217))))</f>
        <v>0</v>
      </c>
      <c r="X217" s="16"/>
      <c r="Y217" s="16">
        <f>IF(E217=0,0,IF(IF(IF(X217&lt;W217,W217,X217)&gt;60%,60%,IF(X217&lt;W217,W217,X217))&lt;50%,50%,IF(IF(X217&lt;W217,W217,X217)&gt;60%,60%,IF(X217&lt;W217,W217,X217))))</f>
        <v>0</v>
      </c>
      <c r="Z217" s="62">
        <f>+L217</f>
        <v>0</v>
      </c>
      <c r="AB217" s="12">
        <f>I217-M217</f>
        <v>0</v>
      </c>
      <c r="AC217" s="13">
        <f t="shared" si="42"/>
        <v>0</v>
      </c>
      <c r="AE217" s="20">
        <f>IF(E217=0,0,IF(F217=1,IF(mes1=DATE(2007,1,1),(IF((1-V217/E217)&lt;50%,50%,IF((1-(V217/E217))&gt;60%,60%,1-(V217/E217)))),IF((1-(V217/E217))&gt;60%,60%,1-(V217/E217))),IF(mes1=DATE(2007,1,1),(IF((1-V217/E217)&lt;40%,40%,IF((1-(V217/E217))&gt;50%,50%,1-(V217/E217)))),IF((1-(V217/E217))&gt;50%,50%,1-(V217/E217)))))</f>
        <v>0</v>
      </c>
    </row>
    <row r="218" spans="2:31" ht="12.75">
      <c r="B218" s="71">
        <f t="shared" si="39"/>
        <v>0</v>
      </c>
      <c r="C218" s="72">
        <f>YEAR(mes0)</f>
        <v>2012</v>
      </c>
      <c r="D218" s="72">
        <f>MONTH(mes0)</f>
        <v>12</v>
      </c>
      <c r="E218" s="78"/>
      <c r="F218" s="73">
        <v>2</v>
      </c>
      <c r="G218" s="73">
        <f t="shared" si="43"/>
        <v>26</v>
      </c>
      <c r="H218" s="74"/>
      <c r="I218" s="75"/>
      <c r="J218" s="76"/>
      <c r="L218" s="33">
        <f>ROUND(Z218,4)</f>
        <v>0</v>
      </c>
      <c r="M218" s="45">
        <f>ROUND(IF(E218=0,0,1-(L218/E218)),6)</f>
        <v>0</v>
      </c>
      <c r="N218" s="49">
        <f>IF(M218&lt;&gt;I218,"Revisar Cu ó %subsidio","")</f>
      </c>
      <c r="O218" s="47"/>
      <c r="R218" s="14">
        <f>+VarIPCm0</f>
        <v>-0.0013671385677413994</v>
      </c>
      <c r="S218" s="54">
        <f t="shared" si="40"/>
        <v>-0.0013671385677413994</v>
      </c>
      <c r="T218" s="63"/>
      <c r="U218" s="17"/>
      <c r="V218" s="63">
        <f>IF(AND(D218=12,C218=2010),H218*(1+VarIPCm0),H218)</f>
        <v>0</v>
      </c>
      <c r="W218" s="50">
        <f>IF(E218=0,0,IF(V218=0,H218,(1-V218/E218)))</f>
        <v>0</v>
      </c>
      <c r="X218" s="50"/>
      <c r="Y218" s="50">
        <f>+W218</f>
        <v>0</v>
      </c>
      <c r="Z218" s="63">
        <f>+V218</f>
        <v>0</v>
      </c>
      <c r="AB218" s="12">
        <f>IF(I218=0,0,I218-AE218)</f>
        <v>0</v>
      </c>
      <c r="AC218" s="13">
        <f t="shared" si="42"/>
        <v>0</v>
      </c>
      <c r="AE218" s="56">
        <f>IF(E218=0,0,IF(F218=1,IF(mes1=DATE(2007,1,1),(IF((1-V218/E218)&lt;=50%,I218,IF((1-(V218/E218))&gt;60%,60%,1-(V218/E218)))),IF((1-(V218/E218))&gt;60%,60%,1-(V218/E218))),IF(mes1=DATE(2007,1,1),(IF((1-V218/E218)&lt;40%,I218%,IF((1-(V218/E218))&gt;50%,50%,1-(V218/E218)))),IF((1-(V218/E218))&gt;50%,50%,1-(V218/E218)))))</f>
        <v>0</v>
      </c>
    </row>
    <row r="219" spans="2:31" ht="12.75">
      <c r="B219" s="71">
        <f t="shared" si="39"/>
        <v>0</v>
      </c>
      <c r="C219" s="72">
        <f>YEAR(mes1)</f>
        <v>2013</v>
      </c>
      <c r="D219" s="72">
        <f>MONTH(mes1)</f>
        <v>1</v>
      </c>
      <c r="E219" s="78"/>
      <c r="F219" s="73">
        <v>2</v>
      </c>
      <c r="G219" s="73">
        <f t="shared" si="43"/>
        <v>26</v>
      </c>
      <c r="H219" s="74"/>
      <c r="I219" s="77"/>
      <c r="J219" s="76"/>
      <c r="L219" s="55">
        <f>ROUND(IF(E219=0,0,(1-M219)*E219),4)</f>
        <v>0</v>
      </c>
      <c r="M219" s="48">
        <f>ROUND(Y219,6)</f>
        <v>0</v>
      </c>
      <c r="N219" s="46">
        <f>IF(AB219&lt;&gt;0,"Revisar Cu ó %subsidio","")</f>
      </c>
      <c r="O219" s="47"/>
      <c r="R219" s="14">
        <f>+VarIPCm1</f>
        <v>0.000888669245575846</v>
      </c>
      <c r="S219" s="54">
        <f t="shared" si="40"/>
        <v>0.000888669245575846</v>
      </c>
      <c r="T219" s="63">
        <f>IF(S219=0,Z218,Z218*(1+S219))</f>
        <v>0</v>
      </c>
      <c r="U219" s="18"/>
      <c r="V219" s="63">
        <f>IF(V218=0,H219,IF(T219=0,U219,T219))</f>
        <v>0</v>
      </c>
      <c r="W219" s="50">
        <f>IF(W218=0,I219,IF(E219=0,0,IF(V219=0,I219,(1-V219/E219))))</f>
        <v>0</v>
      </c>
      <c r="X219" s="50"/>
      <c r="Y219" s="51">
        <f>IF(E219=0,0,IF(IF(IF(X219&lt;W219,W219,X219)&gt;50%,50%,IF(X219&lt;W219,W219,X219))&lt;40%,40%,IF(IF(X219&lt;W219,W219,X219)&gt;50%,50%,IF(X219&lt;W219,W219,X219))))</f>
        <v>0</v>
      </c>
      <c r="Z219" s="63">
        <f>+L219</f>
        <v>0</v>
      </c>
      <c r="AB219" s="12">
        <f>I219-M219</f>
        <v>0</v>
      </c>
      <c r="AC219" s="13">
        <f t="shared" si="42"/>
        <v>0</v>
      </c>
      <c r="AE219" s="20">
        <f>IF(E219=0,0,IF(F219=1,IF(mes1=DATE(2007,1,1),(IF((1-V219/E219)&lt;50%,50%,IF((1-(V219/E219))&gt;60%,60%,1-(V219/E219)))),IF((1-(V219/E219))&gt;60%,60%,1-(V219/E219))),IF(mes1=DATE(2007,1,1),(IF((1-V219/E219)&lt;40%,40%,IF((1-(V219/E219))&gt;50%,50%,1-(V219/E219)))),IF((1-(V219/E219))&gt;50%,50%,1-(V219/E219)))))</f>
        <v>0</v>
      </c>
    </row>
    <row r="220" spans="2:31" ht="12.75">
      <c r="B220" s="71">
        <f t="shared" si="39"/>
        <v>0</v>
      </c>
      <c r="C220" s="72">
        <f>YEAR(mes2)</f>
        <v>2013</v>
      </c>
      <c r="D220" s="72">
        <f>MONTH(mes2)</f>
        <v>2</v>
      </c>
      <c r="E220" s="78"/>
      <c r="F220" s="73">
        <v>2</v>
      </c>
      <c r="G220" s="73">
        <f t="shared" si="43"/>
        <v>26</v>
      </c>
      <c r="H220" s="74"/>
      <c r="I220" s="77"/>
      <c r="J220" s="76"/>
      <c r="L220" s="55">
        <f>ROUND(IF(E220=0,0,(1-M220)*E220),4)</f>
        <v>0</v>
      </c>
      <c r="M220" s="48">
        <f>ROUND(Y220,6)</f>
        <v>0</v>
      </c>
      <c r="N220" s="46">
        <f>IF(AB220&lt;&gt;0,"Revisar Cu ó %subsidio","")</f>
      </c>
      <c r="O220" s="47"/>
      <c r="R220" s="14">
        <f>+VarIPCm2</f>
        <v>0.0029798661922064706</v>
      </c>
      <c r="S220" s="54">
        <f t="shared" si="40"/>
        <v>0.0029798661922064706</v>
      </c>
      <c r="T220" s="63">
        <f>IF(S220=0,Z219,Z219*(1+S220))</f>
        <v>0</v>
      </c>
      <c r="U220" s="18"/>
      <c r="V220" s="63">
        <f>IF(V219=0,H220,IF(T220=0,U220,T220))</f>
        <v>0</v>
      </c>
      <c r="W220" s="50">
        <f>IF(W219=0,I220,IF(E220=0,0,IF(V220=0,I220,(1-V220/E220))))</f>
        <v>0</v>
      </c>
      <c r="X220" s="50"/>
      <c r="Y220" s="51">
        <f>IF(E220=0,0,IF(IF(IF(X220&lt;W220,W220,X220)&gt;50%,50%,IF(X220&lt;W220,W220,X220))&lt;40%,40%,IF(IF(X220&lt;W220,W220,X220)&gt;50%,50%,IF(X220&lt;W220,W220,X220))))</f>
        <v>0</v>
      </c>
      <c r="Z220" s="63">
        <f>+L220</f>
        <v>0</v>
      </c>
      <c r="AB220" s="12">
        <f>I220-M220</f>
        <v>0</v>
      </c>
      <c r="AC220" s="13">
        <f t="shared" si="42"/>
        <v>0</v>
      </c>
      <c r="AE220" s="20">
        <f>IF(E220=0,0,IF(F220=1,IF(mes1=DATE(2007,1,1),(IF((1-V220/E220)&lt;50%,50%,IF((1-(V220/E220))&gt;60%,60%,1-(V220/E220)))),IF((1-(V220/E220))&gt;60%,60%,1-(V220/E220))),IF(mes1=DATE(2007,1,1),(IF((1-V220/E220)&lt;40%,40%,IF((1-(V220/E220))&gt;50%,50%,1-(V220/E220)))),IF((1-(V220/E220))&gt;50%,50%,1-(V220/E220)))))</f>
        <v>0</v>
      </c>
    </row>
    <row r="221" spans="2:31" ht="12.75">
      <c r="B221" s="71">
        <f t="shared" si="39"/>
        <v>0</v>
      </c>
      <c r="C221" s="72">
        <f>YEAR(mes3)</f>
        <v>2013</v>
      </c>
      <c r="D221" s="72">
        <f>MONTH(mes3)</f>
        <v>3</v>
      </c>
      <c r="E221" s="78"/>
      <c r="F221" s="73">
        <v>2</v>
      </c>
      <c r="G221" s="73">
        <f t="shared" si="43"/>
        <v>26</v>
      </c>
      <c r="H221" s="74"/>
      <c r="I221" s="77"/>
      <c r="J221" s="76"/>
      <c r="L221" s="55">
        <f>ROUND(IF(E221=0,0,(1-M221)*E221),4)</f>
        <v>0</v>
      </c>
      <c r="M221" s="48">
        <f>ROUND(Y221,6)</f>
        <v>0</v>
      </c>
      <c r="N221" s="46">
        <f>IF(AB221&lt;&gt;0,"Revisar Cu ó %subsidio","")</f>
      </c>
      <c r="O221" s="47"/>
      <c r="R221" s="14">
        <f>+VarIPCm3</f>
        <v>0</v>
      </c>
      <c r="S221" s="54">
        <f t="shared" si="40"/>
        <v>0</v>
      </c>
      <c r="T221" s="63">
        <f>IF(S221=0,Z220,Z220*(1+S221))</f>
        <v>0</v>
      </c>
      <c r="U221" s="18"/>
      <c r="V221" s="63">
        <f>IF(V220=0,H221,IF(T221=0,U221,T221))</f>
        <v>0</v>
      </c>
      <c r="W221" s="50">
        <f>IF(W220=0,I221,IF(E221=0,0,IF(V221=0,I221,(1-V221/E221))))</f>
        <v>0</v>
      </c>
      <c r="X221" s="50"/>
      <c r="Y221" s="51">
        <f>IF(E221=0,0,IF(IF(IF(X221&lt;W221,W221,X221)&gt;50%,50%,IF(X221&lt;W221,W221,X221))&lt;40%,40%,IF(IF(X221&lt;W221,W221,X221)&gt;50%,50%,IF(X221&lt;W221,W221,X221))))</f>
        <v>0</v>
      </c>
      <c r="Z221" s="63">
        <f>+L221</f>
        <v>0</v>
      </c>
      <c r="AB221" s="12">
        <f>I221-M221</f>
        <v>0</v>
      </c>
      <c r="AC221" s="13">
        <f t="shared" si="42"/>
        <v>0</v>
      </c>
      <c r="AE221" s="20">
        <f>IF(E221=0,0,IF(F221=1,IF(mes1=DATE(2007,1,1),(IF((1-V221/E221)&lt;50%,50%,IF((1-(V221/E221))&gt;60%,60%,1-(V221/E221)))),IF((1-(V221/E221))&gt;60%,60%,1-(V221/E221))),IF(mes1=DATE(2007,1,1),(IF((1-V221/E221)&lt;40%,40%,IF((1-(V221/E221))&gt;50%,50%,1-(V221/E221)))),IF((1-(V221/E221))&gt;50%,50%,1-(V221/E221)))))</f>
        <v>0</v>
      </c>
    </row>
    <row r="222" spans="2:31" ht="12.75">
      <c r="B222" s="71">
        <f t="shared" si="39"/>
        <v>0</v>
      </c>
      <c r="C222" s="72">
        <f>YEAR(mes0)</f>
        <v>2012</v>
      </c>
      <c r="D222" s="72">
        <f>MONTH(mes0)</f>
        <v>12</v>
      </c>
      <c r="E222" s="78"/>
      <c r="F222" s="73">
        <v>1</v>
      </c>
      <c r="G222" s="73">
        <f>+G221+1</f>
        <v>27</v>
      </c>
      <c r="H222" s="74"/>
      <c r="I222" s="75"/>
      <c r="J222" s="76"/>
      <c r="L222" s="33">
        <f>ROUND(Z222,4)</f>
        <v>0</v>
      </c>
      <c r="M222" s="45">
        <f>ROUND(IF(E222=0,0,1-(L222/E222)),6)</f>
        <v>0</v>
      </c>
      <c r="N222" s="49">
        <f>IF(M222&lt;&gt;I222,"Revisar Cu ó %subsidio","")</f>
      </c>
      <c r="O222" s="47"/>
      <c r="R222" s="14">
        <f>+VarIPCm0</f>
        <v>-0.0013671385677413994</v>
      </c>
      <c r="S222" s="54">
        <f t="shared" si="40"/>
        <v>-0.0013671385677413994</v>
      </c>
      <c r="T222" s="62"/>
      <c r="U222" s="11"/>
      <c r="V222" s="62">
        <f>IF(AND(D222=12,C222=2010),H222*(1+VarIPCm0),H222)</f>
        <v>0</v>
      </c>
      <c r="W222" s="16">
        <f>IF(E222=0,0,IF(V222=0,H222,(1-V222/E222)))</f>
        <v>0</v>
      </c>
      <c r="X222" s="16"/>
      <c r="Y222" s="16">
        <f>+W222</f>
        <v>0</v>
      </c>
      <c r="Z222" s="62">
        <f>+V222</f>
        <v>0</v>
      </c>
      <c r="AB222" s="12">
        <f>IF(I222=0,0,I222-AE222)</f>
        <v>0</v>
      </c>
      <c r="AC222" s="13">
        <f t="shared" si="42"/>
        <v>0</v>
      </c>
      <c r="AE222" s="56">
        <f>IF(E222=0,0,IF(F222=1,IF(mes1=DATE(2007,1,1),(IF((1-V222/E222)&lt;=50%,I222,IF((1-(V222/E222))&gt;60%,60%,1-(V222/E222)))),IF((1-(V222/E222))&gt;60%,60%,1-(V222/E222))),IF(mes1=DATE(2007,1,1),(IF((1-V222/E222)&lt;40%,I222%,IF((1-(V222/E222))&gt;50%,50%,1-(V222/E222)))),IF((1-(V222/E222))&gt;50%,50%,1-(V222/E222)))))</f>
        <v>0</v>
      </c>
    </row>
    <row r="223" spans="2:31" ht="12.75">
      <c r="B223" s="71">
        <f t="shared" si="39"/>
        <v>0</v>
      </c>
      <c r="C223" s="72">
        <f>YEAR(mes1)</f>
        <v>2013</v>
      </c>
      <c r="D223" s="72">
        <f>MONTH(mes1)</f>
        <v>1</v>
      </c>
      <c r="E223" s="78"/>
      <c r="F223" s="73">
        <v>1</v>
      </c>
      <c r="G223" s="73">
        <f>+G222</f>
        <v>27</v>
      </c>
      <c r="H223" s="74"/>
      <c r="I223" s="75"/>
      <c r="J223" s="76"/>
      <c r="L223" s="55">
        <f>ROUND(IF(E223=0,0,(1-M223)*E223),4)</f>
        <v>0</v>
      </c>
      <c r="M223" s="48">
        <f>ROUND(Y223,6)</f>
        <v>0</v>
      </c>
      <c r="N223" s="46">
        <f>IF(AB223&lt;&gt;0,"Revisar Cu ó %subsidio","")</f>
      </c>
      <c r="O223" s="47"/>
      <c r="R223" s="14">
        <f>+VarIPCm1</f>
        <v>0.000888669245575846</v>
      </c>
      <c r="S223" s="54">
        <f t="shared" si="40"/>
        <v>0.000888669245575846</v>
      </c>
      <c r="T223" s="62">
        <f>IF(S223=0,Z222,Z222*(1+S223))</f>
        <v>0</v>
      </c>
      <c r="U223" s="15"/>
      <c r="V223" s="62">
        <f>IF(V222=0,H223,IF(T223=0,U223,T223))</f>
        <v>0</v>
      </c>
      <c r="W223" s="16">
        <f>IF(W222=0,I223,IF(E223=0,0,IF(V223=0,I223,(1-V223/E223))))</f>
        <v>0</v>
      </c>
      <c r="X223" s="16"/>
      <c r="Y223" s="16">
        <f>IF(E223=0,0,IF(IF(IF(X223&lt;W223,W223,X223)&gt;60%,60%,IF(X223&lt;W223,W223,X223))&lt;50%,50%,IF(IF(X223&lt;W223,W223,X223)&gt;60%,60%,IF(X223&lt;W223,W223,X223))))</f>
        <v>0</v>
      </c>
      <c r="Z223" s="62">
        <f>+L223</f>
        <v>0</v>
      </c>
      <c r="AB223" s="12">
        <f>I223-M223</f>
        <v>0</v>
      </c>
      <c r="AC223" s="13">
        <f t="shared" si="42"/>
        <v>0</v>
      </c>
      <c r="AE223" s="20">
        <f>IF(E223=0,0,IF(F223=1,IF(mes1=DATE(2007,1,1),(IF((1-V223/E223)&lt;50%,50%,IF((1-(V223/E223))&gt;60%,60%,1-(V223/E223)))),IF((1-(V223/E223))&gt;60%,60%,1-(V223/E223))),IF(mes1=DATE(2007,1,1),(IF((1-V223/E223)&lt;40%,40%,IF((1-(V223/E223))&gt;50%,50%,1-(V223/E223)))),IF((1-(V223/E223))&gt;50%,50%,1-(V223/E223)))))</f>
        <v>0</v>
      </c>
    </row>
    <row r="224" spans="2:31" ht="12.75">
      <c r="B224" s="71">
        <f t="shared" si="39"/>
        <v>0</v>
      </c>
      <c r="C224" s="72">
        <f>YEAR(mes2)</f>
        <v>2013</v>
      </c>
      <c r="D224" s="72">
        <f>MONTH(mes2)</f>
        <v>2</v>
      </c>
      <c r="E224" s="78"/>
      <c r="F224" s="73">
        <v>1</v>
      </c>
      <c r="G224" s="73">
        <f aca="true" t="shared" si="44" ref="G224:G229">+G223</f>
        <v>27</v>
      </c>
      <c r="H224" s="74"/>
      <c r="I224" s="75"/>
      <c r="J224" s="76"/>
      <c r="L224" s="55">
        <f>ROUND(IF(E224=0,0,(1-M224)*E224),4)</f>
        <v>0</v>
      </c>
      <c r="M224" s="48">
        <f>ROUND(Y224,6)</f>
        <v>0</v>
      </c>
      <c r="N224" s="46">
        <f>IF(AB224&lt;&gt;0,"Revisar Cu ó %subsidio","")</f>
      </c>
      <c r="O224" s="47"/>
      <c r="R224" s="14">
        <f>+VarIPCm2</f>
        <v>0.0029798661922064706</v>
      </c>
      <c r="S224" s="54">
        <f t="shared" si="40"/>
        <v>0.0029798661922064706</v>
      </c>
      <c r="T224" s="62">
        <f>IF(S224=0,Z223,Z223*(1+S224))</f>
        <v>0</v>
      </c>
      <c r="U224" s="15"/>
      <c r="V224" s="62">
        <f>IF(V223=0,H224,IF(T224=0,U224,T224))</f>
        <v>0</v>
      </c>
      <c r="W224" s="16">
        <f>IF(W223=0,I224,IF(E224=0,0,IF(V224=0,I224,(1-V224/E224))))</f>
        <v>0</v>
      </c>
      <c r="X224" s="16"/>
      <c r="Y224" s="16">
        <f>IF(E224=0,0,IF(IF(IF(X224&lt;W224,W224,X224)&gt;60%,60%,IF(X224&lt;W224,W224,X224))&lt;50%,50%,IF(IF(X224&lt;W224,W224,X224)&gt;60%,60%,IF(X224&lt;W224,W224,X224))))</f>
        <v>0</v>
      </c>
      <c r="Z224" s="62">
        <f>+L224</f>
        <v>0</v>
      </c>
      <c r="AB224" s="12">
        <f>I224-M224</f>
        <v>0</v>
      </c>
      <c r="AC224" s="13">
        <f t="shared" si="42"/>
        <v>0</v>
      </c>
      <c r="AE224" s="20">
        <f>IF(E224=0,0,IF(F224=1,IF(mes1=DATE(2007,1,1),(IF((1-V224/E224)&lt;50%,50%,IF((1-(V224/E224))&gt;60%,60%,1-(V224/E224)))),IF((1-(V224/E224))&gt;60%,60%,1-(V224/E224))),IF(mes1=DATE(2007,1,1),(IF((1-V224/E224)&lt;40%,40%,IF((1-(V224/E224))&gt;50%,50%,1-(V224/E224)))),IF((1-(V224/E224))&gt;50%,50%,1-(V224/E224)))))</f>
        <v>0</v>
      </c>
    </row>
    <row r="225" spans="2:31" ht="12.75">
      <c r="B225" s="71">
        <f t="shared" si="39"/>
        <v>0</v>
      </c>
      <c r="C225" s="72">
        <f>YEAR(mes3)</f>
        <v>2013</v>
      </c>
      <c r="D225" s="72">
        <f>MONTH(mes3)</f>
        <v>3</v>
      </c>
      <c r="E225" s="78"/>
      <c r="F225" s="73">
        <v>1</v>
      </c>
      <c r="G225" s="73">
        <f t="shared" si="44"/>
        <v>27</v>
      </c>
      <c r="H225" s="74"/>
      <c r="I225" s="75"/>
      <c r="J225" s="76"/>
      <c r="L225" s="55">
        <f>ROUND(IF(E225=0,0,(1-M225)*E225),4)</f>
        <v>0</v>
      </c>
      <c r="M225" s="48">
        <f>ROUND(Y225,6)</f>
        <v>0</v>
      </c>
      <c r="N225" s="46">
        <f>IF(AB225&lt;&gt;0,"Revisar Cu ó %subsidio","")</f>
      </c>
      <c r="O225" s="47"/>
      <c r="R225" s="14">
        <f>+VarIPCm3</f>
        <v>0</v>
      </c>
      <c r="S225" s="54">
        <f t="shared" si="40"/>
        <v>0</v>
      </c>
      <c r="T225" s="62">
        <f>IF(S225=0,Z224,Z224*(1+S225))</f>
        <v>0</v>
      </c>
      <c r="U225" s="15"/>
      <c r="V225" s="62">
        <f>IF(V224=0,H225,IF(T225=0,U225,T225))</f>
        <v>0</v>
      </c>
      <c r="W225" s="16">
        <f>IF(W224=0,I225,IF(E225=0,0,IF(V225=0,I225,(1-V225/E225))))</f>
        <v>0</v>
      </c>
      <c r="X225" s="16"/>
      <c r="Y225" s="16">
        <f>IF(E225=0,0,IF(IF(IF(X225&lt;W225,W225,X225)&gt;60%,60%,IF(X225&lt;W225,W225,X225))&lt;50%,50%,IF(IF(X225&lt;W225,W225,X225)&gt;60%,60%,IF(X225&lt;W225,W225,X225))))</f>
        <v>0</v>
      </c>
      <c r="Z225" s="62">
        <f>+L225</f>
        <v>0</v>
      </c>
      <c r="AB225" s="12">
        <f>I225-M225</f>
        <v>0</v>
      </c>
      <c r="AC225" s="13">
        <f t="shared" si="42"/>
        <v>0</v>
      </c>
      <c r="AE225" s="20">
        <f>IF(E225=0,0,IF(F225=1,IF(mes1=DATE(2007,1,1),(IF((1-V225/E225)&lt;50%,50%,IF((1-(V225/E225))&gt;60%,60%,1-(V225/E225)))),IF((1-(V225/E225))&gt;60%,60%,1-(V225/E225))),IF(mes1=DATE(2007,1,1),(IF((1-V225/E225)&lt;40%,40%,IF((1-(V225/E225))&gt;50%,50%,1-(V225/E225)))),IF((1-(V225/E225))&gt;50%,50%,1-(V225/E225)))))</f>
        <v>0</v>
      </c>
    </row>
    <row r="226" spans="2:31" ht="12.75">
      <c r="B226" s="71">
        <f t="shared" si="39"/>
        <v>0</v>
      </c>
      <c r="C226" s="72">
        <f>YEAR(mes0)</f>
        <v>2012</v>
      </c>
      <c r="D226" s="72">
        <f>MONTH(mes0)</f>
        <v>12</v>
      </c>
      <c r="E226" s="78"/>
      <c r="F226" s="73">
        <v>2</v>
      </c>
      <c r="G226" s="73">
        <f t="shared" si="44"/>
        <v>27</v>
      </c>
      <c r="H226" s="74"/>
      <c r="I226" s="75"/>
      <c r="J226" s="76"/>
      <c r="L226" s="33">
        <f>ROUND(Z226,4)</f>
        <v>0</v>
      </c>
      <c r="M226" s="45">
        <f>ROUND(IF(E226=0,0,1-(L226/E226)),6)</f>
        <v>0</v>
      </c>
      <c r="N226" s="49">
        <f>IF(M226&lt;&gt;I226,"Revisar Cu ó %subsidio","")</f>
      </c>
      <c r="O226" s="47"/>
      <c r="R226" s="14">
        <f>+VarIPCm0</f>
        <v>-0.0013671385677413994</v>
      </c>
      <c r="S226" s="54">
        <f t="shared" si="40"/>
        <v>-0.0013671385677413994</v>
      </c>
      <c r="T226" s="63"/>
      <c r="U226" s="17"/>
      <c r="V226" s="63">
        <f>IF(AND(D226=12,C226=2010),H226*(1+VarIPCm0),H226)</f>
        <v>0</v>
      </c>
      <c r="W226" s="50">
        <f>IF(E226=0,0,IF(V226=0,H226,(1-V226/E226)))</f>
        <v>0</v>
      </c>
      <c r="X226" s="50"/>
      <c r="Y226" s="50">
        <f>+W226</f>
        <v>0</v>
      </c>
      <c r="Z226" s="63">
        <f>+V226</f>
        <v>0</v>
      </c>
      <c r="AB226" s="12">
        <f>IF(I226=0,0,I226-AE226)</f>
        <v>0</v>
      </c>
      <c r="AC226" s="13">
        <f t="shared" si="42"/>
        <v>0</v>
      </c>
      <c r="AE226" s="56">
        <f>IF(E226=0,0,IF(F226=1,IF(mes1=DATE(2007,1,1),(IF((1-V226/E226)&lt;=50%,I226,IF((1-(V226/E226))&gt;60%,60%,1-(V226/E226)))),IF((1-(V226/E226))&gt;60%,60%,1-(V226/E226))),IF(mes1=DATE(2007,1,1),(IF((1-V226/E226)&lt;40%,I226%,IF((1-(V226/E226))&gt;50%,50%,1-(V226/E226)))),IF((1-(V226/E226))&gt;50%,50%,1-(V226/E226)))))</f>
        <v>0</v>
      </c>
    </row>
    <row r="227" spans="2:31" ht="12.75">
      <c r="B227" s="71">
        <f t="shared" si="39"/>
        <v>0</v>
      </c>
      <c r="C227" s="72">
        <f>YEAR(mes1)</f>
        <v>2013</v>
      </c>
      <c r="D227" s="72">
        <f>MONTH(mes1)</f>
        <v>1</v>
      </c>
      <c r="E227" s="78"/>
      <c r="F227" s="73">
        <v>2</v>
      </c>
      <c r="G227" s="73">
        <f t="shared" si="44"/>
        <v>27</v>
      </c>
      <c r="H227" s="74"/>
      <c r="I227" s="77"/>
      <c r="J227" s="76"/>
      <c r="L227" s="55">
        <f>ROUND(IF(E227=0,0,(1-M227)*E227),4)</f>
        <v>0</v>
      </c>
      <c r="M227" s="48">
        <f>ROUND(Y227,6)</f>
        <v>0</v>
      </c>
      <c r="N227" s="46">
        <f>IF(AB227&lt;&gt;0,"Revisar Cu ó %subsidio","")</f>
      </c>
      <c r="O227" s="47"/>
      <c r="R227" s="14">
        <f>+VarIPCm1</f>
        <v>0.000888669245575846</v>
      </c>
      <c r="S227" s="54">
        <f t="shared" si="40"/>
        <v>0.000888669245575846</v>
      </c>
      <c r="T227" s="63">
        <f>IF(S227=0,Z226,Z226*(1+S227))</f>
        <v>0</v>
      </c>
      <c r="U227" s="18"/>
      <c r="V227" s="63">
        <f>IF(V226=0,H227,IF(T227=0,U227,T227))</f>
        <v>0</v>
      </c>
      <c r="W227" s="50">
        <f>IF(W226=0,I227,IF(E227=0,0,IF(V227=0,I227,(1-V227/E227))))</f>
        <v>0</v>
      </c>
      <c r="X227" s="50"/>
      <c r="Y227" s="51">
        <f>IF(E227=0,0,IF(IF(IF(X227&lt;W227,W227,X227)&gt;50%,50%,IF(X227&lt;W227,W227,X227))&lt;40%,40%,IF(IF(X227&lt;W227,W227,X227)&gt;50%,50%,IF(X227&lt;W227,W227,X227))))</f>
        <v>0</v>
      </c>
      <c r="Z227" s="63">
        <f>+L227</f>
        <v>0</v>
      </c>
      <c r="AB227" s="12">
        <f>I227-M227</f>
        <v>0</v>
      </c>
      <c r="AC227" s="13">
        <f t="shared" si="42"/>
        <v>0</v>
      </c>
      <c r="AE227" s="20">
        <f>IF(E227=0,0,IF(F227=1,IF(mes1=DATE(2007,1,1),(IF((1-V227/E227)&lt;50%,50%,IF((1-(V227/E227))&gt;60%,60%,1-(V227/E227)))),IF((1-(V227/E227))&gt;60%,60%,1-(V227/E227))),IF(mes1=DATE(2007,1,1),(IF((1-V227/E227)&lt;40%,40%,IF((1-(V227/E227))&gt;50%,50%,1-(V227/E227)))),IF((1-(V227/E227))&gt;50%,50%,1-(V227/E227)))))</f>
        <v>0</v>
      </c>
    </row>
    <row r="228" spans="2:31" ht="12.75">
      <c r="B228" s="71">
        <f t="shared" si="39"/>
        <v>0</v>
      </c>
      <c r="C228" s="72">
        <f>YEAR(mes2)</f>
        <v>2013</v>
      </c>
      <c r="D228" s="72">
        <f>MONTH(mes2)</f>
        <v>2</v>
      </c>
      <c r="E228" s="78"/>
      <c r="F228" s="73">
        <v>2</v>
      </c>
      <c r="G228" s="73">
        <f t="shared" si="44"/>
        <v>27</v>
      </c>
      <c r="H228" s="74"/>
      <c r="I228" s="77"/>
      <c r="J228" s="76"/>
      <c r="L228" s="55">
        <f>ROUND(IF(E228=0,0,(1-M228)*E228),4)</f>
        <v>0</v>
      </c>
      <c r="M228" s="48">
        <f>ROUND(Y228,6)</f>
        <v>0</v>
      </c>
      <c r="N228" s="46">
        <f>IF(AB228&lt;&gt;0,"Revisar Cu ó %subsidio","")</f>
      </c>
      <c r="O228" s="47"/>
      <c r="R228" s="14">
        <f>+VarIPCm2</f>
        <v>0.0029798661922064706</v>
      </c>
      <c r="S228" s="54">
        <f t="shared" si="40"/>
        <v>0.0029798661922064706</v>
      </c>
      <c r="T228" s="63">
        <f>IF(S228=0,Z227,Z227*(1+S228))</f>
        <v>0</v>
      </c>
      <c r="U228" s="18"/>
      <c r="V228" s="63">
        <f>IF(V227=0,H228,IF(T228=0,U228,T228))</f>
        <v>0</v>
      </c>
      <c r="W228" s="50">
        <f>IF(W227=0,I228,IF(E228=0,0,IF(V228=0,I228,(1-V228/E228))))</f>
        <v>0</v>
      </c>
      <c r="X228" s="50"/>
      <c r="Y228" s="51">
        <f>IF(E228=0,0,IF(IF(IF(X228&lt;W228,W228,X228)&gt;50%,50%,IF(X228&lt;W228,W228,X228))&lt;40%,40%,IF(IF(X228&lt;W228,W228,X228)&gt;50%,50%,IF(X228&lt;W228,W228,X228))))</f>
        <v>0</v>
      </c>
      <c r="Z228" s="63">
        <f>+L228</f>
        <v>0</v>
      </c>
      <c r="AB228" s="12">
        <f>I228-M228</f>
        <v>0</v>
      </c>
      <c r="AC228" s="13">
        <f t="shared" si="42"/>
        <v>0</v>
      </c>
      <c r="AE228" s="20">
        <f>IF(E228=0,0,IF(F228=1,IF(mes1=DATE(2007,1,1),(IF((1-V228/E228)&lt;50%,50%,IF((1-(V228/E228))&gt;60%,60%,1-(V228/E228)))),IF((1-(V228/E228))&gt;60%,60%,1-(V228/E228))),IF(mes1=DATE(2007,1,1),(IF((1-V228/E228)&lt;40%,40%,IF((1-(V228/E228))&gt;50%,50%,1-(V228/E228)))),IF((1-(V228/E228))&gt;50%,50%,1-(V228/E228)))))</f>
        <v>0</v>
      </c>
    </row>
    <row r="229" spans="2:31" ht="12.75">
      <c r="B229" s="71">
        <f t="shared" si="39"/>
        <v>0</v>
      </c>
      <c r="C229" s="72">
        <f>YEAR(mes3)</f>
        <v>2013</v>
      </c>
      <c r="D229" s="72">
        <f>MONTH(mes3)</f>
        <v>3</v>
      </c>
      <c r="E229" s="78"/>
      <c r="F229" s="73">
        <v>2</v>
      </c>
      <c r="G229" s="73">
        <f t="shared" si="44"/>
        <v>27</v>
      </c>
      <c r="H229" s="74"/>
      <c r="I229" s="77"/>
      <c r="J229" s="76"/>
      <c r="L229" s="55">
        <f>ROUND(IF(E229=0,0,(1-M229)*E229),4)</f>
        <v>0</v>
      </c>
      <c r="M229" s="48">
        <f>ROUND(Y229,6)</f>
        <v>0</v>
      </c>
      <c r="N229" s="46">
        <f>IF(AB229&lt;&gt;0,"Revisar Cu ó %subsidio","")</f>
      </c>
      <c r="O229" s="47"/>
      <c r="R229" s="14">
        <f>+VarIPCm3</f>
        <v>0</v>
      </c>
      <c r="S229" s="54">
        <f t="shared" si="40"/>
        <v>0</v>
      </c>
      <c r="T229" s="63">
        <f>IF(S229=0,Z228,Z228*(1+S229))</f>
        <v>0</v>
      </c>
      <c r="U229" s="18"/>
      <c r="V229" s="63">
        <f>IF(V228=0,H229,IF(T229=0,U229,T229))</f>
        <v>0</v>
      </c>
      <c r="W229" s="50">
        <f>IF(W228=0,I229,IF(E229=0,0,IF(V229=0,I229,(1-V229/E229))))</f>
        <v>0</v>
      </c>
      <c r="X229" s="50"/>
      <c r="Y229" s="51">
        <f>IF(E229=0,0,IF(IF(IF(X229&lt;W229,W229,X229)&gt;50%,50%,IF(X229&lt;W229,W229,X229))&lt;40%,40%,IF(IF(X229&lt;W229,W229,X229)&gt;50%,50%,IF(X229&lt;W229,W229,X229))))</f>
        <v>0</v>
      </c>
      <c r="Z229" s="63">
        <f>+L229</f>
        <v>0</v>
      </c>
      <c r="AB229" s="12">
        <f>I229-M229</f>
        <v>0</v>
      </c>
      <c r="AC229" s="13">
        <f t="shared" si="42"/>
        <v>0</v>
      </c>
      <c r="AE229" s="20">
        <f>IF(E229=0,0,IF(F229=1,IF(mes1=DATE(2007,1,1),(IF((1-V229/E229)&lt;50%,50%,IF((1-(V229/E229))&gt;60%,60%,1-(V229/E229)))),IF((1-(V229/E229))&gt;60%,60%,1-(V229/E229))),IF(mes1=DATE(2007,1,1),(IF((1-V229/E229)&lt;40%,40%,IF((1-(V229/E229))&gt;50%,50%,1-(V229/E229)))),IF((1-(V229/E229))&gt;50%,50%,1-(V229/E229)))))</f>
        <v>0</v>
      </c>
    </row>
    <row r="230" spans="2:31" ht="12.75">
      <c r="B230" s="71">
        <f t="shared" si="39"/>
        <v>0</v>
      </c>
      <c r="C230" s="72">
        <f>YEAR(mes0)</f>
        <v>2012</v>
      </c>
      <c r="D230" s="72">
        <f>MONTH(mes0)</f>
        <v>12</v>
      </c>
      <c r="E230" s="78"/>
      <c r="F230" s="73">
        <v>1</v>
      </c>
      <c r="G230" s="73">
        <f>+G229+1</f>
        <v>28</v>
      </c>
      <c r="H230" s="74"/>
      <c r="I230" s="75"/>
      <c r="J230" s="76"/>
      <c r="L230" s="33">
        <f>ROUND(Z230,4)</f>
        <v>0</v>
      </c>
      <c r="M230" s="45">
        <f>ROUND(IF(E230=0,0,1-(L230/E230)),6)</f>
        <v>0</v>
      </c>
      <c r="N230" s="49">
        <f>IF(M230&lt;&gt;I230,"Revisar Cu ó %subsidio","")</f>
      </c>
      <c r="O230" s="47"/>
      <c r="R230" s="14">
        <f>+VarIPCm0</f>
        <v>-0.0013671385677413994</v>
      </c>
      <c r="S230" s="54">
        <f t="shared" si="40"/>
        <v>-0.0013671385677413994</v>
      </c>
      <c r="T230" s="62"/>
      <c r="U230" s="11"/>
      <c r="V230" s="62">
        <f>IF(AND(D230=12,C230=2010),H230*(1+VarIPCm0),H230)</f>
        <v>0</v>
      </c>
      <c r="W230" s="16">
        <f>IF(E230=0,0,IF(V230=0,H230,(1-V230/E230)))</f>
        <v>0</v>
      </c>
      <c r="X230" s="16"/>
      <c r="Y230" s="16">
        <f>+W230</f>
        <v>0</v>
      </c>
      <c r="Z230" s="62">
        <f>+V230</f>
        <v>0</v>
      </c>
      <c r="AB230" s="12">
        <f>IF(I230=0,0,I230-M230)</f>
        <v>0</v>
      </c>
      <c r="AC230" s="13">
        <f>+H230-L230</f>
        <v>0</v>
      </c>
      <c r="AD230" s="10"/>
      <c r="AE230" s="56">
        <f>IF(E230=0,0,IF(F230=1,IF(mes1=DATE(2007,1,1),(IF((1-V230/E230)&lt;=50%,I230,IF((1-(V230/E230))&gt;60%,60%,1-(V230/E230)))),IF((1-(V230/E230))&gt;60%,60%,1-(V230/E230))),IF(mes1=DATE(2007,1,1),(IF((1-V230/E230)&lt;40%,I230%,IF((1-(V230/E230))&gt;50%,50%,1-(V230/E230)))),IF((1-(V230/E230))&gt;50%,50%,1-(V230/E230)))))</f>
        <v>0</v>
      </c>
    </row>
    <row r="231" spans="2:31" ht="12.75">
      <c r="B231" s="71">
        <f t="shared" si="39"/>
        <v>0</v>
      </c>
      <c r="C231" s="72">
        <f>YEAR(mes1)</f>
        <v>2013</v>
      </c>
      <c r="D231" s="72">
        <f>MONTH(mes1)</f>
        <v>1</v>
      </c>
      <c r="E231" s="78"/>
      <c r="F231" s="73">
        <v>1</v>
      </c>
      <c r="G231" s="73">
        <f>+G230</f>
        <v>28</v>
      </c>
      <c r="H231" s="74"/>
      <c r="I231" s="75"/>
      <c r="J231" s="76"/>
      <c r="L231" s="55">
        <f>ROUND(IF(E231=0,0,(1-M231)*E231),4)</f>
        <v>0</v>
      </c>
      <c r="M231" s="48">
        <f>ROUND(Y231,6)</f>
        <v>0</v>
      </c>
      <c r="N231" s="46">
        <f>IF(AB231&lt;&gt;0,"Revisar Cu ó %subsidio","")</f>
      </c>
      <c r="O231" s="47"/>
      <c r="R231" s="14">
        <f>+VarIPCm1</f>
        <v>0.000888669245575846</v>
      </c>
      <c r="S231" s="54">
        <f t="shared" si="40"/>
        <v>0.000888669245575846</v>
      </c>
      <c r="T231" s="62">
        <f>IF(S231=0,Z230,Z230*(1+S231))</f>
        <v>0</v>
      </c>
      <c r="U231" s="15"/>
      <c r="V231" s="62">
        <f>IF(V230=0,H231,IF(T231=0,U231,T231))</f>
        <v>0</v>
      </c>
      <c r="W231" s="16">
        <f>IF(W230=0,I231,IF(E231=0,0,IF(V231=0,I231,(1-V231/E231))))</f>
        <v>0</v>
      </c>
      <c r="X231" s="16"/>
      <c r="Y231" s="16">
        <f>IF(E231=0,0,IF(IF(IF(X231&lt;W231,W231,X231)&gt;60%,60%,IF(X231&lt;W231,W231,X231))&lt;50%,50%,IF(IF(X231&lt;W231,W231,X231)&gt;60%,60%,IF(X231&lt;W231,W231,X231))))</f>
        <v>0</v>
      </c>
      <c r="Z231" s="62">
        <f>+L231</f>
        <v>0</v>
      </c>
      <c r="AB231" s="12">
        <f>I231-Y231</f>
        <v>0</v>
      </c>
      <c r="AC231" s="13">
        <f>+H231-Z231</f>
        <v>0</v>
      </c>
      <c r="AE231" s="20">
        <f>IF(E231=0,0,IF(F231=1,IF(mes1=DATE(2007,1,1),(IF((1-V231/E231)&lt;=50%,I231,IF((1-(V231/E231))&gt;60%,60%,1-(V231/E231)))),IF((1-(V231/E231))&gt;60%,60%,1-(V231/E231))),IF(mes1=DATE(2007,1,1),(IF((1-V231/E231)&lt;40%,I231%,IF((1-(V231/E231))&gt;50%,50%,1-(V231/E231)))),IF((1-(V231/E231))&gt;50%,50%,1-(V231/E231)))))</f>
        <v>0</v>
      </c>
    </row>
    <row r="232" spans="2:31" ht="12.75">
      <c r="B232" s="71">
        <f t="shared" si="39"/>
        <v>0</v>
      </c>
      <c r="C232" s="72">
        <f>YEAR(mes2)</f>
        <v>2013</v>
      </c>
      <c r="D232" s="72">
        <f>MONTH(mes2)</f>
        <v>2</v>
      </c>
      <c r="E232" s="78"/>
      <c r="F232" s="73">
        <v>1</v>
      </c>
      <c r="G232" s="73">
        <f aca="true" t="shared" si="45" ref="G232:G237">+G231</f>
        <v>28</v>
      </c>
      <c r="H232" s="74"/>
      <c r="I232" s="75"/>
      <c r="J232" s="76"/>
      <c r="L232" s="55">
        <f>ROUND(IF(E232=0,0,(1-M232)*E232),4)</f>
        <v>0</v>
      </c>
      <c r="M232" s="48">
        <f>ROUND(Y232,6)</f>
        <v>0</v>
      </c>
      <c r="N232" s="46">
        <f>IF(AB232&lt;&gt;0,"Revisar Cu ó %subsidio","")</f>
      </c>
      <c r="O232" s="47"/>
      <c r="R232" s="14">
        <f>+VarIPCm2</f>
        <v>0.0029798661922064706</v>
      </c>
      <c r="S232" s="54">
        <f t="shared" si="40"/>
        <v>0.0029798661922064706</v>
      </c>
      <c r="T232" s="62">
        <f>IF(S232=0,Z231,Z231*(1+S232))</f>
        <v>0</v>
      </c>
      <c r="U232" s="15"/>
      <c r="V232" s="62">
        <f>IF(V231=0,H232,IF(T232=0,U232,T232))</f>
        <v>0</v>
      </c>
      <c r="W232" s="16">
        <f>IF(W231=0,I232,IF(E232=0,0,IF(V232=0,I232,(1-V232/E232))))</f>
        <v>0</v>
      </c>
      <c r="X232" s="16"/>
      <c r="Y232" s="16">
        <f>IF(E232=0,0,IF(IF(IF(X232&lt;W232,W232,X232)&gt;60%,60%,IF(X232&lt;W232,W232,X232))&lt;50%,50%,IF(IF(X232&lt;W232,W232,X232)&gt;60%,60%,IF(X232&lt;W232,W232,X232))))</f>
        <v>0</v>
      </c>
      <c r="Z232" s="62">
        <f>+L232</f>
        <v>0</v>
      </c>
      <c r="AB232" s="12">
        <f>I232-Y232</f>
        <v>0</v>
      </c>
      <c r="AC232" s="13">
        <f aca="true" t="shared" si="46" ref="AC232:AC253">+H232-Z232</f>
        <v>0</v>
      </c>
      <c r="AE232" s="20">
        <f>IF(E232=0,0,IF(F232=1,IF(mes1=DATE(2007,1,1),(IF((1-V232/E232)&lt;=50%,I232,IF((1-(V232/E232))&gt;60%,60%,1-(V232/E232)))),IF((1-(V232/E232))&gt;60%,60%,1-(V232/E232))),IF(mes1=DATE(2007,1,1),(IF((1-V232/E232)&lt;40%,I232%,IF((1-(V232/E232))&gt;50%,50%,1-(V232/E232)))),IF((1-(V232/E232))&gt;50%,50%,1-(V232/E232)))))</f>
        <v>0</v>
      </c>
    </row>
    <row r="233" spans="2:31" ht="12.75">
      <c r="B233" s="71">
        <f t="shared" si="39"/>
        <v>0</v>
      </c>
      <c r="C233" s="72">
        <f>YEAR(mes3)</f>
        <v>2013</v>
      </c>
      <c r="D233" s="72">
        <f>MONTH(mes3)</f>
        <v>3</v>
      </c>
      <c r="E233" s="78"/>
      <c r="F233" s="73">
        <v>1</v>
      </c>
      <c r="G233" s="73">
        <f t="shared" si="45"/>
        <v>28</v>
      </c>
      <c r="H233" s="74"/>
      <c r="I233" s="75"/>
      <c r="J233" s="76"/>
      <c r="L233" s="55">
        <f>ROUND(IF(E233=0,0,(1-M233)*E233),4)</f>
        <v>0</v>
      </c>
      <c r="M233" s="48">
        <f>ROUND(Y233,6)</f>
        <v>0</v>
      </c>
      <c r="N233" s="46">
        <f>IF(AB233&lt;&gt;0,"Revisar Cu ó %subsidio","")</f>
      </c>
      <c r="O233" s="47"/>
      <c r="R233" s="14">
        <f>+VarIPCm3</f>
        <v>0</v>
      </c>
      <c r="S233" s="54">
        <f t="shared" si="40"/>
        <v>0</v>
      </c>
      <c r="T233" s="62">
        <f>IF(S233=0,Z232,Z232*(1+S233))</f>
        <v>0</v>
      </c>
      <c r="U233" s="15"/>
      <c r="V233" s="62">
        <f>IF(V232=0,H233,IF(T233=0,U233,T233))</f>
        <v>0</v>
      </c>
      <c r="W233" s="16">
        <f>IF(W232=0,I233,IF(E233=0,0,IF(V233=0,I233,(1-V233/E233))))</f>
        <v>0</v>
      </c>
      <c r="X233" s="16"/>
      <c r="Y233" s="16">
        <f>IF(E233=0,0,IF(IF(IF(X233&lt;W233,W233,X233)&gt;60%,60%,IF(X233&lt;W233,W233,X233))&lt;50%,50%,IF(IF(X233&lt;W233,W233,X233)&gt;60%,60%,IF(X233&lt;W233,W233,X233))))</f>
        <v>0</v>
      </c>
      <c r="Z233" s="62">
        <f>+L233</f>
        <v>0</v>
      </c>
      <c r="AB233" s="12">
        <f>I233-Y233</f>
        <v>0</v>
      </c>
      <c r="AC233" s="13">
        <f t="shared" si="46"/>
        <v>0</v>
      </c>
      <c r="AE233" s="20">
        <f>IF(E233=0,0,IF(F233=1,IF(mes1=DATE(2007,1,1),(IF((1-V233/E233)&lt;=50%,I233,IF((1-(V233/E233))&gt;60%,60%,1-(V233/E233)))),IF((1-(V233/E233))&gt;60%,60%,1-(V233/E233))),IF(mes1=DATE(2007,1,1),(IF((1-V233/E233)&lt;40%,I233%,IF((1-(V233/E233))&gt;50%,50%,1-(V233/E233)))),IF((1-(V233/E233))&gt;50%,50%,1-(V233/E233)))))</f>
        <v>0</v>
      </c>
    </row>
    <row r="234" spans="2:31" ht="12.75">
      <c r="B234" s="71">
        <f t="shared" si="39"/>
        <v>0</v>
      </c>
      <c r="C234" s="72">
        <f>YEAR(mes0)</f>
        <v>2012</v>
      </c>
      <c r="D234" s="72">
        <f>MONTH(mes0)</f>
        <v>12</v>
      </c>
      <c r="E234" s="78"/>
      <c r="F234" s="73">
        <v>2</v>
      </c>
      <c r="G234" s="73">
        <f t="shared" si="45"/>
        <v>28</v>
      </c>
      <c r="H234" s="74"/>
      <c r="I234" s="75"/>
      <c r="J234" s="76"/>
      <c r="L234" s="33">
        <f>ROUND(Z234,4)</f>
        <v>0</v>
      </c>
      <c r="M234" s="45">
        <f>ROUND(IF(E234=0,0,1-(L234/E234)),6)</f>
        <v>0</v>
      </c>
      <c r="N234" s="49">
        <f>IF(M234&lt;&gt;I234,"Revisar Cu ó %subsidio","")</f>
      </c>
      <c r="O234" s="47"/>
      <c r="R234" s="14">
        <f>+VarIPCm0</f>
        <v>-0.0013671385677413994</v>
      </c>
      <c r="S234" s="54">
        <f t="shared" si="40"/>
        <v>-0.0013671385677413994</v>
      </c>
      <c r="T234" s="63"/>
      <c r="U234" s="17"/>
      <c r="V234" s="63">
        <f>IF(AND(D234=12,C234=2010),H234*(1+VarIPCm0),H234)</f>
        <v>0</v>
      </c>
      <c r="W234" s="50">
        <f>IF(E234=0,0,IF(V234=0,H234,(1-V234/E234)))</f>
        <v>0</v>
      </c>
      <c r="X234" s="50"/>
      <c r="Y234" s="50">
        <f>+W234</f>
        <v>0</v>
      </c>
      <c r="Z234" s="63">
        <f>+V234</f>
        <v>0</v>
      </c>
      <c r="AB234" s="12">
        <f>IF(I234=0,0,I234-M234)</f>
        <v>0</v>
      </c>
      <c r="AC234" s="13">
        <f t="shared" si="46"/>
        <v>0</v>
      </c>
      <c r="AE234" s="56">
        <f>IF(E234=0,0,IF(F234=1,IF(mes1=DATE(2007,1,1),(IF((1-V234/E234)&lt;=50%,I234,IF((1-(V234/E234))&gt;60%,60%,1-(V234/E234)))),IF((1-(V234/E234))&gt;60%,60%,1-(V234/E234))),IF(mes1=DATE(2007,1,1),(IF((1-V234/E234)&lt;40%,I234%,IF((1-(V234/E234))&gt;50%,50%,1-(V234/E234)))),IF((1-(V234/E234))&gt;50%,50%,1-(V234/E234)))))</f>
        <v>0</v>
      </c>
    </row>
    <row r="235" spans="2:31" ht="12.75">
      <c r="B235" s="71">
        <f t="shared" si="39"/>
        <v>0</v>
      </c>
      <c r="C235" s="72">
        <f>YEAR(mes1)</f>
        <v>2013</v>
      </c>
      <c r="D235" s="72">
        <f>MONTH(mes1)</f>
        <v>1</v>
      </c>
      <c r="E235" s="78"/>
      <c r="F235" s="73">
        <v>2</v>
      </c>
      <c r="G235" s="73">
        <f t="shared" si="45"/>
        <v>28</v>
      </c>
      <c r="H235" s="74"/>
      <c r="I235" s="77"/>
      <c r="J235" s="76"/>
      <c r="L235" s="55">
        <f>ROUND(IF(E235=0,0,(1-M235)*E235),4)</f>
        <v>0</v>
      </c>
      <c r="M235" s="48">
        <f>ROUND(Y235,6)</f>
        <v>0</v>
      </c>
      <c r="N235" s="46">
        <f>IF(AB235&lt;&gt;0,"Revisar Cu ó %subsidio","")</f>
      </c>
      <c r="O235" s="47"/>
      <c r="R235" s="14">
        <f>+VarIPCm1</f>
        <v>0.000888669245575846</v>
      </c>
      <c r="S235" s="54">
        <f t="shared" si="40"/>
        <v>0.000888669245575846</v>
      </c>
      <c r="T235" s="63">
        <f>IF(S235=0,Z234,Z234*(1+S235))</f>
        <v>0</v>
      </c>
      <c r="U235" s="18"/>
      <c r="V235" s="63">
        <f>IF(V234=0,H235,IF(T235=0,U235,T235))</f>
        <v>0</v>
      </c>
      <c r="W235" s="50">
        <f>IF(W234=0,I235,IF(E235=0,0,IF(V235=0,I235,(1-V235/E235))))</f>
        <v>0</v>
      </c>
      <c r="X235" s="50"/>
      <c r="Y235" s="51">
        <f>IF(E235=0,0,IF(IF(IF(X235&lt;W235,W235,X235)&gt;50%,50%,IF(X235&lt;W235,W235,X235))&lt;40%,40%,IF(IF(X235&lt;W235,W235,X235)&gt;50%,50%,IF(X235&lt;W235,W235,X235))))</f>
        <v>0</v>
      </c>
      <c r="Z235" s="63">
        <f>+L235</f>
        <v>0</v>
      </c>
      <c r="AB235" s="12">
        <f>I235-M235</f>
        <v>0</v>
      </c>
      <c r="AC235" s="13">
        <f t="shared" si="46"/>
        <v>0</v>
      </c>
      <c r="AE235" s="20">
        <f>IF(E235=0,0,IF(F235=1,IF(mes1=DATE(2007,1,1),(IF((1-V235/E235)&lt;50%,50%,IF((1-(V235/E235))&gt;60%,60%,1-(V235/E235)))),IF((1-(V235/E235))&gt;60%,60%,1-(V235/E235))),IF(mes1=DATE(2007,1,1),(IF((1-V235/E235)&lt;40%,40%,IF((1-(V235/E235))&gt;50%,50%,1-(V235/E235)))),IF((1-(V235/E235))&gt;50%,50%,1-(V235/E235)))))</f>
        <v>0</v>
      </c>
    </row>
    <row r="236" spans="2:31" ht="12.75">
      <c r="B236" s="71">
        <f t="shared" si="39"/>
        <v>0</v>
      </c>
      <c r="C236" s="72">
        <f>YEAR(mes2)</f>
        <v>2013</v>
      </c>
      <c r="D236" s="72">
        <f>MONTH(mes2)</f>
        <v>2</v>
      </c>
      <c r="E236" s="78"/>
      <c r="F236" s="73">
        <v>2</v>
      </c>
      <c r="G236" s="73">
        <f t="shared" si="45"/>
        <v>28</v>
      </c>
      <c r="H236" s="74"/>
      <c r="I236" s="77"/>
      <c r="J236" s="76"/>
      <c r="L236" s="55">
        <f>ROUND(IF(E236=0,0,(1-M236)*E236),4)</f>
        <v>0</v>
      </c>
      <c r="M236" s="48">
        <f>ROUND(Y236,6)</f>
        <v>0</v>
      </c>
      <c r="N236" s="46">
        <f>IF(AB236&lt;&gt;0,"Revisar Cu ó %subsidio","")</f>
      </c>
      <c r="O236" s="47"/>
      <c r="R236" s="14">
        <f>+VarIPCm2</f>
        <v>0.0029798661922064706</v>
      </c>
      <c r="S236" s="54">
        <f t="shared" si="40"/>
        <v>0.0029798661922064706</v>
      </c>
      <c r="T236" s="63">
        <f>IF(S236=0,Z235,Z235*(1+S236))</f>
        <v>0</v>
      </c>
      <c r="U236" s="18"/>
      <c r="V236" s="63">
        <f>IF(V235=0,H236,IF(T236=0,U236,T236))</f>
        <v>0</v>
      </c>
      <c r="W236" s="50">
        <f>IF(W235=0,I236,IF(E236=0,0,IF(V236=0,I236,(1-V236/E236))))</f>
        <v>0</v>
      </c>
      <c r="X236" s="50"/>
      <c r="Y236" s="51">
        <f>IF(E236=0,0,IF(IF(IF(X236&lt;W236,W236,X236)&gt;50%,50%,IF(X236&lt;W236,W236,X236))&lt;40%,40%,IF(IF(X236&lt;W236,W236,X236)&gt;50%,50%,IF(X236&lt;W236,W236,X236))))</f>
        <v>0</v>
      </c>
      <c r="Z236" s="63">
        <f>+L236</f>
        <v>0</v>
      </c>
      <c r="AB236" s="12">
        <f>I236-M236</f>
        <v>0</v>
      </c>
      <c r="AC236" s="13">
        <f t="shared" si="46"/>
        <v>0</v>
      </c>
      <c r="AE236" s="20">
        <f>IF(E236=0,0,IF(F236=1,IF(mes1=DATE(2007,1,1),(IF((1-V236/E236)&lt;50%,50%,IF((1-(V236/E236))&gt;60%,60%,1-(V236/E236)))),IF((1-(V236/E236))&gt;60%,60%,1-(V236/E236))),IF(mes1=DATE(2007,1,1),(IF((1-V236/E236)&lt;40%,40%,IF((1-(V236/E236))&gt;50%,50%,1-(V236/E236)))),IF((1-(V236/E236))&gt;50%,50%,1-(V236/E236)))))</f>
        <v>0</v>
      </c>
    </row>
    <row r="237" spans="2:31" ht="12.75">
      <c r="B237" s="71">
        <f t="shared" si="39"/>
        <v>0</v>
      </c>
      <c r="C237" s="72">
        <f>YEAR(mes3)</f>
        <v>2013</v>
      </c>
      <c r="D237" s="72">
        <f>MONTH(mes3)</f>
        <v>3</v>
      </c>
      <c r="E237" s="78"/>
      <c r="F237" s="73">
        <v>2</v>
      </c>
      <c r="G237" s="73">
        <f t="shared" si="45"/>
        <v>28</v>
      </c>
      <c r="H237" s="74"/>
      <c r="I237" s="77"/>
      <c r="J237" s="76"/>
      <c r="L237" s="55">
        <f>ROUND(IF(E237=0,0,(1-M237)*E237),4)</f>
        <v>0</v>
      </c>
      <c r="M237" s="48">
        <f>ROUND(Y237,6)</f>
        <v>0</v>
      </c>
      <c r="N237" s="46">
        <f>IF(AB237&lt;&gt;0,"Revisar Cu ó %subsidio","")</f>
      </c>
      <c r="O237" s="47"/>
      <c r="R237" s="14">
        <f>+VarIPCm3</f>
        <v>0</v>
      </c>
      <c r="S237" s="54">
        <f t="shared" si="40"/>
        <v>0</v>
      </c>
      <c r="T237" s="63">
        <f>IF(S237=0,Z236,Z236*(1+S237))</f>
        <v>0</v>
      </c>
      <c r="U237" s="18"/>
      <c r="V237" s="63">
        <f>IF(V236=0,H237,IF(T237=0,U237,T237))</f>
        <v>0</v>
      </c>
      <c r="W237" s="50">
        <f>IF(W236=0,I237,IF(E237=0,0,IF(V237=0,I237,(1-V237/E237))))</f>
        <v>0</v>
      </c>
      <c r="X237" s="50"/>
      <c r="Y237" s="51">
        <f>IF(E237=0,0,IF(IF(IF(X237&lt;W237,W237,X237)&gt;50%,50%,IF(X237&lt;W237,W237,X237))&lt;40%,40%,IF(IF(X237&lt;W237,W237,X237)&gt;50%,50%,IF(X237&lt;W237,W237,X237))))</f>
        <v>0</v>
      </c>
      <c r="Z237" s="63">
        <f>+L237</f>
        <v>0</v>
      </c>
      <c r="AB237" s="12">
        <f>I237-M237</f>
        <v>0</v>
      </c>
      <c r="AC237" s="13">
        <f t="shared" si="46"/>
        <v>0</v>
      </c>
      <c r="AE237" s="20">
        <f>IF(E237=0,0,IF(F237=1,IF(mes1=DATE(2007,1,1),(IF((1-V237/E237)&lt;50%,50%,IF((1-(V237/E237))&gt;60%,60%,1-(V237/E237)))),IF((1-(V237/E237))&gt;60%,60%,1-(V237/E237))),IF(mes1=DATE(2007,1,1),(IF((1-V237/E237)&lt;40%,40%,IF((1-(V237/E237))&gt;50%,50%,1-(V237/E237)))),IF((1-(V237/E237))&gt;50%,50%,1-(V237/E237)))))</f>
        <v>0</v>
      </c>
    </row>
    <row r="238" spans="2:31" ht="12.75">
      <c r="B238" s="71">
        <f t="shared" si="39"/>
        <v>0</v>
      </c>
      <c r="C238" s="72">
        <f>YEAR(mes0)</f>
        <v>2012</v>
      </c>
      <c r="D238" s="72">
        <f>MONTH(mes0)</f>
        <v>12</v>
      </c>
      <c r="E238" s="78"/>
      <c r="F238" s="73">
        <v>1</v>
      </c>
      <c r="G238" s="73">
        <f>+G237+1</f>
        <v>29</v>
      </c>
      <c r="H238" s="74"/>
      <c r="I238" s="75"/>
      <c r="J238" s="76"/>
      <c r="L238" s="33">
        <f>ROUND(Z238,4)</f>
        <v>0</v>
      </c>
      <c r="M238" s="45">
        <f>ROUND(IF(E238=0,0,1-(L238/E238)),6)</f>
        <v>0</v>
      </c>
      <c r="N238" s="49">
        <f>IF(M238&lt;&gt;I238,"Revisar Cu ó %subsidio","")</f>
      </c>
      <c r="O238" s="47"/>
      <c r="R238" s="14">
        <f>+VarIPCm0</f>
        <v>-0.0013671385677413994</v>
      </c>
      <c r="S238" s="54">
        <f t="shared" si="40"/>
        <v>-0.0013671385677413994</v>
      </c>
      <c r="T238" s="62"/>
      <c r="U238" s="11"/>
      <c r="V238" s="62">
        <f>IF(AND(D238=12,C238=2010),H238*(1+VarIPCm0),H238)</f>
        <v>0</v>
      </c>
      <c r="W238" s="16">
        <f>IF(E238=0,0,IF(V238=0,H238,(1-V238/E238)))</f>
        <v>0</v>
      </c>
      <c r="X238" s="16"/>
      <c r="Y238" s="16">
        <f>+W238</f>
        <v>0</v>
      </c>
      <c r="Z238" s="62">
        <f>+V238</f>
        <v>0</v>
      </c>
      <c r="AB238" s="12">
        <f>IF(I238=0,0,I238-AE238)</f>
        <v>0</v>
      </c>
      <c r="AC238" s="13">
        <f t="shared" si="46"/>
        <v>0</v>
      </c>
      <c r="AE238" s="56">
        <f>IF(E238=0,0,IF(F238=1,IF(mes1=DATE(2007,1,1),(IF((1-V238/E238)&lt;=50%,I238,IF((1-(V238/E238))&gt;60%,60%,1-(V238/E238)))),IF((1-(V238/E238))&gt;60%,60%,1-(V238/E238))),IF(mes1=DATE(2007,1,1),(IF((1-V238/E238)&lt;40%,I238%,IF((1-(V238/E238))&gt;50%,50%,1-(V238/E238)))),IF((1-(V238/E238))&gt;50%,50%,1-(V238/E238)))))</f>
        <v>0</v>
      </c>
    </row>
    <row r="239" spans="2:31" ht="12.75">
      <c r="B239" s="71">
        <f t="shared" si="39"/>
        <v>0</v>
      </c>
      <c r="C239" s="72">
        <f>YEAR(mes1)</f>
        <v>2013</v>
      </c>
      <c r="D239" s="72">
        <f>MONTH(mes1)</f>
        <v>1</v>
      </c>
      <c r="E239" s="78"/>
      <c r="F239" s="73">
        <v>1</v>
      </c>
      <c r="G239" s="73">
        <f>+G238</f>
        <v>29</v>
      </c>
      <c r="H239" s="74"/>
      <c r="I239" s="75"/>
      <c r="J239" s="76"/>
      <c r="L239" s="55">
        <f>ROUND(IF(E239=0,0,(1-M239)*E239),4)</f>
        <v>0</v>
      </c>
      <c r="M239" s="48">
        <f>ROUND(Y239,6)</f>
        <v>0</v>
      </c>
      <c r="N239" s="46">
        <f>IF(AB239&lt;&gt;0,"Revisar Cu ó %subsidio","")</f>
      </c>
      <c r="O239" s="47"/>
      <c r="R239" s="14">
        <f>+VarIPCm1</f>
        <v>0.000888669245575846</v>
      </c>
      <c r="S239" s="54">
        <f t="shared" si="40"/>
        <v>0.000888669245575846</v>
      </c>
      <c r="T239" s="62">
        <f>IF(S239=0,Z238,Z238*(1+S239))</f>
        <v>0</v>
      </c>
      <c r="U239" s="15"/>
      <c r="V239" s="62">
        <f>IF(V238=0,H239,IF(T239=0,U239,T239))</f>
        <v>0</v>
      </c>
      <c r="W239" s="16">
        <f>IF(W238=0,I239,IF(E239=0,0,IF(V239=0,I239,(1-V239/E239))))</f>
        <v>0</v>
      </c>
      <c r="X239" s="16"/>
      <c r="Y239" s="16">
        <f>IF(E239=0,0,IF(IF(IF(X239&lt;W239,W239,X239)&gt;60%,60%,IF(X239&lt;W239,W239,X239))&lt;50%,50%,IF(IF(X239&lt;W239,W239,X239)&gt;60%,60%,IF(X239&lt;W239,W239,X239))))</f>
        <v>0</v>
      </c>
      <c r="Z239" s="62">
        <f>+L239</f>
        <v>0</v>
      </c>
      <c r="AB239" s="12">
        <f>I239-M239</f>
        <v>0</v>
      </c>
      <c r="AC239" s="13">
        <f t="shared" si="46"/>
        <v>0</v>
      </c>
      <c r="AE239" s="20">
        <f>IF(E239=0,0,IF(F239=1,IF(mes1=DATE(2007,1,1),(IF((1-V239/E239)&lt;50%,50%,IF((1-(V239/E239))&gt;60%,60%,1-(V239/E239)))),IF((1-(V239/E239))&gt;60%,60%,1-(V239/E239))),IF(mes1=DATE(2007,1,1),(IF((1-V239/E239)&lt;40%,40%,IF((1-(V239/E239))&gt;50%,50%,1-(V239/E239)))),IF((1-(V239/E239))&gt;50%,50%,1-(V239/E239)))))</f>
        <v>0</v>
      </c>
    </row>
    <row r="240" spans="2:31" ht="12.75">
      <c r="B240" s="71">
        <f t="shared" si="39"/>
        <v>0</v>
      </c>
      <c r="C240" s="72">
        <f>YEAR(mes2)</f>
        <v>2013</v>
      </c>
      <c r="D240" s="72">
        <f>MONTH(mes2)</f>
        <v>2</v>
      </c>
      <c r="E240" s="78"/>
      <c r="F240" s="73">
        <v>1</v>
      </c>
      <c r="G240" s="73">
        <f aca="true" t="shared" si="47" ref="G240:G245">+G239</f>
        <v>29</v>
      </c>
      <c r="H240" s="74"/>
      <c r="I240" s="75"/>
      <c r="J240" s="76"/>
      <c r="L240" s="55">
        <f>ROUND(IF(E240=0,0,(1-M240)*E240),4)</f>
        <v>0</v>
      </c>
      <c r="M240" s="48">
        <f>ROUND(Y240,6)</f>
        <v>0</v>
      </c>
      <c r="N240" s="46">
        <f>IF(AB240&lt;&gt;0,"Revisar Cu ó %subsidio","")</f>
      </c>
      <c r="O240" s="47"/>
      <c r="R240" s="14">
        <f>+VarIPCm2</f>
        <v>0.0029798661922064706</v>
      </c>
      <c r="S240" s="54">
        <f t="shared" si="40"/>
        <v>0.0029798661922064706</v>
      </c>
      <c r="T240" s="62">
        <f>IF(S240=0,Z239,Z239*(1+S240))</f>
        <v>0</v>
      </c>
      <c r="U240" s="15"/>
      <c r="V240" s="62">
        <f>IF(V239=0,H240,IF(T240=0,U240,T240))</f>
        <v>0</v>
      </c>
      <c r="W240" s="16">
        <f>IF(W239=0,I240,IF(E240=0,0,IF(V240=0,I240,(1-V240/E240))))</f>
        <v>0</v>
      </c>
      <c r="X240" s="16"/>
      <c r="Y240" s="16">
        <f>IF(E240=0,0,IF(IF(IF(X240&lt;W240,W240,X240)&gt;60%,60%,IF(X240&lt;W240,W240,X240))&lt;50%,50%,IF(IF(X240&lt;W240,W240,X240)&gt;60%,60%,IF(X240&lt;W240,W240,X240))))</f>
        <v>0</v>
      </c>
      <c r="Z240" s="62">
        <f>+L240</f>
        <v>0</v>
      </c>
      <c r="AB240" s="12">
        <f>I240-M240</f>
        <v>0</v>
      </c>
      <c r="AC240" s="13">
        <f t="shared" si="46"/>
        <v>0</v>
      </c>
      <c r="AE240" s="20">
        <f>IF(E240=0,0,IF(F240=1,IF(mes1=DATE(2007,1,1),(IF((1-V240/E240)&lt;50%,50%,IF((1-(V240/E240))&gt;60%,60%,1-(V240/E240)))),IF((1-(V240/E240))&gt;60%,60%,1-(V240/E240))),IF(mes1=DATE(2007,1,1),(IF((1-V240/E240)&lt;40%,40%,IF((1-(V240/E240))&gt;50%,50%,1-(V240/E240)))),IF((1-(V240/E240))&gt;50%,50%,1-(V240/E240)))))</f>
        <v>0</v>
      </c>
    </row>
    <row r="241" spans="2:31" ht="12.75">
      <c r="B241" s="71">
        <f t="shared" si="39"/>
        <v>0</v>
      </c>
      <c r="C241" s="72">
        <f>YEAR(mes3)</f>
        <v>2013</v>
      </c>
      <c r="D241" s="72">
        <f>MONTH(mes3)</f>
        <v>3</v>
      </c>
      <c r="E241" s="78"/>
      <c r="F241" s="73">
        <v>1</v>
      </c>
      <c r="G241" s="73">
        <f t="shared" si="47"/>
        <v>29</v>
      </c>
      <c r="H241" s="74"/>
      <c r="I241" s="75"/>
      <c r="J241" s="76"/>
      <c r="L241" s="55">
        <f>ROUND(IF(E241=0,0,(1-M241)*E241),4)</f>
        <v>0</v>
      </c>
      <c r="M241" s="48">
        <f>ROUND(Y241,6)</f>
        <v>0</v>
      </c>
      <c r="N241" s="46">
        <f>IF(AB241&lt;&gt;0,"Revisar Cu ó %subsidio","")</f>
      </c>
      <c r="O241" s="47"/>
      <c r="R241" s="14">
        <f>+VarIPCm3</f>
        <v>0</v>
      </c>
      <c r="S241" s="54">
        <f t="shared" si="40"/>
        <v>0</v>
      </c>
      <c r="T241" s="62">
        <f>IF(S241=0,Z240,Z240*(1+S241))</f>
        <v>0</v>
      </c>
      <c r="U241" s="15"/>
      <c r="V241" s="62">
        <f>IF(V240=0,H241,IF(T241=0,U241,T241))</f>
        <v>0</v>
      </c>
      <c r="W241" s="16">
        <f>IF(W240=0,I241,IF(E241=0,0,IF(V241=0,I241,(1-V241/E241))))</f>
        <v>0</v>
      </c>
      <c r="X241" s="16"/>
      <c r="Y241" s="16">
        <f>IF(E241=0,0,IF(IF(IF(X241&lt;W241,W241,X241)&gt;60%,60%,IF(X241&lt;W241,W241,X241))&lt;50%,50%,IF(IF(X241&lt;W241,W241,X241)&gt;60%,60%,IF(X241&lt;W241,W241,X241))))</f>
        <v>0</v>
      </c>
      <c r="Z241" s="62">
        <f>+L241</f>
        <v>0</v>
      </c>
      <c r="AB241" s="12">
        <f>I241-M241</f>
        <v>0</v>
      </c>
      <c r="AC241" s="13">
        <f t="shared" si="46"/>
        <v>0</v>
      </c>
      <c r="AE241" s="20">
        <f>IF(E241=0,0,IF(F241=1,IF(mes1=DATE(2007,1,1),(IF((1-V241/E241)&lt;50%,50%,IF((1-(V241/E241))&gt;60%,60%,1-(V241/E241)))),IF((1-(V241/E241))&gt;60%,60%,1-(V241/E241))),IF(mes1=DATE(2007,1,1),(IF((1-V241/E241)&lt;40%,40%,IF((1-(V241/E241))&gt;50%,50%,1-(V241/E241)))),IF((1-(V241/E241))&gt;50%,50%,1-(V241/E241)))))</f>
        <v>0</v>
      </c>
    </row>
    <row r="242" spans="2:31" ht="12.75">
      <c r="B242" s="71">
        <f t="shared" si="39"/>
        <v>0</v>
      </c>
      <c r="C242" s="72">
        <f>YEAR(mes0)</f>
        <v>2012</v>
      </c>
      <c r="D242" s="72">
        <f>MONTH(mes0)</f>
        <v>12</v>
      </c>
      <c r="E242" s="78"/>
      <c r="F242" s="73">
        <v>2</v>
      </c>
      <c r="G242" s="73">
        <f t="shared" si="47"/>
        <v>29</v>
      </c>
      <c r="H242" s="74"/>
      <c r="I242" s="75"/>
      <c r="J242" s="76"/>
      <c r="L242" s="33">
        <f>ROUND(Z242,4)</f>
        <v>0</v>
      </c>
      <c r="M242" s="45">
        <f>ROUND(IF(E242=0,0,1-(L242/E242)),6)</f>
        <v>0</v>
      </c>
      <c r="N242" s="49">
        <f>IF(M242&lt;&gt;I242,"Revisar Cu ó %subsidio","")</f>
      </c>
      <c r="O242" s="47"/>
      <c r="R242" s="14">
        <f>+VarIPCm0</f>
        <v>-0.0013671385677413994</v>
      </c>
      <c r="S242" s="54">
        <f t="shared" si="40"/>
        <v>-0.0013671385677413994</v>
      </c>
      <c r="T242" s="63"/>
      <c r="U242" s="17"/>
      <c r="V242" s="63">
        <f>IF(AND(D242=12,C242=2010),H242*(1+VarIPCm0),H242)</f>
        <v>0</v>
      </c>
      <c r="W242" s="50">
        <f>IF(E242=0,0,IF(V242=0,H242,(1-V242/E242)))</f>
        <v>0</v>
      </c>
      <c r="X242" s="50"/>
      <c r="Y242" s="50">
        <f>+W242</f>
        <v>0</v>
      </c>
      <c r="Z242" s="63">
        <f>+V242</f>
        <v>0</v>
      </c>
      <c r="AB242" s="12">
        <f>IF(I242=0,0,I242-AE242)</f>
        <v>0</v>
      </c>
      <c r="AC242" s="13">
        <f t="shared" si="46"/>
        <v>0</v>
      </c>
      <c r="AE242" s="56">
        <f>IF(E242=0,0,IF(F242=1,IF(mes1=DATE(2007,1,1),(IF((1-V242/E242)&lt;=50%,I242,IF((1-(V242/E242))&gt;60%,60%,1-(V242/E242)))),IF((1-(V242/E242))&gt;60%,60%,1-(V242/E242))),IF(mes1=DATE(2007,1,1),(IF((1-V242/E242)&lt;40%,I242%,IF((1-(V242/E242))&gt;50%,50%,1-(V242/E242)))),IF((1-(V242/E242))&gt;50%,50%,1-(V242/E242)))))</f>
        <v>0</v>
      </c>
    </row>
    <row r="243" spans="2:31" ht="12.75">
      <c r="B243" s="71">
        <f t="shared" si="39"/>
        <v>0</v>
      </c>
      <c r="C243" s="72">
        <f>YEAR(mes1)</f>
        <v>2013</v>
      </c>
      <c r="D243" s="72">
        <f>MONTH(mes1)</f>
        <v>1</v>
      </c>
      <c r="E243" s="78"/>
      <c r="F243" s="73">
        <v>2</v>
      </c>
      <c r="G243" s="73">
        <f t="shared" si="47"/>
        <v>29</v>
      </c>
      <c r="H243" s="74"/>
      <c r="I243" s="77"/>
      <c r="J243" s="76"/>
      <c r="L243" s="55">
        <f>ROUND(IF(E243=0,0,(1-M243)*E243),4)</f>
        <v>0</v>
      </c>
      <c r="M243" s="48">
        <f>ROUND(Y243,6)</f>
        <v>0</v>
      </c>
      <c r="N243" s="46">
        <f>IF(AB243&lt;&gt;0,"Revisar Cu ó %subsidio","")</f>
      </c>
      <c r="O243" s="47"/>
      <c r="R243" s="14">
        <f>+VarIPCm1</f>
        <v>0.000888669245575846</v>
      </c>
      <c r="S243" s="54">
        <f t="shared" si="40"/>
        <v>0.000888669245575846</v>
      </c>
      <c r="T243" s="63">
        <f>IF(S243=0,Z242,Z242*(1+S243))</f>
        <v>0</v>
      </c>
      <c r="U243" s="18"/>
      <c r="V243" s="63">
        <f>IF(V242=0,H243,IF(T243=0,U243,T243))</f>
        <v>0</v>
      </c>
      <c r="W243" s="50">
        <f>IF(W242=0,I243,IF(E243=0,0,IF(V243=0,I243,(1-V243/E243))))</f>
        <v>0</v>
      </c>
      <c r="X243" s="50"/>
      <c r="Y243" s="51">
        <f>IF(E243=0,0,IF(IF(IF(X243&lt;W243,W243,X243)&gt;50%,50%,IF(X243&lt;W243,W243,X243))&lt;40%,40%,IF(IF(X243&lt;W243,W243,X243)&gt;50%,50%,IF(X243&lt;W243,W243,X243))))</f>
        <v>0</v>
      </c>
      <c r="Z243" s="63">
        <f>+L243</f>
        <v>0</v>
      </c>
      <c r="AB243" s="12">
        <f>I243-M243</f>
        <v>0</v>
      </c>
      <c r="AC243" s="13">
        <f t="shared" si="46"/>
        <v>0</v>
      </c>
      <c r="AE243" s="20">
        <f>IF(E243=0,0,IF(F243=1,IF(mes1=DATE(2007,1,1),(IF((1-V243/E243)&lt;50%,50%,IF((1-(V243/E243))&gt;60%,60%,1-(V243/E243)))),IF((1-(V243/E243))&gt;60%,60%,1-(V243/E243))),IF(mes1=DATE(2007,1,1),(IF((1-V243/E243)&lt;40%,40%,IF((1-(V243/E243))&gt;50%,50%,1-(V243/E243)))),IF((1-(V243/E243))&gt;50%,50%,1-(V243/E243)))))</f>
        <v>0</v>
      </c>
    </row>
    <row r="244" spans="2:31" ht="12.75">
      <c r="B244" s="71">
        <f t="shared" si="39"/>
        <v>0</v>
      </c>
      <c r="C244" s="72">
        <f>YEAR(mes2)</f>
        <v>2013</v>
      </c>
      <c r="D244" s="72">
        <f>MONTH(mes2)</f>
        <v>2</v>
      </c>
      <c r="E244" s="78"/>
      <c r="F244" s="73">
        <v>2</v>
      </c>
      <c r="G244" s="73">
        <f t="shared" si="47"/>
        <v>29</v>
      </c>
      <c r="H244" s="74"/>
      <c r="I244" s="77"/>
      <c r="J244" s="76"/>
      <c r="L244" s="55">
        <f>ROUND(IF(E244=0,0,(1-M244)*E244),4)</f>
        <v>0</v>
      </c>
      <c r="M244" s="48">
        <f>ROUND(Y244,6)</f>
        <v>0</v>
      </c>
      <c r="N244" s="46">
        <f>IF(AB244&lt;&gt;0,"Revisar Cu ó %subsidio","")</f>
      </c>
      <c r="O244" s="47"/>
      <c r="R244" s="14">
        <f>+VarIPCm2</f>
        <v>0.0029798661922064706</v>
      </c>
      <c r="S244" s="54">
        <f t="shared" si="40"/>
        <v>0.0029798661922064706</v>
      </c>
      <c r="T244" s="63">
        <f>IF(S244=0,Z243,Z243*(1+S244))</f>
        <v>0</v>
      </c>
      <c r="U244" s="18"/>
      <c r="V244" s="63">
        <f>IF(V243=0,H244,IF(T244=0,U244,T244))</f>
        <v>0</v>
      </c>
      <c r="W244" s="50">
        <f>IF(W243=0,I244,IF(E244=0,0,IF(V244=0,I244,(1-V244/E244))))</f>
        <v>0</v>
      </c>
      <c r="X244" s="50"/>
      <c r="Y244" s="51">
        <f>IF(E244=0,0,IF(IF(IF(X244&lt;W244,W244,X244)&gt;50%,50%,IF(X244&lt;W244,W244,X244))&lt;40%,40%,IF(IF(X244&lt;W244,W244,X244)&gt;50%,50%,IF(X244&lt;W244,W244,X244))))</f>
        <v>0</v>
      </c>
      <c r="Z244" s="63">
        <f>+L244</f>
        <v>0</v>
      </c>
      <c r="AB244" s="12">
        <f>I244-M244</f>
        <v>0</v>
      </c>
      <c r="AC244" s="13">
        <f t="shared" si="46"/>
        <v>0</v>
      </c>
      <c r="AE244" s="20">
        <f>IF(E244=0,0,IF(F244=1,IF(mes1=DATE(2007,1,1),(IF((1-V244/E244)&lt;50%,50%,IF((1-(V244/E244))&gt;60%,60%,1-(V244/E244)))),IF((1-(V244/E244))&gt;60%,60%,1-(V244/E244))),IF(mes1=DATE(2007,1,1),(IF((1-V244/E244)&lt;40%,40%,IF((1-(V244/E244))&gt;50%,50%,1-(V244/E244)))),IF((1-(V244/E244))&gt;50%,50%,1-(V244/E244)))))</f>
        <v>0</v>
      </c>
    </row>
    <row r="245" spans="2:31" ht="12.75">
      <c r="B245" s="71">
        <f t="shared" si="39"/>
        <v>0</v>
      </c>
      <c r="C245" s="72">
        <f>YEAR(mes3)</f>
        <v>2013</v>
      </c>
      <c r="D245" s="72">
        <f>MONTH(mes3)</f>
        <v>3</v>
      </c>
      <c r="E245" s="78"/>
      <c r="F245" s="73">
        <v>2</v>
      </c>
      <c r="G245" s="73">
        <f t="shared" si="47"/>
        <v>29</v>
      </c>
      <c r="H245" s="74"/>
      <c r="I245" s="77"/>
      <c r="J245" s="76"/>
      <c r="L245" s="55">
        <f>ROUND(IF(E245=0,0,(1-M245)*E245),4)</f>
        <v>0</v>
      </c>
      <c r="M245" s="48">
        <f>ROUND(Y245,6)</f>
        <v>0</v>
      </c>
      <c r="N245" s="46">
        <f>IF(AB245&lt;&gt;0,"Revisar Cu ó %subsidio","")</f>
      </c>
      <c r="O245" s="47"/>
      <c r="R245" s="14">
        <f>+VarIPCm3</f>
        <v>0</v>
      </c>
      <c r="S245" s="54">
        <f t="shared" si="40"/>
        <v>0</v>
      </c>
      <c r="T245" s="63">
        <f>IF(S245=0,Z244,Z244*(1+S245))</f>
        <v>0</v>
      </c>
      <c r="U245" s="18"/>
      <c r="V245" s="63">
        <f>IF(V244=0,H245,IF(T245=0,U245,T245))</f>
        <v>0</v>
      </c>
      <c r="W245" s="50">
        <f>IF(W244=0,I245,IF(E245=0,0,IF(V245=0,I245,(1-V245/E245))))</f>
        <v>0</v>
      </c>
      <c r="X245" s="50"/>
      <c r="Y245" s="51">
        <f>IF(E245=0,0,IF(IF(IF(X245&lt;W245,W245,X245)&gt;50%,50%,IF(X245&lt;W245,W245,X245))&lt;40%,40%,IF(IF(X245&lt;W245,W245,X245)&gt;50%,50%,IF(X245&lt;W245,W245,X245))))</f>
        <v>0</v>
      </c>
      <c r="Z245" s="63">
        <f>+L245</f>
        <v>0</v>
      </c>
      <c r="AB245" s="12">
        <f>I245-M245</f>
        <v>0</v>
      </c>
      <c r="AC245" s="13">
        <f t="shared" si="46"/>
        <v>0</v>
      </c>
      <c r="AE245" s="20">
        <f>IF(E245=0,0,IF(F245=1,IF(mes1=DATE(2007,1,1),(IF((1-V245/E245)&lt;50%,50%,IF((1-(V245/E245))&gt;60%,60%,1-(V245/E245)))),IF((1-(V245/E245))&gt;60%,60%,1-(V245/E245))),IF(mes1=DATE(2007,1,1),(IF((1-V245/E245)&lt;40%,40%,IF((1-(V245/E245))&gt;50%,50%,1-(V245/E245)))),IF((1-(V245/E245))&gt;50%,50%,1-(V245/E245)))))</f>
        <v>0</v>
      </c>
    </row>
    <row r="246" spans="2:31" ht="12.75">
      <c r="B246" s="71">
        <f t="shared" si="39"/>
        <v>0</v>
      </c>
      <c r="C246" s="72">
        <f>YEAR(mes0)</f>
        <v>2012</v>
      </c>
      <c r="D246" s="72">
        <f>MONTH(mes0)</f>
        <v>12</v>
      </c>
      <c r="E246" s="78"/>
      <c r="F246" s="73">
        <v>1</v>
      </c>
      <c r="G246" s="73">
        <f>+G245+1</f>
        <v>30</v>
      </c>
      <c r="H246" s="74"/>
      <c r="I246" s="75"/>
      <c r="J246" s="76"/>
      <c r="L246" s="33">
        <f>ROUND(Z246,4)</f>
        <v>0</v>
      </c>
      <c r="M246" s="45">
        <f>ROUND(IF(E246=0,0,1-(L246/E246)),6)</f>
        <v>0</v>
      </c>
      <c r="N246" s="49">
        <f>IF(M246&lt;&gt;I246,"Revisar Cu ó %subsidio","")</f>
      </c>
      <c r="O246" s="47"/>
      <c r="R246" s="14">
        <f>+VarIPCm0</f>
        <v>-0.0013671385677413994</v>
      </c>
      <c r="S246" s="54">
        <f t="shared" si="40"/>
        <v>-0.0013671385677413994</v>
      </c>
      <c r="T246" s="62"/>
      <c r="U246" s="11"/>
      <c r="V246" s="62">
        <f>IF(AND(D246=12,C246=2010),H246*(1+VarIPCm0),H246)</f>
        <v>0</v>
      </c>
      <c r="W246" s="16">
        <f>IF(E246=0,0,IF(V246=0,H246,(1-V246/E246)))</f>
        <v>0</v>
      </c>
      <c r="X246" s="16"/>
      <c r="Y246" s="16">
        <f>+W246</f>
        <v>0</v>
      </c>
      <c r="Z246" s="62">
        <f>+V246</f>
        <v>0</v>
      </c>
      <c r="AB246" s="12">
        <f>IF(I246=0,0,I246-AE246)</f>
        <v>0</v>
      </c>
      <c r="AC246" s="13">
        <f t="shared" si="46"/>
        <v>0</v>
      </c>
      <c r="AE246" s="56">
        <f>IF(E246=0,0,IF(F246=1,IF(mes1=DATE(2007,1,1),(IF((1-V246/E246)&lt;=50%,I246,IF((1-(V246/E246))&gt;60%,60%,1-(V246/E246)))),IF((1-(V246/E246))&gt;60%,60%,1-(V246/E246))),IF(mes1=DATE(2007,1,1),(IF((1-V246/E246)&lt;40%,I246%,IF((1-(V246/E246))&gt;50%,50%,1-(V246/E246)))),IF((1-(V246/E246))&gt;50%,50%,1-(V246/E246)))))</f>
        <v>0</v>
      </c>
    </row>
    <row r="247" spans="2:31" ht="12.75">
      <c r="B247" s="71">
        <f t="shared" si="39"/>
        <v>0</v>
      </c>
      <c r="C247" s="72">
        <f>YEAR(mes1)</f>
        <v>2013</v>
      </c>
      <c r="D247" s="72">
        <f>MONTH(mes1)</f>
        <v>1</v>
      </c>
      <c r="E247" s="78"/>
      <c r="F247" s="73">
        <v>1</v>
      </c>
      <c r="G247" s="73">
        <f>+G246</f>
        <v>30</v>
      </c>
      <c r="H247" s="74"/>
      <c r="I247" s="75"/>
      <c r="J247" s="76"/>
      <c r="L247" s="55">
        <f>ROUND(IF(E247=0,0,(1-M247)*E247),4)</f>
        <v>0</v>
      </c>
      <c r="M247" s="48">
        <f>ROUND(Y247,6)</f>
        <v>0</v>
      </c>
      <c r="N247" s="46">
        <f>IF(AB247&lt;&gt;0,"Revisar Cu ó %subsidio","")</f>
      </c>
      <c r="O247" s="47"/>
      <c r="R247" s="14">
        <f>+VarIPCm1</f>
        <v>0.000888669245575846</v>
      </c>
      <c r="S247" s="54">
        <f t="shared" si="40"/>
        <v>0.000888669245575846</v>
      </c>
      <c r="T247" s="62">
        <f>IF(S247=0,Z246,Z246*(1+S247))</f>
        <v>0</v>
      </c>
      <c r="U247" s="15"/>
      <c r="V247" s="62">
        <f>IF(V246=0,H247,IF(T247=0,U247,T247))</f>
        <v>0</v>
      </c>
      <c r="W247" s="16">
        <f>IF(W246=0,I247,IF(E247=0,0,IF(V247=0,I247,(1-V247/E247))))</f>
        <v>0</v>
      </c>
      <c r="X247" s="16"/>
      <c r="Y247" s="16">
        <f>IF(E247=0,0,IF(IF(IF(X247&lt;W247,W247,X247)&gt;60%,60%,IF(X247&lt;W247,W247,X247))&lt;50%,50%,IF(IF(X247&lt;W247,W247,X247)&gt;60%,60%,IF(X247&lt;W247,W247,X247))))</f>
        <v>0</v>
      </c>
      <c r="Z247" s="62">
        <f>+L247</f>
        <v>0</v>
      </c>
      <c r="AB247" s="12">
        <f>I247-M247</f>
        <v>0</v>
      </c>
      <c r="AC247" s="13">
        <f t="shared" si="46"/>
        <v>0</v>
      </c>
      <c r="AE247" s="20">
        <f>IF(E247=0,0,IF(F247=1,IF(mes1=DATE(2007,1,1),(IF((1-V247/E247)&lt;50%,50%,IF((1-(V247/E247))&gt;60%,60%,1-(V247/E247)))),IF((1-(V247/E247))&gt;60%,60%,1-(V247/E247))),IF(mes1=DATE(2007,1,1),(IF((1-V247/E247)&lt;40%,40%,IF((1-(V247/E247))&gt;50%,50%,1-(V247/E247)))),IF((1-(V247/E247))&gt;50%,50%,1-(V247/E247)))))</f>
        <v>0</v>
      </c>
    </row>
    <row r="248" spans="2:31" ht="12.75">
      <c r="B248" s="71">
        <f t="shared" si="39"/>
        <v>0</v>
      </c>
      <c r="C248" s="72">
        <f>YEAR(mes2)</f>
        <v>2013</v>
      </c>
      <c r="D248" s="72">
        <f>MONTH(mes2)</f>
        <v>2</v>
      </c>
      <c r="E248" s="78"/>
      <c r="F248" s="73">
        <v>1</v>
      </c>
      <c r="G248" s="73">
        <f aca="true" t="shared" si="48" ref="G248:G253">+G247</f>
        <v>30</v>
      </c>
      <c r="H248" s="74"/>
      <c r="I248" s="75"/>
      <c r="J248" s="76"/>
      <c r="L248" s="55">
        <f>ROUND(IF(E248=0,0,(1-M248)*E248),4)</f>
        <v>0</v>
      </c>
      <c r="M248" s="48">
        <f>ROUND(Y248,6)</f>
        <v>0</v>
      </c>
      <c r="N248" s="46">
        <f>IF(AB248&lt;&gt;0,"Revisar Cu ó %subsidio","")</f>
      </c>
      <c r="O248" s="47"/>
      <c r="R248" s="14">
        <f>+VarIPCm2</f>
        <v>0.0029798661922064706</v>
      </c>
      <c r="S248" s="54">
        <f t="shared" si="40"/>
        <v>0.0029798661922064706</v>
      </c>
      <c r="T248" s="62">
        <f>IF(S248=0,Z247,Z247*(1+S248))</f>
        <v>0</v>
      </c>
      <c r="U248" s="15"/>
      <c r="V248" s="62">
        <f>IF(V247=0,H248,IF(T248=0,U248,T248))</f>
        <v>0</v>
      </c>
      <c r="W248" s="16">
        <f>IF(W247=0,I248,IF(E248=0,0,IF(V248=0,I248,(1-V248/E248))))</f>
        <v>0</v>
      </c>
      <c r="X248" s="16"/>
      <c r="Y248" s="16">
        <f>IF(E248=0,0,IF(IF(IF(X248&lt;W248,W248,X248)&gt;60%,60%,IF(X248&lt;W248,W248,X248))&lt;50%,50%,IF(IF(X248&lt;W248,W248,X248)&gt;60%,60%,IF(X248&lt;W248,W248,X248))))</f>
        <v>0</v>
      </c>
      <c r="Z248" s="62">
        <f>+L248</f>
        <v>0</v>
      </c>
      <c r="AB248" s="12">
        <f>I248-M248</f>
        <v>0</v>
      </c>
      <c r="AC248" s="13">
        <f t="shared" si="46"/>
        <v>0</v>
      </c>
      <c r="AE248" s="20">
        <f>IF(E248=0,0,IF(F248=1,IF(mes1=DATE(2007,1,1),(IF((1-V248/E248)&lt;50%,50%,IF((1-(V248/E248))&gt;60%,60%,1-(V248/E248)))),IF((1-(V248/E248))&gt;60%,60%,1-(V248/E248))),IF(mes1=DATE(2007,1,1),(IF((1-V248/E248)&lt;40%,40%,IF((1-(V248/E248))&gt;50%,50%,1-(V248/E248)))),IF((1-(V248/E248))&gt;50%,50%,1-(V248/E248)))))</f>
        <v>0</v>
      </c>
    </row>
    <row r="249" spans="2:31" ht="12.75">
      <c r="B249" s="71">
        <f t="shared" si="39"/>
        <v>0</v>
      </c>
      <c r="C249" s="72">
        <f>YEAR(mes3)</f>
        <v>2013</v>
      </c>
      <c r="D249" s="72">
        <f>MONTH(mes3)</f>
        <v>3</v>
      </c>
      <c r="E249" s="78"/>
      <c r="F249" s="73">
        <v>1</v>
      </c>
      <c r="G249" s="73">
        <f t="shared" si="48"/>
        <v>30</v>
      </c>
      <c r="H249" s="74"/>
      <c r="I249" s="75"/>
      <c r="J249" s="76"/>
      <c r="L249" s="55">
        <f>ROUND(IF(E249=0,0,(1-M249)*E249),4)</f>
        <v>0</v>
      </c>
      <c r="M249" s="48">
        <f>ROUND(Y249,6)</f>
        <v>0</v>
      </c>
      <c r="N249" s="46">
        <f>IF(AB249&lt;&gt;0,"Revisar Cu ó %subsidio","")</f>
      </c>
      <c r="O249" s="47"/>
      <c r="R249" s="14">
        <f>+VarIPCm3</f>
        <v>0</v>
      </c>
      <c r="S249" s="54">
        <f t="shared" si="40"/>
        <v>0</v>
      </c>
      <c r="T249" s="62">
        <f>IF(S249=0,Z248,Z248*(1+S249))</f>
        <v>0</v>
      </c>
      <c r="U249" s="15"/>
      <c r="V249" s="62">
        <f>IF(V248=0,H249,IF(T249=0,U249,T249))</f>
        <v>0</v>
      </c>
      <c r="W249" s="16">
        <f>IF(W248=0,I249,IF(E249=0,0,IF(V249=0,I249,(1-V249/E249))))</f>
        <v>0</v>
      </c>
      <c r="X249" s="16"/>
      <c r="Y249" s="16">
        <f>IF(E249=0,0,IF(IF(IF(X249&lt;W249,W249,X249)&gt;60%,60%,IF(X249&lt;W249,W249,X249))&lt;50%,50%,IF(IF(X249&lt;W249,W249,X249)&gt;60%,60%,IF(X249&lt;W249,W249,X249))))</f>
        <v>0</v>
      </c>
      <c r="Z249" s="62">
        <f>+L249</f>
        <v>0</v>
      </c>
      <c r="AB249" s="12">
        <f>I249-M249</f>
        <v>0</v>
      </c>
      <c r="AC249" s="13">
        <f t="shared" si="46"/>
        <v>0</v>
      </c>
      <c r="AE249" s="20">
        <f>IF(E249=0,0,IF(F249=1,IF(mes1=DATE(2007,1,1),(IF((1-V249/E249)&lt;50%,50%,IF((1-(V249/E249))&gt;60%,60%,1-(V249/E249)))),IF((1-(V249/E249))&gt;60%,60%,1-(V249/E249))),IF(mes1=DATE(2007,1,1),(IF((1-V249/E249)&lt;40%,40%,IF((1-(V249/E249))&gt;50%,50%,1-(V249/E249)))),IF((1-(V249/E249))&gt;50%,50%,1-(V249/E249)))))</f>
        <v>0</v>
      </c>
    </row>
    <row r="250" spans="2:31" ht="12.75">
      <c r="B250" s="71">
        <f t="shared" si="39"/>
        <v>0</v>
      </c>
      <c r="C250" s="72">
        <f>YEAR(mes0)</f>
        <v>2012</v>
      </c>
      <c r="D250" s="72">
        <f>MONTH(mes0)</f>
        <v>12</v>
      </c>
      <c r="E250" s="78"/>
      <c r="F250" s="73">
        <v>2</v>
      </c>
      <c r="G250" s="73">
        <f t="shared" si="48"/>
        <v>30</v>
      </c>
      <c r="H250" s="74"/>
      <c r="I250" s="75"/>
      <c r="J250" s="76"/>
      <c r="L250" s="33">
        <f>ROUND(Z250,4)</f>
        <v>0</v>
      </c>
      <c r="M250" s="45">
        <f>ROUND(IF(E250=0,0,1-(L250/E250)),6)</f>
        <v>0</v>
      </c>
      <c r="N250" s="49">
        <f>IF(M250&lt;&gt;I250,"Revisar Cu ó %subsidio","")</f>
      </c>
      <c r="O250" s="47"/>
      <c r="R250" s="14">
        <f>+VarIPCm0</f>
        <v>-0.0013671385677413994</v>
      </c>
      <c r="S250" s="54">
        <f t="shared" si="40"/>
        <v>-0.0013671385677413994</v>
      </c>
      <c r="T250" s="63"/>
      <c r="U250" s="17"/>
      <c r="V250" s="63">
        <f>IF(AND(D250=12,C250=2010),H250*(1+VarIPCm0),H250)</f>
        <v>0</v>
      </c>
      <c r="W250" s="50">
        <f>IF(E250=0,0,IF(V250=0,H250,(1-V250/E250)))</f>
        <v>0</v>
      </c>
      <c r="X250" s="50"/>
      <c r="Y250" s="50">
        <f>+W250</f>
        <v>0</v>
      </c>
      <c r="Z250" s="63">
        <f>+V250</f>
        <v>0</v>
      </c>
      <c r="AB250" s="12">
        <f>IF(I250=0,0,I250-AE250)</f>
        <v>0</v>
      </c>
      <c r="AC250" s="13">
        <f t="shared" si="46"/>
        <v>0</v>
      </c>
      <c r="AE250" s="56">
        <f>IF(E250=0,0,IF(F250=1,IF(mes1=DATE(2007,1,1),(IF((1-V250/E250)&lt;=50%,I250,IF((1-(V250/E250))&gt;60%,60%,1-(V250/E250)))),IF((1-(V250/E250))&gt;60%,60%,1-(V250/E250))),IF(mes1=DATE(2007,1,1),(IF((1-V250/E250)&lt;40%,I250%,IF((1-(V250/E250))&gt;50%,50%,1-(V250/E250)))),IF((1-(V250/E250))&gt;50%,50%,1-(V250/E250)))))</f>
        <v>0</v>
      </c>
    </row>
    <row r="251" spans="2:31" ht="12.75">
      <c r="B251" s="71">
        <f t="shared" si="39"/>
        <v>0</v>
      </c>
      <c r="C251" s="72">
        <f>YEAR(mes1)</f>
        <v>2013</v>
      </c>
      <c r="D251" s="72">
        <f>MONTH(mes1)</f>
        <v>1</v>
      </c>
      <c r="E251" s="78"/>
      <c r="F251" s="73">
        <v>2</v>
      </c>
      <c r="G251" s="73">
        <f t="shared" si="48"/>
        <v>30</v>
      </c>
      <c r="H251" s="74"/>
      <c r="I251" s="77"/>
      <c r="J251" s="76"/>
      <c r="L251" s="55">
        <f>ROUND(IF(E251=0,0,(1-M251)*E251),4)</f>
        <v>0</v>
      </c>
      <c r="M251" s="48">
        <f>ROUND(Y251,6)</f>
        <v>0</v>
      </c>
      <c r="N251" s="46">
        <f>IF(AB251&lt;&gt;0,"Revisar Cu ó %subsidio","")</f>
      </c>
      <c r="O251" s="47"/>
      <c r="R251" s="14">
        <f>+VarIPCm1</f>
        <v>0.000888669245575846</v>
      </c>
      <c r="S251" s="54">
        <f t="shared" si="40"/>
        <v>0.000888669245575846</v>
      </c>
      <c r="T251" s="63">
        <f>IF(S251=0,Z250,Z250*(1+S251))</f>
        <v>0</v>
      </c>
      <c r="U251" s="18"/>
      <c r="V251" s="63">
        <f>IF(V250=0,H251,IF(T251=0,U251,T251))</f>
        <v>0</v>
      </c>
      <c r="W251" s="50">
        <f>IF(W250=0,I251,IF(E251=0,0,IF(V251=0,I251,(1-V251/E251))))</f>
        <v>0</v>
      </c>
      <c r="X251" s="50"/>
      <c r="Y251" s="51">
        <f>IF(E251=0,0,IF(IF(IF(X251&lt;W251,W251,X251)&gt;50%,50%,IF(X251&lt;W251,W251,X251))&lt;40%,40%,IF(IF(X251&lt;W251,W251,X251)&gt;50%,50%,IF(X251&lt;W251,W251,X251))))</f>
        <v>0</v>
      </c>
      <c r="Z251" s="63">
        <f>+L251</f>
        <v>0</v>
      </c>
      <c r="AB251" s="12">
        <f>I251-M251</f>
        <v>0</v>
      </c>
      <c r="AC251" s="13">
        <f t="shared" si="46"/>
        <v>0</v>
      </c>
      <c r="AE251" s="20">
        <f>IF(E251=0,0,IF(F251=1,IF(mes1=DATE(2007,1,1),(IF((1-V251/E251)&lt;50%,50%,IF((1-(V251/E251))&gt;60%,60%,1-(V251/E251)))),IF((1-(V251/E251))&gt;60%,60%,1-(V251/E251))),IF(mes1=DATE(2007,1,1),(IF((1-V251/E251)&lt;40%,40%,IF((1-(V251/E251))&gt;50%,50%,1-(V251/E251)))),IF((1-(V251/E251))&gt;50%,50%,1-(V251/E251)))))</f>
        <v>0</v>
      </c>
    </row>
    <row r="252" spans="2:31" ht="12.75">
      <c r="B252" s="71">
        <f t="shared" si="39"/>
        <v>0</v>
      </c>
      <c r="C252" s="72">
        <f>YEAR(mes2)</f>
        <v>2013</v>
      </c>
      <c r="D252" s="72">
        <f>MONTH(mes2)</f>
        <v>2</v>
      </c>
      <c r="E252" s="78"/>
      <c r="F252" s="73">
        <v>2</v>
      </c>
      <c r="G252" s="73">
        <f t="shared" si="48"/>
        <v>30</v>
      </c>
      <c r="H252" s="74"/>
      <c r="I252" s="77"/>
      <c r="J252" s="76"/>
      <c r="L252" s="55">
        <f>ROUND(IF(E252=0,0,(1-M252)*E252),4)</f>
        <v>0</v>
      </c>
      <c r="M252" s="48">
        <f>ROUND(Y252,6)</f>
        <v>0</v>
      </c>
      <c r="N252" s="46">
        <f>IF(AB252&lt;&gt;0,"Revisar Cu ó %subsidio","")</f>
      </c>
      <c r="O252" s="47"/>
      <c r="R252" s="14">
        <f>+VarIPCm2</f>
        <v>0.0029798661922064706</v>
      </c>
      <c r="S252" s="54">
        <f t="shared" si="40"/>
        <v>0.0029798661922064706</v>
      </c>
      <c r="T252" s="63">
        <f>IF(S252=0,Z251,Z251*(1+S252))</f>
        <v>0</v>
      </c>
      <c r="U252" s="18"/>
      <c r="V252" s="63">
        <f>IF(V251=0,H252,IF(T252=0,U252,T252))</f>
        <v>0</v>
      </c>
      <c r="W252" s="50">
        <f>IF(W251=0,I252,IF(E252=0,0,IF(V252=0,I252,(1-V252/E252))))</f>
        <v>0</v>
      </c>
      <c r="X252" s="50"/>
      <c r="Y252" s="51">
        <f>IF(E252=0,0,IF(IF(IF(X252&lt;W252,W252,X252)&gt;50%,50%,IF(X252&lt;W252,W252,X252))&lt;40%,40%,IF(IF(X252&lt;W252,W252,X252)&gt;50%,50%,IF(X252&lt;W252,W252,X252))))</f>
        <v>0</v>
      </c>
      <c r="Z252" s="63">
        <f>+L252</f>
        <v>0</v>
      </c>
      <c r="AB252" s="12">
        <f>I252-M252</f>
        <v>0</v>
      </c>
      <c r="AC252" s="13">
        <f t="shared" si="46"/>
        <v>0</v>
      </c>
      <c r="AE252" s="20">
        <f>IF(E252=0,0,IF(F252=1,IF(mes1=DATE(2007,1,1),(IF((1-V252/E252)&lt;50%,50%,IF((1-(V252/E252))&gt;60%,60%,1-(V252/E252)))),IF((1-(V252/E252))&gt;60%,60%,1-(V252/E252))),IF(mes1=DATE(2007,1,1),(IF((1-V252/E252)&lt;40%,40%,IF((1-(V252/E252))&gt;50%,50%,1-(V252/E252)))),IF((1-(V252/E252))&gt;50%,50%,1-(V252/E252)))))</f>
        <v>0</v>
      </c>
    </row>
    <row r="253" spans="2:31" ht="12.75">
      <c r="B253" s="71">
        <f t="shared" si="39"/>
        <v>0</v>
      </c>
      <c r="C253" s="72">
        <f>YEAR(mes3)</f>
        <v>2013</v>
      </c>
      <c r="D253" s="72">
        <f>MONTH(mes3)</f>
        <v>3</v>
      </c>
      <c r="E253" s="78"/>
      <c r="F253" s="73">
        <v>2</v>
      </c>
      <c r="G253" s="73">
        <f t="shared" si="48"/>
        <v>30</v>
      </c>
      <c r="H253" s="74"/>
      <c r="I253" s="77"/>
      <c r="J253" s="76"/>
      <c r="L253" s="55">
        <f>ROUND(IF(E253=0,0,(1-M253)*E253),4)</f>
        <v>0</v>
      </c>
      <c r="M253" s="48">
        <f>ROUND(Y253,6)</f>
        <v>0</v>
      </c>
      <c r="N253" s="46">
        <f>IF(AB253&lt;&gt;0,"Revisar Cu ó %subsidio","")</f>
      </c>
      <c r="O253" s="47"/>
      <c r="R253" s="14">
        <f>+VarIPCm3</f>
        <v>0</v>
      </c>
      <c r="S253" s="54">
        <f t="shared" si="40"/>
        <v>0</v>
      </c>
      <c r="T253" s="63">
        <f>IF(S253=0,Z252,Z252*(1+S253))</f>
        <v>0</v>
      </c>
      <c r="U253" s="18"/>
      <c r="V253" s="63">
        <f>IF(V252=0,H253,IF(T253=0,U253,T253))</f>
        <v>0</v>
      </c>
      <c r="W253" s="50">
        <f>IF(W252=0,I253,IF(E253=0,0,IF(V253=0,I253,(1-V253/E253))))</f>
        <v>0</v>
      </c>
      <c r="X253" s="50"/>
      <c r="Y253" s="51">
        <f>IF(E253=0,0,IF(IF(IF(X253&lt;W253,W253,X253)&gt;50%,50%,IF(X253&lt;W253,W253,X253))&lt;40%,40%,IF(IF(X253&lt;W253,W253,X253)&gt;50%,50%,IF(X253&lt;W253,W253,X253))))</f>
        <v>0</v>
      </c>
      <c r="Z253" s="63">
        <f>+L253</f>
        <v>0</v>
      </c>
      <c r="AB253" s="12">
        <f>I253-M253</f>
        <v>0</v>
      </c>
      <c r="AC253" s="13">
        <f t="shared" si="46"/>
        <v>0</v>
      </c>
      <c r="AE253" s="20">
        <f>IF(E253=0,0,IF(F253=1,IF(mes1=DATE(2007,1,1),(IF((1-V253/E253)&lt;50%,50%,IF((1-(V253/E253))&gt;60%,60%,1-(V253/E253)))),IF((1-(V253/E253))&gt;60%,60%,1-(V253/E253))),IF(mes1=DATE(2007,1,1),(IF((1-V253/E253)&lt;40%,40%,IF((1-(V253/E253))&gt;50%,50%,1-(V253/E253)))),IF((1-(V253/E253))&gt;50%,50%,1-(V253/E253)))))</f>
        <v>0</v>
      </c>
    </row>
    <row r="254" spans="2:31" ht="12.75">
      <c r="B254" s="71">
        <f t="shared" si="39"/>
        <v>0</v>
      </c>
      <c r="C254" s="72">
        <f>YEAR(mes0)</f>
        <v>2012</v>
      </c>
      <c r="D254" s="72">
        <f>MONTH(mes0)</f>
        <v>12</v>
      </c>
      <c r="E254" s="78"/>
      <c r="F254" s="73">
        <v>2</v>
      </c>
      <c r="G254" s="73">
        <f>+G253+1</f>
        <v>31</v>
      </c>
      <c r="H254" s="74"/>
      <c r="I254" s="75"/>
      <c r="J254" s="76"/>
      <c r="L254" s="33">
        <f>ROUND(Z254,4)</f>
        <v>0</v>
      </c>
      <c r="M254" s="45">
        <f>ROUND(IF(E254=0,0,1-(L254/E254)),6)</f>
        <v>0</v>
      </c>
      <c r="N254" s="49">
        <f>IF(M254&lt;&gt;I254,"Revisar Cu ó %subsidio","")</f>
      </c>
      <c r="O254" s="47"/>
      <c r="R254" s="14">
        <f>+VarIPCm0</f>
        <v>-0.0013671385677413994</v>
      </c>
      <c r="S254" s="54">
        <f t="shared" si="40"/>
        <v>-0.0013671385677413994</v>
      </c>
      <c r="T254" s="62"/>
      <c r="U254" s="11"/>
      <c r="V254" s="62">
        <f>IF(AND(D254=12,C254=2010),H254*(1+VarIPCm0),H254)</f>
        <v>0</v>
      </c>
      <c r="W254" s="16">
        <f>IF(E254=0,0,IF(V254=0,H254,(1-V254/E254)))</f>
        <v>0</v>
      </c>
      <c r="X254" s="16"/>
      <c r="Y254" s="50">
        <f>+W254</f>
        <v>0</v>
      </c>
      <c r="Z254" s="62">
        <f>+V254</f>
        <v>0</v>
      </c>
      <c r="AB254" s="12">
        <f>IF(I254=0,0,I254-AE254)</f>
        <v>0</v>
      </c>
      <c r="AC254" s="13">
        <f aca="true" t="shared" si="49" ref="AC254:AC261">+H254-Z254</f>
        <v>0</v>
      </c>
      <c r="AE254" s="56">
        <f>IF(E254=0,0,IF(F254=1,IF(mes1=DATE(2007,1,1),(IF((1-V254/E254)&lt;=50%,I254,IF((1-(V254/E254))&gt;60%,60%,1-(V254/E254)))),IF((1-(V254/E254))&gt;60%,60%,1-(V254/E254))),IF(mes1=DATE(2007,1,1),(IF((1-V254/E254)&lt;40%,I254%,IF((1-(V254/E254))&gt;50%,50%,1-(V254/E254)))),IF((1-(V254/E254))&gt;50%,50%,1-(V254/E254)))))</f>
        <v>0</v>
      </c>
    </row>
    <row r="255" spans="2:31" ht="12.75">
      <c r="B255" s="71">
        <f t="shared" si="39"/>
        <v>0</v>
      </c>
      <c r="C255" s="72">
        <f>YEAR(mes1)</f>
        <v>2013</v>
      </c>
      <c r="D255" s="72">
        <f>MONTH(mes1)</f>
        <v>1</v>
      </c>
      <c r="E255" s="78"/>
      <c r="F255" s="73">
        <v>2</v>
      </c>
      <c r="G255" s="73">
        <f>+G254</f>
        <v>31</v>
      </c>
      <c r="H255" s="74"/>
      <c r="I255" s="77"/>
      <c r="J255" s="76"/>
      <c r="L255" s="55">
        <f>ROUND(IF(E255=0,0,(1-M255)*E255),4)</f>
        <v>0</v>
      </c>
      <c r="M255" s="48">
        <f>ROUND(Y255,6)</f>
        <v>0</v>
      </c>
      <c r="N255" s="46">
        <f>IF(AB255&lt;&gt;0,"Revisar Cu ó %subsidio","")</f>
      </c>
      <c r="O255" s="47"/>
      <c r="R255" s="14">
        <f>+VarIPCm1</f>
        <v>0.000888669245575846</v>
      </c>
      <c r="S255" s="54">
        <f t="shared" si="40"/>
        <v>0.000888669245575846</v>
      </c>
      <c r="T255" s="62">
        <f>IF(S255=0,Z254,Z254*(1+S255))</f>
        <v>0</v>
      </c>
      <c r="U255" s="15"/>
      <c r="V255" s="62">
        <f>IF(V254=0,H255,IF(T255=0,U255,T255))</f>
        <v>0</v>
      </c>
      <c r="W255" s="16">
        <f>IF(W254=0,I255,IF(E255=0,0,IF(V255=0,I255,(1-V255/E255))))</f>
        <v>0</v>
      </c>
      <c r="X255" s="16"/>
      <c r="Y255" s="16">
        <f>IF(E255=0,0,IF(IF(IF(X255&lt;W255,W255,X255)&gt;50%,50%,IF(X255&lt;W255,W255,X255))&lt;40%,40%,IF(IF(X255&lt;W255,W255,X255)&gt;50%,50%,IF(X255&lt;W255,W255,X255))))</f>
        <v>0</v>
      </c>
      <c r="Z255" s="62">
        <f>+L255</f>
        <v>0</v>
      </c>
      <c r="AB255" s="12">
        <f>I255-M255</f>
        <v>0</v>
      </c>
      <c r="AC255" s="13">
        <f t="shared" si="49"/>
        <v>0</v>
      </c>
      <c r="AE255" s="20">
        <f>IF(E255=0,0,IF(F255=1,IF(mes1=DATE(2007,1,1),(IF((1-V255/E255)&lt;50%,50%,IF((1-(V255/E255))&gt;60%,60%,1-(V255/E255)))),IF((1-(V255/E255))&gt;60%,60%,1-(V255/E255))),IF(mes1=DATE(2007,1,1),(IF((1-V255/E255)&lt;40%,40%,IF((1-(V255/E255))&gt;50%,50%,1-(V255/E255)))),IF((1-(V255/E255))&gt;50%,50%,1-(V255/E255)))))</f>
        <v>0</v>
      </c>
    </row>
    <row r="256" spans="2:31" ht="12.75">
      <c r="B256" s="71">
        <f t="shared" si="39"/>
        <v>0</v>
      </c>
      <c r="C256" s="72">
        <f>YEAR(mes2)</f>
        <v>2013</v>
      </c>
      <c r="D256" s="72">
        <f>MONTH(mes2)</f>
        <v>2</v>
      </c>
      <c r="E256" s="78"/>
      <c r="F256" s="73">
        <v>2</v>
      </c>
      <c r="G256" s="73">
        <f aca="true" t="shared" si="50" ref="G256:G261">+G255</f>
        <v>31</v>
      </c>
      <c r="H256" s="74"/>
      <c r="I256" s="77"/>
      <c r="J256" s="76"/>
      <c r="L256" s="55">
        <f>ROUND(IF(E256=0,0,(1-M256)*E256),4)</f>
        <v>0</v>
      </c>
      <c r="M256" s="48">
        <f>ROUND(Y256,6)</f>
        <v>0</v>
      </c>
      <c r="N256" s="46">
        <f>IF(AB256&lt;&gt;0,"Revisar Cu ó %subsidio","")</f>
      </c>
      <c r="O256" s="47"/>
      <c r="R256" s="14">
        <f>+VarIPCm2</f>
        <v>0.0029798661922064706</v>
      </c>
      <c r="S256" s="54">
        <f t="shared" si="40"/>
        <v>0.0029798661922064706</v>
      </c>
      <c r="T256" s="62">
        <f>IF(S256=0,Z255,Z255*(1+S256))</f>
        <v>0</v>
      </c>
      <c r="U256" s="15"/>
      <c r="V256" s="62">
        <f>IF(V255=0,H256,IF(T256=0,U256,T256))</f>
        <v>0</v>
      </c>
      <c r="W256" s="16">
        <f>IF(W255=0,I256,IF(E256=0,0,IF(V256=0,I256,(1-V256/E256))))</f>
        <v>0</v>
      </c>
      <c r="X256" s="16"/>
      <c r="Y256" s="16">
        <f>IF(E256=0,0,IF(IF(IF(X256&lt;W256,W256,X256)&gt;50%,50%,IF(X256&lt;W256,W256,X256))&lt;40%,40%,IF(IF(X256&lt;W256,W256,X256)&gt;50%,50%,IF(X256&lt;W256,W256,X256))))</f>
        <v>0</v>
      </c>
      <c r="Z256" s="62">
        <f>+L256</f>
        <v>0</v>
      </c>
      <c r="AB256" s="12">
        <f>I256-M256</f>
        <v>0</v>
      </c>
      <c r="AC256" s="13">
        <f t="shared" si="49"/>
        <v>0</v>
      </c>
      <c r="AE256" s="20">
        <f>IF(E256=0,0,IF(F256=1,IF(mes1=DATE(2007,1,1),(IF((1-V256/E256)&lt;50%,50%,IF((1-(V256/E256))&gt;60%,60%,1-(V256/E256)))),IF((1-(V256/E256))&gt;60%,60%,1-(V256/E256))),IF(mes1=DATE(2007,1,1),(IF((1-V256/E256)&lt;40%,40%,IF((1-(V256/E256))&gt;50%,50%,1-(V256/E256)))),IF((1-(V256/E256))&gt;50%,50%,1-(V256/E256)))))</f>
        <v>0</v>
      </c>
    </row>
    <row r="257" spans="2:31" ht="12.75">
      <c r="B257" s="71">
        <f t="shared" si="39"/>
        <v>0</v>
      </c>
      <c r="C257" s="72">
        <f>YEAR(mes3)</f>
        <v>2013</v>
      </c>
      <c r="D257" s="72">
        <f>MONTH(mes3)</f>
        <v>3</v>
      </c>
      <c r="E257" s="78"/>
      <c r="F257" s="73">
        <v>2</v>
      </c>
      <c r="G257" s="73">
        <f t="shared" si="50"/>
        <v>31</v>
      </c>
      <c r="H257" s="74"/>
      <c r="I257" s="77"/>
      <c r="J257" s="76"/>
      <c r="L257" s="55">
        <f>ROUND(IF(E257=0,0,(1-M257)*E257),4)</f>
        <v>0</v>
      </c>
      <c r="M257" s="48">
        <f>ROUND(Y257,6)</f>
        <v>0</v>
      </c>
      <c r="N257" s="46">
        <f>IF(AB257&lt;&gt;0,"Revisar Cu ó %subsidio","")</f>
      </c>
      <c r="O257" s="47"/>
      <c r="R257" s="14">
        <f>+VarIPCm3</f>
        <v>0</v>
      </c>
      <c r="S257" s="54">
        <f t="shared" si="40"/>
        <v>0</v>
      </c>
      <c r="T257" s="62">
        <f>IF(S257=0,Z256,Z256*(1+S257))</f>
        <v>0</v>
      </c>
      <c r="U257" s="15"/>
      <c r="V257" s="62">
        <f>IF(V256=0,H257,IF(T257=0,U257,T257))</f>
        <v>0</v>
      </c>
      <c r="W257" s="16">
        <f>IF(W256=0,I257,IF(E257=0,0,IF(V257=0,I257,(1-V257/E257))))</f>
        <v>0</v>
      </c>
      <c r="X257" s="16"/>
      <c r="Y257" s="16">
        <f>IF(E257=0,0,IF(IF(IF(X257&lt;W257,W257,X257)&gt;50%,50%,IF(X257&lt;W257,W257,X257))&lt;40%,40%,IF(IF(X257&lt;W257,W257,X257)&gt;50%,50%,IF(X257&lt;W257,W257,X257))))</f>
        <v>0</v>
      </c>
      <c r="Z257" s="62">
        <f>+L257</f>
        <v>0</v>
      </c>
      <c r="AB257" s="12">
        <f>I257-M257</f>
        <v>0</v>
      </c>
      <c r="AC257" s="13">
        <f t="shared" si="49"/>
        <v>0</v>
      </c>
      <c r="AE257" s="20">
        <f>IF(E257=0,0,IF(F257=1,IF(mes1=DATE(2007,1,1),(IF((1-V257/E257)&lt;50%,50%,IF((1-(V257/E257))&gt;60%,60%,1-(V257/E257)))),IF((1-(V257/E257))&gt;60%,60%,1-(V257/E257))),IF(mes1=DATE(2007,1,1),(IF((1-V257/E257)&lt;40%,40%,IF((1-(V257/E257))&gt;50%,50%,1-(V257/E257)))),IF((1-(V257/E257))&gt;50%,50%,1-(V257/E257)))))</f>
        <v>0</v>
      </c>
    </row>
    <row r="258" spans="2:31" ht="12.75">
      <c r="B258" s="71">
        <f t="shared" si="39"/>
        <v>0</v>
      </c>
      <c r="C258" s="72">
        <f>YEAR(mes0)</f>
        <v>2012</v>
      </c>
      <c r="D258" s="72">
        <f>MONTH(mes0)</f>
        <v>12</v>
      </c>
      <c r="E258" s="78"/>
      <c r="F258" s="73">
        <v>1</v>
      </c>
      <c r="G258" s="73">
        <f t="shared" si="50"/>
        <v>31</v>
      </c>
      <c r="H258" s="74"/>
      <c r="I258" s="75"/>
      <c r="J258" s="76"/>
      <c r="L258" s="33">
        <f>ROUND(Z258,4)</f>
        <v>0</v>
      </c>
      <c r="M258" s="45">
        <f>ROUND(IF(E258=0,0,1-(L258/E258)),6)</f>
        <v>0</v>
      </c>
      <c r="N258" s="49">
        <f>IF(M258&lt;&gt;I258,"Revisar Cu ó %subsidio","")</f>
      </c>
      <c r="O258" s="47"/>
      <c r="R258" s="14">
        <f>+VarIPCm0</f>
        <v>-0.0013671385677413994</v>
      </c>
      <c r="S258" s="54">
        <f t="shared" si="40"/>
        <v>-0.0013671385677413994</v>
      </c>
      <c r="T258" s="63"/>
      <c r="U258" s="17"/>
      <c r="V258" s="63">
        <f>IF(AND(D258=12,C258=2010),H258*(1+VarIPCm0),H258)</f>
        <v>0</v>
      </c>
      <c r="W258" s="50">
        <f>IF(E258=0,0,IF(V258=0,H258,(1-V258/E258)))</f>
        <v>0</v>
      </c>
      <c r="X258" s="50"/>
      <c r="Y258" s="16">
        <f>IF(E258=0,0,IF(IF(IF(X258&lt;W258,W258,X258)&gt;60%,60%,IF(X258&lt;W258,W258,X258))&lt;50%,50%,IF(IF(X258&lt;W258,W258,X258)&gt;60%,60%,IF(X258&lt;W258,W258,X258))))</f>
        <v>0</v>
      </c>
      <c r="Z258" s="63">
        <f>+V258</f>
        <v>0</v>
      </c>
      <c r="AB258" s="12">
        <f>IF(I258=0,0,I258-AE258)</f>
        <v>0</v>
      </c>
      <c r="AC258" s="13">
        <f t="shared" si="49"/>
        <v>0</v>
      </c>
      <c r="AE258" s="56">
        <f>IF(E258=0,0,IF(F258=1,IF(mes1=DATE(2007,1,1),(IF((1-V258/E258)&lt;=50%,I258,IF((1-(V258/E258))&gt;60%,60%,1-(V258/E258)))),IF((1-(V258/E258))&gt;60%,60%,1-(V258/E258))),IF(mes1=DATE(2007,1,1),(IF((1-V258/E258)&lt;40%,I258%,IF((1-(V258/E258))&gt;50%,50%,1-(V258/E258)))),IF((1-(V258/E258))&gt;50%,50%,1-(V258/E258)))))</f>
        <v>0</v>
      </c>
    </row>
    <row r="259" spans="2:31" ht="12.75">
      <c r="B259" s="71">
        <f t="shared" si="39"/>
        <v>0</v>
      </c>
      <c r="C259" s="72">
        <f>YEAR(mes1)</f>
        <v>2013</v>
      </c>
      <c r="D259" s="72">
        <f>MONTH(mes1)</f>
        <v>1</v>
      </c>
      <c r="E259" s="78"/>
      <c r="F259" s="73">
        <v>1</v>
      </c>
      <c r="G259" s="73">
        <f t="shared" si="50"/>
        <v>31</v>
      </c>
      <c r="H259" s="74"/>
      <c r="I259" s="75"/>
      <c r="J259" s="76"/>
      <c r="L259" s="55">
        <f>ROUND(IF(E259=0,0,(1-M259)*E259),4)</f>
        <v>0</v>
      </c>
      <c r="M259" s="48">
        <f>ROUND(Y259,6)</f>
        <v>0</v>
      </c>
      <c r="N259" s="46">
        <f>IF(AB259&lt;&gt;0,"Revisar Cu ó %subsidio","")</f>
      </c>
      <c r="O259" s="47"/>
      <c r="R259" s="14">
        <f>+VarIPCm1</f>
        <v>0.000888669245575846</v>
      </c>
      <c r="S259" s="54">
        <f t="shared" si="40"/>
        <v>0.000888669245575846</v>
      </c>
      <c r="T259" s="63">
        <f>IF(S259=0,Z258,Z258*(1+S259))</f>
        <v>0</v>
      </c>
      <c r="U259" s="18"/>
      <c r="V259" s="63">
        <f>IF(V258=0,H259,IF(T259=0,U259,T259))</f>
        <v>0</v>
      </c>
      <c r="W259" s="50">
        <f>IF(W258=0,I259,IF(E259=0,0,IF(V259=0,I259,(1-V259/E259))))</f>
        <v>0</v>
      </c>
      <c r="X259" s="50"/>
      <c r="Y259" s="16">
        <f>IF(E259=0,0,IF(IF(IF(X259&lt;W259,W259,X259)&gt;60%,60%,IF(X259&lt;W259,W259,X259))&lt;50%,50%,IF(IF(X259&lt;W259,W259,X259)&gt;60%,60%,IF(X259&lt;W259,W259,X259))))</f>
        <v>0</v>
      </c>
      <c r="Z259" s="63">
        <f>+L259</f>
        <v>0</v>
      </c>
      <c r="AB259" s="12">
        <f>I259-M259</f>
        <v>0</v>
      </c>
      <c r="AC259" s="13">
        <f t="shared" si="49"/>
        <v>0</v>
      </c>
      <c r="AE259" s="20">
        <f>IF(E259=0,0,IF(F259=1,IF(mes1=DATE(2007,1,1),(IF((1-V259/E259)&lt;50%,50%,IF((1-(V259/E259))&gt;60%,60%,1-(V259/E259)))),IF((1-(V259/E259))&gt;60%,60%,1-(V259/E259))),IF(mes1=DATE(2007,1,1),(IF((1-V259/E259)&lt;40%,40%,IF((1-(V259/E259))&gt;50%,50%,1-(V259/E259)))),IF((1-(V259/E259))&gt;50%,50%,1-(V259/E259)))))</f>
        <v>0</v>
      </c>
    </row>
    <row r="260" spans="2:31" ht="12.75">
      <c r="B260" s="71">
        <f t="shared" si="39"/>
        <v>0</v>
      </c>
      <c r="C260" s="72">
        <f>YEAR(mes2)</f>
        <v>2013</v>
      </c>
      <c r="D260" s="72">
        <f>MONTH(mes2)</f>
        <v>2</v>
      </c>
      <c r="E260" s="78"/>
      <c r="F260" s="73">
        <v>1</v>
      </c>
      <c r="G260" s="73">
        <f t="shared" si="50"/>
        <v>31</v>
      </c>
      <c r="H260" s="74"/>
      <c r="I260" s="75"/>
      <c r="J260" s="76"/>
      <c r="L260" s="55">
        <f>ROUND(IF(E260=0,0,(1-M260)*E260),4)</f>
        <v>0</v>
      </c>
      <c r="M260" s="48">
        <f>ROUND(Y260,6)</f>
        <v>0</v>
      </c>
      <c r="N260" s="46">
        <f>IF(AB260&lt;&gt;0,"Revisar Cu ó %subsidio","")</f>
      </c>
      <c r="O260" s="47"/>
      <c r="R260" s="14">
        <f>+VarIPCm2</f>
        <v>0.0029798661922064706</v>
      </c>
      <c r="S260" s="54">
        <f t="shared" si="40"/>
        <v>0.0029798661922064706</v>
      </c>
      <c r="T260" s="63">
        <f>IF(S260=0,Z259,Z259*(1+S260))</f>
        <v>0</v>
      </c>
      <c r="U260" s="18"/>
      <c r="V260" s="63">
        <f>IF(V259=0,H260,IF(T260=0,U260,T260))</f>
        <v>0</v>
      </c>
      <c r="W260" s="50">
        <f>IF(W259=0,I260,IF(E260=0,0,IF(V260=0,I260,(1-V260/E260))))</f>
        <v>0</v>
      </c>
      <c r="X260" s="50"/>
      <c r="Y260" s="16">
        <f>IF(E260=0,0,IF(IF(IF(X260&lt;W260,W260,X260)&gt;60%,60%,IF(X260&lt;W260,W260,X260))&lt;50%,50%,IF(IF(X260&lt;W260,W260,X260)&gt;60%,60%,IF(X260&lt;W260,W260,X260))))</f>
        <v>0</v>
      </c>
      <c r="Z260" s="63">
        <f>+L260</f>
        <v>0</v>
      </c>
      <c r="AB260" s="12">
        <f>I260-M260</f>
        <v>0</v>
      </c>
      <c r="AC260" s="13">
        <f t="shared" si="49"/>
        <v>0</v>
      </c>
      <c r="AE260" s="20">
        <f>IF(E260=0,0,IF(F260=1,IF(mes1=DATE(2007,1,1),(IF((1-V260/E260)&lt;50%,50%,IF((1-(V260/E260))&gt;60%,60%,1-(V260/E260)))),IF((1-(V260/E260))&gt;60%,60%,1-(V260/E260))),IF(mes1=DATE(2007,1,1),(IF((1-V260/E260)&lt;40%,40%,IF((1-(V260/E260))&gt;50%,50%,1-(V260/E260)))),IF((1-(V260/E260))&gt;50%,50%,1-(V260/E260)))))</f>
        <v>0</v>
      </c>
    </row>
    <row r="261" spans="2:31" ht="12.75">
      <c r="B261" s="71">
        <f t="shared" si="39"/>
        <v>0</v>
      </c>
      <c r="C261" s="72">
        <f>YEAR(mes3)</f>
        <v>2013</v>
      </c>
      <c r="D261" s="72">
        <f>MONTH(mes3)</f>
        <v>3</v>
      </c>
      <c r="E261" s="78"/>
      <c r="F261" s="73">
        <v>1</v>
      </c>
      <c r="G261" s="73">
        <f t="shared" si="50"/>
        <v>31</v>
      </c>
      <c r="H261" s="74"/>
      <c r="I261" s="75"/>
      <c r="J261" s="76"/>
      <c r="L261" s="55">
        <f>ROUND(IF(E261=0,0,(1-M261)*E261),4)</f>
        <v>0</v>
      </c>
      <c r="M261" s="48">
        <f>ROUND(Y261,6)</f>
        <v>0</v>
      </c>
      <c r="N261" s="46">
        <f>IF(AB261&lt;&gt;0,"Revisar Cu ó %subsidio","")</f>
      </c>
      <c r="O261" s="47"/>
      <c r="R261" s="14">
        <f>+VarIPCm3</f>
        <v>0</v>
      </c>
      <c r="S261" s="54">
        <f t="shared" si="40"/>
        <v>0</v>
      </c>
      <c r="T261" s="63">
        <f>IF(S261=0,Z260,Z260*(1+S261))</f>
        <v>0</v>
      </c>
      <c r="U261" s="18"/>
      <c r="V261" s="63">
        <f>IF(V260=0,H261,IF(T261=0,U261,T261))</f>
        <v>0</v>
      </c>
      <c r="W261" s="50">
        <f>IF(W260=0,I261,IF(E261=0,0,IF(V261=0,I261,(1-V261/E261))))</f>
        <v>0</v>
      </c>
      <c r="X261" s="50"/>
      <c r="Y261" s="16">
        <f>IF(E261=0,0,IF(IF(IF(X261&lt;W261,W261,X261)&gt;60%,60%,IF(X261&lt;W261,W261,X261))&lt;50%,50%,IF(IF(X261&lt;W261,W261,X261)&gt;60%,60%,IF(X261&lt;W261,W261,X261))))</f>
        <v>0</v>
      </c>
      <c r="Z261" s="63">
        <f>+L261</f>
        <v>0</v>
      </c>
      <c r="AB261" s="12">
        <f>I261-M261</f>
        <v>0</v>
      </c>
      <c r="AC261" s="13">
        <f t="shared" si="49"/>
        <v>0</v>
      </c>
      <c r="AE261" s="20">
        <f>IF(E261=0,0,IF(F261=1,IF(mes1=DATE(2007,1,1),(IF((1-V261/E261)&lt;50%,50%,IF((1-(V261/E261))&gt;60%,60%,1-(V261/E261)))),IF((1-(V261/E261))&gt;60%,60%,1-(V261/E261))),IF(mes1=DATE(2007,1,1),(IF((1-V261/E261)&lt;40%,40%,IF((1-(V261/E261))&gt;50%,50%,1-(V261/E261)))),IF((1-(V261/E261))&gt;50%,50%,1-(V261/E261)))))</f>
        <v>0</v>
      </c>
    </row>
    <row r="262" ht="12.75"/>
  </sheetData>
  <sheetProtection password="C1E9" sheet="1" objects="1" scenarios="1" selectLockedCells="1" autoFilter="0"/>
  <autoFilter ref="B13:J261"/>
  <mergeCells count="1">
    <mergeCell ref="B8:J10"/>
  </mergeCells>
  <dataValidations count="1">
    <dataValidation errorStyle="warning" type="whole" allowBlank="1" showErrorMessage="1" promptTitle="Error" prompt="Error " errorTitle="No existe Trimestre" error="Digite entre 1 y 4" sqref="E6">
      <formula1>1</formula1>
      <formula2>4</formula2>
    </dataValidation>
  </dataValidations>
  <printOptions horizontalCentered="1"/>
  <pageMargins left="0.2362204724409449" right="0.2755905511811024" top="0.3937007874015748" bottom="0.1968503937007874" header="0" footer="0"/>
  <pageSetup fitToHeight="5" fitToWidth="1" horizontalDpi="600" verticalDpi="600" orientation="portrait" paperSize="126" scale="74" r:id="rId3"/>
  <rowBreaks count="1" manualBreakCount="1">
    <brk id="5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minas y 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hangel</dc:creator>
  <cp:keywords/>
  <dc:description/>
  <cp:lastModifiedBy>Helbert German Angel Pulido</cp:lastModifiedBy>
  <cp:lastPrinted>2007-07-17T20:26:49Z</cp:lastPrinted>
  <dcterms:created xsi:type="dcterms:W3CDTF">2007-01-23T15:12:43Z</dcterms:created>
  <dcterms:modified xsi:type="dcterms:W3CDTF">2013-02-25T15:23:24Z</dcterms:modified>
  <cp:category/>
  <cp:version/>
  <cp:contentType/>
  <cp:contentStatus/>
</cp:coreProperties>
</file>